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T:\RevApr22\Publish\02 - SoLR Adjusted Versions Jan 22\Option 1 Full SOLR\"/>
    </mc:Choice>
  </mc:AlternateContent>
  <bookViews>
    <workbookView xWindow="0" yWindow="0" windowWidth="20496" windowHeight="7092" tabRatio="862" firstSheet="6" activeTab="9"/>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2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definedNames>
    <definedName name="_xlnm._FilterDatabase" localSheetId="2" hidden="1">'Annex 2 EHV charges'!$A$10:$O$299</definedName>
    <definedName name="_xlnm._FilterDatabase" localSheetId="3" hidden="1">'Annex 2a Import'!$A$4:$H$287</definedName>
    <definedName name="_xlnm._FilterDatabase" localSheetId="4" hidden="1">'Annex 2b Export'!$A$4:$H$267</definedName>
    <definedName name="_xlnm._FilterDatabase" localSheetId="6" hidden="1">'Annex 4 LDNO charges'!$A$13:$Q$203</definedName>
    <definedName name="_xlnm._FilterDatabase" localSheetId="9" hidden="1">'Annex 7 Pass-Through Costs'!$A$4:$F$229</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charges'!$A$2:$O$299</definedName>
    <definedName name="_xlnm.Print_Area" localSheetId="3">'Annex 2a Import'!$A$2:$H$287</definedName>
    <definedName name="_xlnm.Print_Area" localSheetId="4">'Annex 2b Export'!$A$2:$H$267</definedName>
    <definedName name="_xlnm.Print_Area" localSheetId="5">'Annex 3 Preserved charges'!$A$2:$J$21</definedName>
    <definedName name="_xlnm.Print_Area" localSheetId="6">'Annex 4 LDNO charges'!$A$2:$J$203</definedName>
    <definedName name="_xlnm.Print_Area" localSheetId="8">'Annex 6 New or Amended EHV'!$A$4:$P$28</definedName>
    <definedName name="_xlnm.Print_Area" localSheetId="9">'Annex 7 Pass-Through Costs'!$A$2:$F$229</definedName>
    <definedName name="_xlnm.Print_Area" localSheetId="10">'Nodal prices'!$A$2:$D$26</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charges'!$A$2:$K$45</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charges'!$2:$13</definedName>
    <definedName name="Z_5032A364_B81A_48DA_88DA_AB3B86B47EE9_.wvu.PrintTitles" localSheetId="2" hidden="1">'Annex 2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iterate="1"/>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3" i="26" l="1"/>
  <c r="A5" i="14" l="1" a="1"/>
  <c r="A5" i="14" s="1"/>
  <c r="A5" i="13" a="1"/>
  <c r="A5" i="13" s="1"/>
  <c r="G5" i="13" l="1"/>
  <c r="H5" i="13"/>
  <c r="F5" i="13"/>
  <c r="E5" i="13"/>
  <c r="H5" i="14"/>
  <c r="G5" i="14"/>
  <c r="F5" i="14"/>
  <c r="E5" i="14"/>
  <c r="A6" i="14" a="1"/>
  <c r="A6" i="14" s="1"/>
  <c r="A6" i="13" a="1"/>
  <c r="A6" i="13" s="1"/>
  <c r="G6" i="13" l="1"/>
  <c r="H6" i="13"/>
  <c r="E6" i="13"/>
  <c r="F6" i="13"/>
  <c r="E6" i="14"/>
  <c r="F6" i="14"/>
  <c r="G6" i="14"/>
  <c r="H6" i="14"/>
  <c r="A7" i="14" a="1"/>
  <c r="A7" i="14" s="1"/>
  <c r="A7" i="13" a="1"/>
  <c r="A7" i="13" s="1"/>
  <c r="A8" i="13" l="1" a="1"/>
  <c r="A8" i="13" s="1"/>
  <c r="A9" i="13" s="1" a="1"/>
  <c r="A9" i="13" s="1"/>
  <c r="E7" i="13"/>
  <c r="F7" i="13"/>
  <c r="G7" i="13"/>
  <c r="H7" i="13"/>
  <c r="A8" i="14" a="1"/>
  <c r="A8" i="14" s="1"/>
  <c r="G7" i="14"/>
  <c r="H7" i="14"/>
  <c r="E7" i="14"/>
  <c r="F7" i="14"/>
  <c r="G9" i="13" l="1"/>
  <c r="H9" i="13"/>
  <c r="E9" i="13"/>
  <c r="F9" i="13"/>
  <c r="A9" i="14" a="1"/>
  <c r="A9" i="14" s="1"/>
  <c r="E8" i="14"/>
  <c r="F8" i="14"/>
  <c r="G8" i="14"/>
  <c r="H8" i="14"/>
  <c r="E8" i="13"/>
  <c r="F8" i="13"/>
  <c r="G8" i="13"/>
  <c r="H8" i="13"/>
  <c r="A10" i="13" a="1"/>
  <c r="A10" i="13" s="1"/>
  <c r="E9" i="14" l="1"/>
  <c r="F9" i="14"/>
  <c r="G9" i="14"/>
  <c r="H9" i="14"/>
  <c r="E10" i="13"/>
  <c r="F10" i="13"/>
  <c r="G10" i="13"/>
  <c r="H10" i="13"/>
  <c r="A10" i="14" a="1"/>
  <c r="A10" i="14" s="1"/>
  <c r="A11" i="13" a="1"/>
  <c r="A11" i="13" s="1"/>
  <c r="E11" i="13" l="1"/>
  <c r="F11" i="13"/>
  <c r="G11" i="13"/>
  <c r="H11" i="13"/>
  <c r="G10" i="14"/>
  <c r="H10" i="14"/>
  <c r="E10" i="14"/>
  <c r="F10" i="14"/>
  <c r="A11" i="14" a="1"/>
  <c r="A11" i="14" s="1"/>
  <c r="A12" i="13" a="1"/>
  <c r="A12" i="13" s="1"/>
  <c r="A13" i="13" l="1" a="1"/>
  <c r="A13" i="13" s="1"/>
  <c r="A14" i="13" s="1" a="1"/>
  <c r="A14" i="13" s="1"/>
  <c r="G12" i="13"/>
  <c r="H12" i="13"/>
  <c r="E12" i="13"/>
  <c r="F12" i="13"/>
  <c r="E11" i="14"/>
  <c r="F11" i="14"/>
  <c r="G11" i="14"/>
  <c r="H11" i="14"/>
  <c r="A12" i="14" a="1"/>
  <c r="A12" i="14" s="1"/>
  <c r="A15" i="13" l="1" a="1"/>
  <c r="A15" i="13" s="1"/>
  <c r="A16" i="13" s="1" a="1"/>
  <c r="A16" i="13" s="1"/>
  <c r="E14" i="13"/>
  <c r="F14" i="13"/>
  <c r="G14" i="13"/>
  <c r="H14" i="13"/>
  <c r="E12" i="14"/>
  <c r="F12" i="14"/>
  <c r="G12" i="14"/>
  <c r="H12" i="14"/>
  <c r="E13" i="13"/>
  <c r="F13" i="13"/>
  <c r="G13" i="13"/>
  <c r="H13" i="13"/>
  <c r="A13" i="14" a="1"/>
  <c r="A13" i="14" s="1"/>
  <c r="E16" i="13" l="1"/>
  <c r="F16" i="13"/>
  <c r="G16" i="13"/>
  <c r="H16" i="13"/>
  <c r="G13" i="14"/>
  <c r="H13" i="14"/>
  <c r="E13" i="14"/>
  <c r="F13" i="14"/>
  <c r="G15" i="13"/>
  <c r="H15" i="13"/>
  <c r="E15" i="13"/>
  <c r="F15" i="13"/>
  <c r="A14" i="14" a="1"/>
  <c r="A14" i="14" s="1"/>
  <c r="A17" i="13" a="1"/>
  <c r="A17" i="13" s="1"/>
  <c r="E17" i="13" l="1"/>
  <c r="F17" i="13"/>
  <c r="G17" i="13"/>
  <c r="H17" i="13"/>
  <c r="E14" i="14"/>
  <c r="F14" i="14"/>
  <c r="G14" i="14"/>
  <c r="H14" i="14"/>
  <c r="A15" i="14" a="1"/>
  <c r="A15" i="14" s="1"/>
  <c r="A18" i="13" a="1"/>
  <c r="A18" i="13" s="1"/>
  <c r="A19" i="13" l="1" a="1"/>
  <c r="A19" i="13" s="1"/>
  <c r="G18" i="13"/>
  <c r="H18" i="13"/>
  <c r="E18" i="13"/>
  <c r="F18" i="13"/>
  <c r="E15" i="14"/>
  <c r="F15" i="14"/>
  <c r="G15" i="14"/>
  <c r="H15" i="14"/>
  <c r="A16" i="14" a="1"/>
  <c r="A16" i="14" s="1"/>
  <c r="A17" i="14" l="1" a="1"/>
  <c r="A17" i="14" s="1"/>
  <c r="A18" i="14" s="1" a="1"/>
  <c r="A18" i="14" s="1"/>
  <c r="G16" i="14"/>
  <c r="H16" i="14"/>
  <c r="E16" i="14"/>
  <c r="F16" i="14"/>
  <c r="A20" i="13" a="1"/>
  <c r="A20" i="13" s="1"/>
  <c r="E19" i="13"/>
  <c r="F19" i="13"/>
  <c r="G19" i="13"/>
  <c r="H19" i="13"/>
  <c r="A19" i="14" l="1" a="1"/>
  <c r="A19" i="14" s="1"/>
  <c r="E18" i="14"/>
  <c r="F18" i="14"/>
  <c r="G18" i="14"/>
  <c r="H18" i="14"/>
  <c r="A21" i="13" a="1"/>
  <c r="A21" i="13" s="1"/>
  <c r="E20" i="13"/>
  <c r="F20" i="13"/>
  <c r="G20" i="13"/>
  <c r="H20" i="13"/>
  <c r="E17" i="14"/>
  <c r="F17" i="14"/>
  <c r="G17" i="14"/>
  <c r="H17" i="14"/>
  <c r="A20" i="14" l="1" a="1"/>
  <c r="A20" i="14" s="1"/>
  <c r="G19" i="14"/>
  <c r="H19" i="14"/>
  <c r="E19" i="14"/>
  <c r="F19" i="14"/>
  <c r="A22" i="13" a="1"/>
  <c r="A22" i="13" s="1"/>
  <c r="G21" i="13"/>
  <c r="H21" i="13"/>
  <c r="E21" i="13"/>
  <c r="F21" i="13"/>
  <c r="A21" i="14" l="1" a="1"/>
  <c r="A21" i="14" s="1"/>
  <c r="E20" i="14"/>
  <c r="F20" i="14"/>
  <c r="G20" i="14"/>
  <c r="H20" i="14"/>
  <c r="A23" i="13" a="1"/>
  <c r="A23" i="13" s="1"/>
  <c r="E22" i="13"/>
  <c r="F22" i="13"/>
  <c r="G22" i="13"/>
  <c r="H22" i="13"/>
  <c r="A24" i="13" l="1" a="1"/>
  <c r="A24" i="13" s="1"/>
  <c r="E23" i="13"/>
  <c r="F23" i="13"/>
  <c r="G23" i="13"/>
  <c r="H23" i="13"/>
  <c r="A22" i="14" a="1"/>
  <c r="A22" i="14" s="1"/>
  <c r="E21" i="14"/>
  <c r="F21" i="14"/>
  <c r="G21" i="14"/>
  <c r="H21" i="14"/>
  <c r="A23" i="14" l="1" a="1"/>
  <c r="A23" i="14" s="1"/>
  <c r="G22" i="14"/>
  <c r="H22" i="14"/>
  <c r="E22" i="14"/>
  <c r="F22" i="14"/>
  <c r="A25" i="13" a="1"/>
  <c r="A25" i="13" s="1"/>
  <c r="G24" i="13"/>
  <c r="H24" i="13"/>
  <c r="E24" i="13"/>
  <c r="F24" i="13"/>
  <c r="A26" i="13" l="1" a="1"/>
  <c r="A26" i="13" s="1"/>
  <c r="E25" i="13"/>
  <c r="F25" i="13"/>
  <c r="G25" i="13"/>
  <c r="H25" i="13"/>
  <c r="A24" i="14" a="1"/>
  <c r="A24" i="14" s="1"/>
  <c r="E23" i="14"/>
  <c r="F23" i="14"/>
  <c r="G23" i="14"/>
  <c r="H23" i="14"/>
  <c r="A25" i="14" l="1" a="1"/>
  <c r="A25" i="14" s="1"/>
  <c r="E24" i="14"/>
  <c r="F24" i="14"/>
  <c r="G24" i="14"/>
  <c r="H24" i="14"/>
  <c r="A27" i="13" a="1"/>
  <c r="A27" i="13" s="1"/>
  <c r="E26" i="13"/>
  <c r="F26" i="13"/>
  <c r="G26" i="13"/>
  <c r="H26" i="13"/>
  <c r="A26" i="14" l="1" a="1"/>
  <c r="A26" i="14" s="1"/>
  <c r="G25" i="14"/>
  <c r="H25" i="14"/>
  <c r="E25" i="14"/>
  <c r="F25" i="14"/>
  <c r="A28" i="13" a="1"/>
  <c r="A28" i="13" s="1"/>
  <c r="G27" i="13"/>
  <c r="H27" i="13"/>
  <c r="E27" i="13"/>
  <c r="F27" i="13"/>
  <c r="A29" i="13" l="1" a="1"/>
  <c r="A29" i="13" s="1"/>
  <c r="E28" i="13"/>
  <c r="F28" i="13"/>
  <c r="G28" i="13"/>
  <c r="H28" i="13"/>
  <c r="A27" i="14" a="1"/>
  <c r="A27" i="14" s="1"/>
  <c r="E26" i="14"/>
  <c r="F26" i="14"/>
  <c r="G26" i="14"/>
  <c r="H26" i="14"/>
  <c r="A30" i="13" l="1" a="1"/>
  <c r="A30" i="13" s="1"/>
  <c r="E29" i="13"/>
  <c r="F29" i="13"/>
  <c r="G29" i="13"/>
  <c r="H29" i="13"/>
  <c r="A28" i="14" a="1"/>
  <c r="A28" i="14" s="1"/>
  <c r="E27" i="14"/>
  <c r="F27" i="14"/>
  <c r="G27" i="14"/>
  <c r="H27" i="14"/>
  <c r="A31" i="13" l="1" a="1"/>
  <c r="A31" i="13" s="1"/>
  <c r="G30" i="13"/>
  <c r="H30" i="13"/>
  <c r="E30" i="13"/>
  <c r="F30" i="13"/>
  <c r="A29" i="14" a="1"/>
  <c r="A29" i="14" s="1"/>
  <c r="G28" i="14"/>
  <c r="H28" i="14"/>
  <c r="E28" i="14"/>
  <c r="F28" i="14"/>
  <c r="A30" i="14" l="1" a="1"/>
  <c r="A30" i="14" s="1"/>
  <c r="E29" i="14"/>
  <c r="F29" i="14"/>
  <c r="G29" i="14"/>
  <c r="H29" i="14"/>
  <c r="A32" i="13" a="1"/>
  <c r="A32" i="13" s="1"/>
  <c r="E31" i="13"/>
  <c r="F31" i="13"/>
  <c r="G31" i="13"/>
  <c r="H31" i="13"/>
  <c r="A33" i="13" l="1" a="1"/>
  <c r="A33" i="13" s="1"/>
  <c r="E32" i="13"/>
  <c r="F32" i="13"/>
  <c r="G32" i="13"/>
  <c r="H32" i="13"/>
  <c r="A31" i="14" a="1"/>
  <c r="A31" i="14" s="1"/>
  <c r="E30" i="14"/>
  <c r="F30" i="14"/>
  <c r="G30" i="14"/>
  <c r="H30" i="14"/>
  <c r="A32" i="14" l="1" a="1"/>
  <c r="A32" i="14" s="1"/>
  <c r="G31" i="14"/>
  <c r="H31" i="14"/>
  <c r="E31" i="14"/>
  <c r="F31" i="14"/>
  <c r="A34" i="13" a="1"/>
  <c r="A34" i="13" s="1"/>
  <c r="G33" i="13"/>
  <c r="H33" i="13"/>
  <c r="E33" i="13"/>
  <c r="F33" i="13"/>
  <c r="A35" i="13" l="1" a="1"/>
  <c r="A35" i="13" s="1"/>
  <c r="E34" i="13"/>
  <c r="F34" i="13"/>
  <c r="G34" i="13"/>
  <c r="H34" i="13"/>
  <c r="A33" i="14" a="1"/>
  <c r="A33" i="14" s="1"/>
  <c r="E32" i="14"/>
  <c r="F32" i="14"/>
  <c r="G32" i="14"/>
  <c r="H32" i="14"/>
  <c r="A34" i="14" l="1" a="1"/>
  <c r="A34" i="14" s="1"/>
  <c r="E33" i="14"/>
  <c r="F33" i="14"/>
  <c r="G33" i="14"/>
  <c r="H33" i="14"/>
  <c r="A36" i="13" a="1"/>
  <c r="A36" i="13" s="1"/>
  <c r="E35" i="13"/>
  <c r="F35" i="13"/>
  <c r="G35" i="13"/>
  <c r="H35" i="13"/>
  <c r="A37" i="13" l="1" a="1"/>
  <c r="A37" i="13" s="1"/>
  <c r="G36" i="13"/>
  <c r="H36" i="13"/>
  <c r="E36" i="13"/>
  <c r="F36" i="13"/>
  <c r="A35" i="14" a="1"/>
  <c r="A35" i="14" s="1"/>
  <c r="G34" i="14"/>
  <c r="H34" i="14"/>
  <c r="E34" i="14"/>
  <c r="F34" i="14"/>
  <c r="A36" i="14" l="1" a="1"/>
  <c r="A36" i="14" s="1"/>
  <c r="E35" i="14"/>
  <c r="F35" i="14"/>
  <c r="G35" i="14"/>
  <c r="H35" i="14"/>
  <c r="A38" i="13" a="1"/>
  <c r="A38" i="13" s="1"/>
  <c r="E37" i="13"/>
  <c r="F37" i="13"/>
  <c r="G37" i="13"/>
  <c r="H37" i="13"/>
  <c r="J8" i="5"/>
  <c r="I8" i="5"/>
  <c r="H8" i="5"/>
  <c r="J7" i="5"/>
  <c r="I7" i="5"/>
  <c r="H7" i="5"/>
  <c r="J6" i="5"/>
  <c r="I6" i="5"/>
  <c r="H6" i="5"/>
  <c r="F7" i="5"/>
  <c r="F8" i="5"/>
  <c r="F9" i="5"/>
  <c r="F6" i="5"/>
  <c r="D7" i="5"/>
  <c r="D6" i="5"/>
  <c r="C7" i="5"/>
  <c r="B7" i="5"/>
  <c r="A7" i="5"/>
  <c r="C6" i="5"/>
  <c r="B6" i="5"/>
  <c r="A6" i="5"/>
  <c r="A39" i="13" l="1" a="1"/>
  <c r="A39" i="13" s="1"/>
  <c r="E38" i="13"/>
  <c r="F38" i="13"/>
  <c r="G38" i="13"/>
  <c r="H38" i="13"/>
  <c r="A37" i="14" a="1"/>
  <c r="A37" i="14" s="1"/>
  <c r="E36" i="14"/>
  <c r="F36" i="14"/>
  <c r="G36" i="14"/>
  <c r="H36" i="14"/>
  <c r="A2" i="24"/>
  <c r="A38" i="14" l="1" a="1"/>
  <c r="A38" i="14" s="1"/>
  <c r="G37" i="14"/>
  <c r="H37" i="14"/>
  <c r="E37" i="14"/>
  <c r="F37" i="14"/>
  <c r="A40" i="13" a="1"/>
  <c r="A40" i="13" s="1"/>
  <c r="G39" i="13"/>
  <c r="H39" i="13"/>
  <c r="E39" i="13"/>
  <c r="F39" i="13"/>
  <c r="B2" i="15"/>
  <c r="A2" i="7"/>
  <c r="A17" i="8"/>
  <c r="A4" i="8"/>
  <c r="A2" i="5"/>
  <c r="A2" i="4"/>
  <c r="A2" i="14"/>
  <c r="A2" i="13"/>
  <c r="A2" i="12"/>
  <c r="A2" i="2"/>
  <c r="A39" i="14" l="1" a="1"/>
  <c r="A39" i="14" s="1"/>
  <c r="E38" i="14"/>
  <c r="F38" i="14"/>
  <c r="G38" i="14"/>
  <c r="H38" i="14"/>
  <c r="A41" i="13" a="1"/>
  <c r="A41" i="13" s="1"/>
  <c r="E40" i="13"/>
  <c r="F40" i="13"/>
  <c r="G40" i="13"/>
  <c r="H40" i="13"/>
  <c r="A2" i="25"/>
  <c r="A42" i="13" l="1" a="1"/>
  <c r="A42" i="13" s="1"/>
  <c r="E41" i="13"/>
  <c r="F41" i="13"/>
  <c r="G41" i="13"/>
  <c r="H41" i="13"/>
  <c r="A40" i="14" a="1"/>
  <c r="A40" i="14" s="1"/>
  <c r="E39" i="14"/>
  <c r="F39" i="14"/>
  <c r="G39" i="14"/>
  <c r="H39" i="14"/>
  <c r="C65" i="24"/>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1" i="24"/>
  <c r="C62" i="24"/>
  <c r="C63" i="24"/>
  <c r="C64" i="24"/>
  <c r="C5" i="24"/>
  <c r="B226" i="24"/>
  <c r="B225" i="24"/>
  <c r="B224" i="24"/>
  <c r="B223" i="24"/>
  <c r="B222" i="24"/>
  <c r="B221" i="24"/>
  <c r="B220" i="24"/>
  <c r="B219" i="24"/>
  <c r="B218" i="24"/>
  <c r="B217" i="24"/>
  <c r="B216" i="24"/>
  <c r="B215" i="24"/>
  <c r="B214" i="24"/>
  <c r="B213" i="24"/>
  <c r="B212" i="24"/>
  <c r="B211" i="24"/>
  <c r="B210" i="24"/>
  <c r="B209" i="24"/>
  <c r="B208" i="24"/>
  <c r="B207" i="24"/>
  <c r="B206" i="24"/>
  <c r="B205" i="24"/>
  <c r="B204" i="24"/>
  <c r="B203" i="24"/>
  <c r="B202" i="24"/>
  <c r="B201" i="24"/>
  <c r="B200" i="24"/>
  <c r="B199" i="24"/>
  <c r="B198" i="24"/>
  <c r="B197" i="24"/>
  <c r="B196" i="24"/>
  <c r="B195" i="24"/>
  <c r="B194" i="24"/>
  <c r="B193" i="24"/>
  <c r="B192" i="24"/>
  <c r="B191" i="24"/>
  <c r="B190" i="24"/>
  <c r="B189" i="24"/>
  <c r="B188" i="24"/>
  <c r="B187" i="24"/>
  <c r="B186" i="24"/>
  <c r="B185" i="24"/>
  <c r="B184" i="24"/>
  <c r="B183" i="24"/>
  <c r="B182" i="24"/>
  <c r="B181" i="24"/>
  <c r="B180" i="24"/>
  <c r="B179" i="24"/>
  <c r="B178" i="24"/>
  <c r="B177" i="24"/>
  <c r="B176" i="24"/>
  <c r="B175" i="24"/>
  <c r="B174" i="24"/>
  <c r="B173" i="24"/>
  <c r="B172" i="24"/>
  <c r="B171" i="24"/>
  <c r="B170" i="24"/>
  <c r="B169" i="24"/>
  <c r="B168" i="24"/>
  <c r="B167" i="24"/>
  <c r="B166" i="24"/>
  <c r="B165" i="24"/>
  <c r="B164" i="24"/>
  <c r="B163" i="24"/>
  <c r="B162" i="24"/>
  <c r="B161" i="24"/>
  <c r="B160" i="24"/>
  <c r="B159" i="24"/>
  <c r="B158" i="24"/>
  <c r="B157" i="24"/>
  <c r="B156" i="24"/>
  <c r="B155" i="24"/>
  <c r="B154" i="24"/>
  <c r="B153" i="24"/>
  <c r="B152" i="24"/>
  <c r="B151" i="24"/>
  <c r="B150" i="24"/>
  <c r="B149" i="24"/>
  <c r="B148" i="24"/>
  <c r="B147" i="24"/>
  <c r="B146" i="24"/>
  <c r="B145" i="24"/>
  <c r="B144" i="24"/>
  <c r="B143" i="24"/>
  <c r="B142" i="24"/>
  <c r="B141" i="24"/>
  <c r="B140" i="24"/>
  <c r="B139" i="24"/>
  <c r="B138" i="24"/>
  <c r="B137" i="24"/>
  <c r="B136" i="24"/>
  <c r="B135" i="24"/>
  <c r="B134" i="24"/>
  <c r="B133" i="24"/>
  <c r="B132" i="24"/>
  <c r="B131" i="24"/>
  <c r="B130" i="24"/>
  <c r="B129" i="24"/>
  <c r="B128" i="24"/>
  <c r="B127" i="24"/>
  <c r="B126" i="24"/>
  <c r="B125" i="24"/>
  <c r="B124" i="24"/>
  <c r="B123" i="24"/>
  <c r="B122" i="24"/>
  <c r="B121" i="24"/>
  <c r="B120" i="24"/>
  <c r="B119" i="24"/>
  <c r="B118" i="24"/>
  <c r="B117" i="24"/>
  <c r="B116" i="24"/>
  <c r="B115" i="24"/>
  <c r="B114" i="24"/>
  <c r="B113" i="24"/>
  <c r="B112" i="24"/>
  <c r="B111" i="24"/>
  <c r="B110" i="24"/>
  <c r="B109" i="24"/>
  <c r="B108" i="24"/>
  <c r="B107" i="24"/>
  <c r="B106" i="24"/>
  <c r="B105" i="24"/>
  <c r="B104" i="24"/>
  <c r="B103" i="24"/>
  <c r="B102" i="24"/>
  <c r="B101" i="24"/>
  <c r="B100" i="24"/>
  <c r="B99" i="24"/>
  <c r="B98" i="24"/>
  <c r="B97" i="24"/>
  <c r="B96" i="24"/>
  <c r="B95" i="24"/>
  <c r="B94" i="24"/>
  <c r="B93" i="24"/>
  <c r="B92" i="24"/>
  <c r="B91" i="24"/>
  <c r="B90" i="24"/>
  <c r="B89" i="24"/>
  <c r="B88" i="24"/>
  <c r="B87" i="24"/>
  <c r="B86" i="24"/>
  <c r="B85" i="24"/>
  <c r="B84" i="24"/>
  <c r="B83" i="24"/>
  <c r="B82" i="24"/>
  <c r="B81" i="24"/>
  <c r="B80" i="24"/>
  <c r="B79" i="24"/>
  <c r="B78" i="24"/>
  <c r="B77" i="24"/>
  <c r="B76" i="24"/>
  <c r="B75" i="24"/>
  <c r="B74" i="24"/>
  <c r="B73" i="24"/>
  <c r="B72" i="24"/>
  <c r="B71" i="24"/>
  <c r="B70" i="24"/>
  <c r="B69" i="24"/>
  <c r="B68" i="24"/>
  <c r="B67" i="24"/>
  <c r="B66" i="24"/>
  <c r="B65" i="24"/>
  <c r="B64" i="24"/>
  <c r="B63" i="24"/>
  <c r="B62" i="24"/>
  <c r="B61" i="24"/>
  <c r="B60" i="24"/>
  <c r="B59" i="24"/>
  <c r="B58" i="24"/>
  <c r="B57" i="24"/>
  <c r="B56" i="24"/>
  <c r="B55" i="24"/>
  <c r="B54" i="24"/>
  <c r="B53" i="24"/>
  <c r="B52" i="24"/>
  <c r="B51" i="24"/>
  <c r="B50" i="24"/>
  <c r="B49" i="24"/>
  <c r="B48" i="24"/>
  <c r="B47" i="24"/>
  <c r="B46" i="24"/>
  <c r="B45" i="24"/>
  <c r="B44" i="24"/>
  <c r="B43" i="24"/>
  <c r="B42" i="24"/>
  <c r="B41" i="24"/>
  <c r="B40" i="24"/>
  <c r="B39" i="24"/>
  <c r="B38" i="24"/>
  <c r="B37" i="24"/>
  <c r="B36" i="24"/>
  <c r="B35" i="24"/>
  <c r="B34" i="24"/>
  <c r="B33" i="24"/>
  <c r="B32" i="24"/>
  <c r="B31" i="24"/>
  <c r="B30" i="24"/>
  <c r="B29" i="24"/>
  <c r="B28" i="24"/>
  <c r="B27" i="24"/>
  <c r="B26" i="24"/>
  <c r="B25" i="24"/>
  <c r="B24" i="24"/>
  <c r="B23" i="24"/>
  <c r="B22" i="24"/>
  <c r="B21" i="24"/>
  <c r="B20" i="24"/>
  <c r="B19" i="24"/>
  <c r="B18" i="24"/>
  <c r="B17" i="24"/>
  <c r="B16" i="24"/>
  <c r="B15" i="24"/>
  <c r="B14" i="24"/>
  <c r="B13" i="24"/>
  <c r="B12" i="24"/>
  <c r="B11" i="24"/>
  <c r="B10" i="24"/>
  <c r="B9" i="24"/>
  <c r="B8" i="24"/>
  <c r="B7" i="24"/>
  <c r="B6" i="24"/>
  <c r="B5" i="24"/>
  <c r="A41" i="14" l="1" a="1"/>
  <c r="A41" i="14" s="1"/>
  <c r="G40" i="14"/>
  <c r="H40" i="14"/>
  <c r="E40" i="14"/>
  <c r="F40" i="14"/>
  <c r="A43" i="13" a="1"/>
  <c r="A43" i="13" s="1"/>
  <c r="G42" i="13"/>
  <c r="H42" i="13"/>
  <c r="E42" i="13"/>
  <c r="F42" i="13"/>
  <c r="I9" i="15"/>
  <c r="H9" i="15"/>
  <c r="G9" i="15"/>
  <c r="F9" i="15"/>
  <c r="E9" i="15"/>
  <c r="D9" i="15"/>
  <c r="C9" i="15"/>
  <c r="A44" i="13" l="1" a="1"/>
  <c r="A44" i="13" s="1"/>
  <c r="E43" i="13"/>
  <c r="F43" i="13"/>
  <c r="G43" i="13"/>
  <c r="H43" i="13"/>
  <c r="A42" i="14" a="1"/>
  <c r="A42" i="14" s="1"/>
  <c r="E41" i="14"/>
  <c r="F41" i="14"/>
  <c r="G41" i="14"/>
  <c r="H41" i="14"/>
  <c r="E12" i="15"/>
  <c r="D12" i="15"/>
  <c r="C12" i="15"/>
  <c r="A43" i="14" l="1" a="1"/>
  <c r="A43" i="14" s="1"/>
  <c r="E42" i="14"/>
  <c r="F42" i="14"/>
  <c r="G42" i="14"/>
  <c r="H42" i="14"/>
  <c r="A45" i="13" a="1"/>
  <c r="A45" i="13" s="1"/>
  <c r="E44" i="13"/>
  <c r="F44" i="13"/>
  <c r="G44" i="13"/>
  <c r="H44" i="13"/>
  <c r="B13" i="1"/>
  <c r="A46" i="13" l="1" a="1"/>
  <c r="A46" i="13" s="1"/>
  <c r="G45" i="13"/>
  <c r="H45" i="13"/>
  <c r="E45" i="13"/>
  <c r="F45" i="13"/>
  <c r="A44" i="14" a="1"/>
  <c r="A44" i="14" s="1"/>
  <c r="G43" i="14"/>
  <c r="H43" i="14"/>
  <c r="E43" i="14"/>
  <c r="F43" i="14"/>
  <c r="I14" i="15"/>
  <c r="H14" i="15"/>
  <c r="A45" i="14" l="1" a="1"/>
  <c r="A45" i="14" s="1"/>
  <c r="E44" i="14"/>
  <c r="F44" i="14"/>
  <c r="G44" i="14"/>
  <c r="H44" i="14"/>
  <c r="A47" i="13" a="1"/>
  <c r="A47" i="13" s="1"/>
  <c r="E46" i="13"/>
  <c r="F46" i="13"/>
  <c r="G46" i="13"/>
  <c r="H46" i="13"/>
  <c r="G10" i="15"/>
  <c r="A48" i="13" l="1" a="1"/>
  <c r="A48" i="13" s="1"/>
  <c r="E47" i="13"/>
  <c r="F47" i="13"/>
  <c r="G47" i="13"/>
  <c r="H47" i="13"/>
  <c r="A46" i="14" a="1"/>
  <c r="A46" i="14" s="1"/>
  <c r="E45" i="14"/>
  <c r="F45" i="14"/>
  <c r="G45" i="14"/>
  <c r="H45" i="14"/>
  <c r="I10" i="15"/>
  <c r="H10" i="15"/>
  <c r="B11" i="1"/>
  <c r="B9" i="1"/>
  <c r="A47" i="14" l="1" a="1"/>
  <c r="A47" i="14" s="1"/>
  <c r="G46" i="14"/>
  <c r="H46" i="14"/>
  <c r="E46" i="14"/>
  <c r="F46" i="14"/>
  <c r="A49" i="13" a="1"/>
  <c r="A49" i="13" s="1"/>
  <c r="G48" i="13"/>
  <c r="H48" i="13"/>
  <c r="E48" i="13"/>
  <c r="F48" i="13"/>
  <c r="H17" i="15"/>
  <c r="R9" i="15"/>
  <c r="S9" i="15"/>
  <c r="T9" i="15"/>
  <c r="Q9" i="15"/>
  <c r="N9" i="15"/>
  <c r="O9" i="15"/>
  <c r="P9" i="15"/>
  <c r="M9" i="15"/>
  <c r="A50" i="13" l="1" a="1"/>
  <c r="A50" i="13" s="1"/>
  <c r="E49" i="13"/>
  <c r="F49" i="13"/>
  <c r="G49" i="13"/>
  <c r="H49" i="13"/>
  <c r="A48" i="14" a="1"/>
  <c r="A48" i="14" s="1"/>
  <c r="E47" i="14"/>
  <c r="F47" i="14"/>
  <c r="G47" i="14"/>
  <c r="H47" i="14"/>
  <c r="P5" i="8"/>
  <c r="J5" i="8"/>
  <c r="K5" i="8"/>
  <c r="L5" i="8"/>
  <c r="M5" i="8"/>
  <c r="N5" i="8"/>
  <c r="O5" i="8"/>
  <c r="I5" i="8"/>
  <c r="F4" i="14"/>
  <c r="G4" i="14"/>
  <c r="H4" i="14"/>
  <c r="E4" i="14"/>
  <c r="F4" i="13"/>
  <c r="G4" i="13"/>
  <c r="H4" i="13"/>
  <c r="E4" i="13"/>
  <c r="A49" i="14" l="1" a="1"/>
  <c r="A49" i="14" s="1"/>
  <c r="E48" i="14"/>
  <c r="F48" i="14"/>
  <c r="G48" i="14"/>
  <c r="H48" i="14"/>
  <c r="A51" i="13" a="1"/>
  <c r="A51" i="13" s="1"/>
  <c r="E50" i="13"/>
  <c r="F50" i="13"/>
  <c r="G50" i="13"/>
  <c r="H50" i="13"/>
  <c r="N10" i="15"/>
  <c r="A52" i="13" l="1" a="1"/>
  <c r="A52" i="13" s="1"/>
  <c r="G51" i="13"/>
  <c r="H51" i="13"/>
  <c r="E51" i="13"/>
  <c r="F51" i="13"/>
  <c r="A50" i="14" a="1"/>
  <c r="A50" i="14" s="1"/>
  <c r="G49" i="14"/>
  <c r="H49" i="14"/>
  <c r="E49" i="14"/>
  <c r="F49" i="14"/>
  <c r="C14" i="15"/>
  <c r="A51" i="14" l="1" a="1"/>
  <c r="A51" i="14" s="1"/>
  <c r="E50" i="14"/>
  <c r="F50" i="14"/>
  <c r="G50" i="14"/>
  <c r="H50" i="14"/>
  <c r="A53" i="13" a="1"/>
  <c r="A53" i="13" s="1"/>
  <c r="E52" i="13"/>
  <c r="F52" i="13"/>
  <c r="G52" i="13"/>
  <c r="H52" i="13"/>
  <c r="D5" i="14"/>
  <c r="B5" i="14"/>
  <c r="C5" i="14"/>
  <c r="D5" i="13"/>
  <c r="C5" i="13"/>
  <c r="B5" i="13"/>
  <c r="A54" i="13" l="1" a="1"/>
  <c r="A54" i="13" s="1"/>
  <c r="E53" i="13"/>
  <c r="F53" i="13"/>
  <c r="G53" i="13"/>
  <c r="H53" i="13"/>
  <c r="A52" i="14" a="1"/>
  <c r="A52" i="14" s="1"/>
  <c r="E51" i="14"/>
  <c r="F51" i="14"/>
  <c r="G51" i="14"/>
  <c r="H51" i="14"/>
  <c r="D6" i="14"/>
  <c r="B6" i="14"/>
  <c r="C6" i="14"/>
  <c r="B6" i="13"/>
  <c r="C6" i="13"/>
  <c r="D6" i="13"/>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A53" i="14" l="1" a="1"/>
  <c r="A53" i="14" s="1"/>
  <c r="G52" i="14"/>
  <c r="H52" i="14"/>
  <c r="E52" i="14"/>
  <c r="F52" i="14"/>
  <c r="A55" i="13" a="1"/>
  <c r="A55" i="13" s="1"/>
  <c r="G54" i="13"/>
  <c r="H54" i="13"/>
  <c r="E54" i="13"/>
  <c r="F54" i="13"/>
  <c r="C7" i="14"/>
  <c r="D7" i="14"/>
  <c r="B7" i="14"/>
  <c r="C7" i="13"/>
  <c r="D7" i="13"/>
  <c r="B7" i="13"/>
  <c r="S17" i="15"/>
  <c r="T18" i="15"/>
  <c r="R17" i="15"/>
  <c r="P18" i="15"/>
  <c r="M21" i="15"/>
  <c r="T17" i="15"/>
  <c r="M18" i="15"/>
  <c r="Q18" i="15"/>
  <c r="N18" i="15"/>
  <c r="S18" i="15"/>
  <c r="O18" i="15"/>
  <c r="R18" i="15"/>
  <c r="A56" i="13" l="1" a="1"/>
  <c r="A56" i="13" s="1"/>
  <c r="E55" i="13"/>
  <c r="F55" i="13"/>
  <c r="G55" i="13"/>
  <c r="H55" i="13"/>
  <c r="A54" i="14" a="1"/>
  <c r="A54" i="14" s="1"/>
  <c r="E53" i="14"/>
  <c r="F53" i="14"/>
  <c r="G53" i="14"/>
  <c r="H53" i="14"/>
  <c r="D8" i="14"/>
  <c r="B8" i="14"/>
  <c r="C8" i="14"/>
  <c r="B8" i="13"/>
  <c r="D8" i="13"/>
  <c r="C8" i="13"/>
  <c r="N21" i="15"/>
  <c r="M22" i="15"/>
  <c r="N22" i="15"/>
  <c r="E10" i="15"/>
  <c r="C10" i="15"/>
  <c r="C17" i="15" s="1"/>
  <c r="F10" i="15"/>
  <c r="D10" i="15"/>
  <c r="A55" i="14" l="1" a="1"/>
  <c r="A55" i="14" s="1"/>
  <c r="E54" i="14"/>
  <c r="F54" i="14"/>
  <c r="G54" i="14"/>
  <c r="H54" i="14"/>
  <c r="A57" i="13" a="1"/>
  <c r="A57" i="13" s="1"/>
  <c r="E56" i="13"/>
  <c r="F56" i="13"/>
  <c r="G56" i="13"/>
  <c r="H56" i="13"/>
  <c r="B9" i="14"/>
  <c r="C9" i="14"/>
  <c r="D9" i="14"/>
  <c r="B9" i="13"/>
  <c r="D9" i="13"/>
  <c r="C9" i="13"/>
  <c r="C18" i="15"/>
  <c r="G17" i="15"/>
  <c r="G18" i="15"/>
  <c r="D17" i="15"/>
  <c r="D18" i="15"/>
  <c r="E18" i="15"/>
  <c r="E17" i="15"/>
  <c r="F17" i="15"/>
  <c r="F18" i="15"/>
  <c r="I17" i="15"/>
  <c r="I18" i="15"/>
  <c r="A58" i="13" l="1" a="1"/>
  <c r="A58" i="13" s="1"/>
  <c r="G57" i="13"/>
  <c r="H57" i="13"/>
  <c r="E57" i="13"/>
  <c r="F57" i="13"/>
  <c r="A56" i="14" a="1"/>
  <c r="A56" i="14" s="1"/>
  <c r="G55" i="14"/>
  <c r="H55" i="14"/>
  <c r="E55" i="14"/>
  <c r="F55" i="14"/>
  <c r="B10" i="13"/>
  <c r="C21" i="15"/>
  <c r="C22" i="15"/>
  <c r="B10" i="14"/>
  <c r="C10" i="14"/>
  <c r="D10" i="14"/>
  <c r="C10" i="13"/>
  <c r="D10" i="13"/>
  <c r="A57" i="14" l="1" a="1"/>
  <c r="A57" i="14" s="1"/>
  <c r="E56" i="14"/>
  <c r="F56" i="14"/>
  <c r="G56" i="14"/>
  <c r="H56" i="14"/>
  <c r="A59" i="13" a="1"/>
  <c r="A59" i="13" s="1"/>
  <c r="E58" i="13"/>
  <c r="F58" i="13"/>
  <c r="G58" i="13"/>
  <c r="H58" i="13"/>
  <c r="C12" i="13"/>
  <c r="C11" i="14"/>
  <c r="D11" i="14"/>
  <c r="B11" i="14"/>
  <c r="B11" i="13"/>
  <c r="C11" i="13"/>
  <c r="D11" i="13"/>
  <c r="A60" i="13" l="1" a="1"/>
  <c r="A60" i="13" s="1"/>
  <c r="E59" i="13"/>
  <c r="F59" i="13"/>
  <c r="G59" i="13"/>
  <c r="H59" i="13"/>
  <c r="A58" i="14" a="1"/>
  <c r="A58" i="14" s="1"/>
  <c r="E57" i="14"/>
  <c r="F57" i="14"/>
  <c r="G57" i="14"/>
  <c r="H57" i="14"/>
  <c r="D12" i="13"/>
  <c r="B12" i="14"/>
  <c r="B12" i="13"/>
  <c r="D12" i="14"/>
  <c r="C12" i="14"/>
  <c r="D13" i="14"/>
  <c r="A59" i="14" l="1" a="1"/>
  <c r="A59" i="14" s="1"/>
  <c r="G58" i="14"/>
  <c r="H58" i="14"/>
  <c r="E58" i="14"/>
  <c r="F58" i="14"/>
  <c r="A61" i="13" a="1"/>
  <c r="A61" i="13" s="1"/>
  <c r="G60" i="13"/>
  <c r="H60" i="13"/>
  <c r="E60" i="13"/>
  <c r="F60" i="13"/>
  <c r="B13" i="13"/>
  <c r="B13" i="14"/>
  <c r="D14" i="13"/>
  <c r="C13" i="14"/>
  <c r="C13" i="13"/>
  <c r="D13" i="13"/>
  <c r="A62" i="13" l="1" a="1"/>
  <c r="A62" i="13" s="1"/>
  <c r="E61" i="13"/>
  <c r="F61" i="13"/>
  <c r="G61" i="13"/>
  <c r="H61" i="13"/>
  <c r="A60" i="14" a="1"/>
  <c r="A60" i="14" s="1"/>
  <c r="E59" i="14"/>
  <c r="F59" i="14"/>
  <c r="G59" i="14"/>
  <c r="H59" i="14"/>
  <c r="B14" i="13"/>
  <c r="B14" i="14"/>
  <c r="C14" i="14"/>
  <c r="C14" i="13"/>
  <c r="C15" i="13"/>
  <c r="D14" i="14"/>
  <c r="C15" i="14"/>
  <c r="D15" i="14"/>
  <c r="B15" i="14"/>
  <c r="A61" i="14" l="1" a="1"/>
  <c r="A61" i="14" s="1"/>
  <c r="E60" i="14"/>
  <c r="F60" i="14"/>
  <c r="G60" i="14"/>
  <c r="H60" i="14"/>
  <c r="A63" i="13" a="1"/>
  <c r="A63" i="13" s="1"/>
  <c r="E62" i="13"/>
  <c r="F62" i="13"/>
  <c r="G62" i="13"/>
  <c r="H62" i="13"/>
  <c r="C16" i="13"/>
  <c r="D15" i="13"/>
  <c r="B15" i="13"/>
  <c r="D16" i="14"/>
  <c r="B16" i="14"/>
  <c r="C16" i="14"/>
  <c r="A64" i="13" l="1" a="1"/>
  <c r="A64" i="13" s="1"/>
  <c r="G63" i="13"/>
  <c r="H63" i="13"/>
  <c r="E63" i="13"/>
  <c r="F63" i="13"/>
  <c r="A62" i="14" a="1"/>
  <c r="A62" i="14" s="1"/>
  <c r="G61" i="14"/>
  <c r="H61" i="14"/>
  <c r="E61" i="14"/>
  <c r="F61" i="14"/>
  <c r="B17" i="13"/>
  <c r="B16" i="13"/>
  <c r="D16" i="13"/>
  <c r="B17" i="14"/>
  <c r="C17" i="14"/>
  <c r="D17" i="14"/>
  <c r="A63" i="14" l="1" a="1"/>
  <c r="A63" i="14" s="1"/>
  <c r="E62" i="14"/>
  <c r="F62" i="14"/>
  <c r="G62" i="14"/>
  <c r="H62" i="14"/>
  <c r="A65" i="13" a="1"/>
  <c r="A65" i="13" s="1"/>
  <c r="E64" i="13"/>
  <c r="F64" i="13"/>
  <c r="G64" i="13"/>
  <c r="H64" i="13"/>
  <c r="C17" i="13"/>
  <c r="D17" i="13"/>
  <c r="C18" i="13"/>
  <c r="B18" i="14"/>
  <c r="C18" i="14"/>
  <c r="D18" i="14"/>
  <c r="A66" i="13" l="1" a="1"/>
  <c r="A66" i="13" s="1"/>
  <c r="E65" i="13"/>
  <c r="F65" i="13"/>
  <c r="G65" i="13"/>
  <c r="H65" i="13"/>
  <c r="A64" i="14" a="1"/>
  <c r="A64" i="14" s="1"/>
  <c r="E63" i="14"/>
  <c r="F63" i="14"/>
  <c r="G63" i="14"/>
  <c r="H63" i="14"/>
  <c r="D18" i="13"/>
  <c r="B18" i="13"/>
  <c r="C19" i="14"/>
  <c r="D19" i="14"/>
  <c r="B19" i="14"/>
  <c r="A65" i="14" l="1" a="1"/>
  <c r="A65" i="14" s="1"/>
  <c r="G64" i="14"/>
  <c r="H64" i="14"/>
  <c r="E64" i="14"/>
  <c r="F64" i="14"/>
  <c r="A67" i="13" a="1"/>
  <c r="A67" i="13" s="1"/>
  <c r="G66" i="13"/>
  <c r="H66" i="13"/>
  <c r="E66" i="13"/>
  <c r="F66" i="13"/>
  <c r="B19" i="13"/>
  <c r="C19" i="13"/>
  <c r="D19" i="13"/>
  <c r="D20" i="14"/>
  <c r="B20" i="14"/>
  <c r="C20" i="14"/>
  <c r="A68" i="13" l="1" a="1"/>
  <c r="A68" i="13" s="1"/>
  <c r="E67" i="13"/>
  <c r="F67" i="13"/>
  <c r="G67" i="13"/>
  <c r="H67" i="13"/>
  <c r="A66" i="14" a="1"/>
  <c r="A66" i="14" s="1"/>
  <c r="E65" i="14"/>
  <c r="F65" i="14"/>
  <c r="G65" i="14"/>
  <c r="H65" i="14"/>
  <c r="D21" i="13"/>
  <c r="B20" i="13"/>
  <c r="C20" i="13"/>
  <c r="D20" i="13"/>
  <c r="B21" i="14"/>
  <c r="C21" i="14"/>
  <c r="D21" i="14"/>
  <c r="A67" i="14" l="1" a="1"/>
  <c r="A67" i="14" s="1"/>
  <c r="E66" i="14"/>
  <c r="F66" i="14"/>
  <c r="G66" i="14"/>
  <c r="H66" i="14"/>
  <c r="A69" i="13" a="1"/>
  <c r="A69" i="13" s="1"/>
  <c r="E68" i="13"/>
  <c r="F68" i="13"/>
  <c r="G68" i="13"/>
  <c r="H68" i="13"/>
  <c r="C21" i="13"/>
  <c r="B21" i="13"/>
  <c r="C22" i="13"/>
  <c r="B22" i="14"/>
  <c r="C22" i="14"/>
  <c r="D22" i="14"/>
  <c r="A70" i="13" l="1" a="1"/>
  <c r="A70" i="13" s="1"/>
  <c r="G69" i="13"/>
  <c r="H69" i="13"/>
  <c r="E69" i="13"/>
  <c r="F69" i="13"/>
  <c r="A68" i="14" a="1"/>
  <c r="A68" i="14" s="1"/>
  <c r="G67" i="14"/>
  <c r="H67" i="14"/>
  <c r="E67" i="14"/>
  <c r="F67" i="14"/>
  <c r="D22" i="13"/>
  <c r="B22" i="13"/>
  <c r="C23" i="14"/>
  <c r="D23" i="14"/>
  <c r="B23" i="14"/>
  <c r="A69" i="14" l="1" a="1"/>
  <c r="A69" i="14" s="1"/>
  <c r="E68" i="14"/>
  <c r="F68" i="14"/>
  <c r="G68" i="14"/>
  <c r="H68" i="14"/>
  <c r="A71" i="13" a="1"/>
  <c r="A71" i="13" s="1"/>
  <c r="E70" i="13"/>
  <c r="F70" i="13"/>
  <c r="G70" i="13"/>
  <c r="H70" i="13"/>
  <c r="C23" i="13"/>
  <c r="D23" i="13"/>
  <c r="B23" i="13"/>
  <c r="D24" i="14"/>
  <c r="B24" i="14"/>
  <c r="C24" i="14"/>
  <c r="A72" i="13" l="1" a="1"/>
  <c r="A72" i="13" s="1"/>
  <c r="E71" i="13"/>
  <c r="F71" i="13"/>
  <c r="G71" i="13"/>
  <c r="H71" i="13"/>
  <c r="A70" i="14" a="1"/>
  <c r="A70" i="14" s="1"/>
  <c r="E69" i="14"/>
  <c r="F69" i="14"/>
  <c r="G69" i="14"/>
  <c r="H69" i="14"/>
  <c r="D24" i="13"/>
  <c r="B24" i="13"/>
  <c r="C24" i="13"/>
  <c r="B25" i="14"/>
  <c r="C25" i="14"/>
  <c r="D25" i="14"/>
  <c r="A71" i="14" l="1" a="1"/>
  <c r="A71" i="14" s="1"/>
  <c r="G70" i="14"/>
  <c r="H70" i="14"/>
  <c r="E70" i="14"/>
  <c r="F70" i="14"/>
  <c r="A73" i="13" a="1"/>
  <c r="A73" i="13" s="1"/>
  <c r="G72" i="13"/>
  <c r="H72" i="13"/>
  <c r="E72" i="13"/>
  <c r="F72" i="13"/>
  <c r="C25" i="13"/>
  <c r="D25" i="13"/>
  <c r="B25" i="13"/>
  <c r="B26" i="14"/>
  <c r="C26" i="14"/>
  <c r="D26" i="14"/>
  <c r="A74" i="13" l="1" a="1"/>
  <c r="A74" i="13" s="1"/>
  <c r="E73" i="13"/>
  <c r="F73" i="13"/>
  <c r="G73" i="13"/>
  <c r="H73" i="13"/>
  <c r="A72" i="14" a="1"/>
  <c r="A72" i="14" s="1"/>
  <c r="E71" i="14"/>
  <c r="F71" i="14"/>
  <c r="G71" i="14"/>
  <c r="H71" i="14"/>
  <c r="D26" i="13"/>
  <c r="C26" i="13"/>
  <c r="B26" i="13"/>
  <c r="C27" i="14"/>
  <c r="D27" i="14"/>
  <c r="B27" i="14"/>
  <c r="A73" i="14" l="1" a="1"/>
  <c r="A73" i="14" s="1"/>
  <c r="E72" i="14"/>
  <c r="F72" i="14"/>
  <c r="G72" i="14"/>
  <c r="H72" i="14"/>
  <c r="A75" i="13" a="1"/>
  <c r="A75" i="13" s="1"/>
  <c r="E74" i="13"/>
  <c r="F74" i="13"/>
  <c r="G74" i="13"/>
  <c r="H74" i="13"/>
  <c r="C27" i="13"/>
  <c r="B27" i="13"/>
  <c r="D27" i="13"/>
  <c r="D28" i="14"/>
  <c r="B28" i="14"/>
  <c r="C28" i="14"/>
  <c r="A76" i="13" l="1" a="1"/>
  <c r="A76" i="13" s="1"/>
  <c r="G75" i="13"/>
  <c r="H75" i="13"/>
  <c r="E75" i="13"/>
  <c r="F75" i="13"/>
  <c r="A74" i="14" a="1"/>
  <c r="A74" i="14" s="1"/>
  <c r="G73" i="14"/>
  <c r="H73" i="14"/>
  <c r="E73" i="14"/>
  <c r="F73" i="14"/>
  <c r="D29" i="13"/>
  <c r="B29" i="13"/>
  <c r="C29" i="13"/>
  <c r="B28" i="13"/>
  <c r="C28" i="13"/>
  <c r="D28" i="13"/>
  <c r="B29" i="14"/>
  <c r="C29" i="14"/>
  <c r="D29" i="14"/>
  <c r="A75" i="14" l="1" a="1"/>
  <c r="A75" i="14" s="1"/>
  <c r="E74" i="14"/>
  <c r="F74" i="14"/>
  <c r="G74" i="14"/>
  <c r="H74" i="14"/>
  <c r="A77" i="13" a="1"/>
  <c r="A77" i="13" s="1"/>
  <c r="E76" i="13"/>
  <c r="F76" i="13"/>
  <c r="G76" i="13"/>
  <c r="H76" i="13"/>
  <c r="C31" i="13"/>
  <c r="B30" i="13"/>
  <c r="C30" i="13"/>
  <c r="D30" i="13"/>
  <c r="B30" i="14"/>
  <c r="C30" i="14"/>
  <c r="D30" i="14"/>
  <c r="A78" i="13" l="1" a="1"/>
  <c r="A78" i="13" s="1"/>
  <c r="E77" i="13"/>
  <c r="F77" i="13"/>
  <c r="G77" i="13"/>
  <c r="H77" i="13"/>
  <c r="A76" i="14" a="1"/>
  <c r="A76" i="14" s="1"/>
  <c r="E75" i="14"/>
  <c r="F75" i="14"/>
  <c r="G75" i="14"/>
  <c r="H75" i="14"/>
  <c r="D31" i="13"/>
  <c r="B31" i="13"/>
  <c r="D32" i="13"/>
  <c r="C31" i="14"/>
  <c r="D31" i="14"/>
  <c r="B31" i="14"/>
  <c r="A77" i="14" l="1" a="1"/>
  <c r="A77" i="14" s="1"/>
  <c r="G76" i="14"/>
  <c r="H76" i="14"/>
  <c r="E76" i="14"/>
  <c r="F76" i="14"/>
  <c r="A79" i="13" a="1"/>
  <c r="A79" i="13" s="1"/>
  <c r="G78" i="13"/>
  <c r="H78" i="13"/>
  <c r="E78" i="13"/>
  <c r="F78" i="13"/>
  <c r="B32" i="13"/>
  <c r="C32" i="13"/>
  <c r="D32" i="14"/>
  <c r="B32" i="14"/>
  <c r="C32" i="14"/>
  <c r="A80" i="13" l="1" a="1"/>
  <c r="A80" i="13" s="1"/>
  <c r="E79" i="13"/>
  <c r="F79" i="13"/>
  <c r="G79" i="13"/>
  <c r="H79" i="13"/>
  <c r="A78" i="14" a="1"/>
  <c r="A78" i="14" s="1"/>
  <c r="E77" i="14"/>
  <c r="F77" i="14"/>
  <c r="G77" i="14"/>
  <c r="H77" i="14"/>
  <c r="C34" i="13"/>
  <c r="D33" i="13"/>
  <c r="C33" i="13"/>
  <c r="B33" i="13"/>
  <c r="B33" i="14"/>
  <c r="C33" i="14"/>
  <c r="D33" i="14"/>
  <c r="A79" i="14" l="1" a="1"/>
  <c r="A79" i="14" s="1"/>
  <c r="E78" i="14"/>
  <c r="F78" i="14"/>
  <c r="G78" i="14"/>
  <c r="H78" i="14"/>
  <c r="A81" i="13" a="1"/>
  <c r="A81" i="13" s="1"/>
  <c r="E80" i="13"/>
  <c r="F80" i="13"/>
  <c r="G80" i="13"/>
  <c r="H80" i="13"/>
  <c r="B34" i="13"/>
  <c r="D34" i="13"/>
  <c r="B34" i="14"/>
  <c r="C34" i="14"/>
  <c r="D34" i="14"/>
  <c r="A82" i="13" l="1" a="1"/>
  <c r="A82" i="13" s="1"/>
  <c r="G81" i="13"/>
  <c r="H81" i="13"/>
  <c r="E81" i="13"/>
  <c r="F81" i="13"/>
  <c r="A80" i="14" a="1"/>
  <c r="A80" i="14" s="1"/>
  <c r="G79" i="14"/>
  <c r="H79" i="14"/>
  <c r="E79" i="14"/>
  <c r="F79" i="14"/>
  <c r="D35" i="13"/>
  <c r="C35" i="13"/>
  <c r="B35" i="13"/>
  <c r="C35" i="14"/>
  <c r="D35" i="14"/>
  <c r="B35" i="14"/>
  <c r="D36" i="13"/>
  <c r="C36" i="13"/>
  <c r="B36" i="13"/>
  <c r="A81" i="14" l="1" a="1"/>
  <c r="A81" i="14" s="1"/>
  <c r="E80" i="14"/>
  <c r="F80" i="14"/>
  <c r="G80" i="14"/>
  <c r="H80" i="14"/>
  <c r="A83" i="13" a="1"/>
  <c r="A83" i="13" s="1"/>
  <c r="E82" i="13"/>
  <c r="F82" i="13"/>
  <c r="G82" i="13"/>
  <c r="H82" i="13"/>
  <c r="B38" i="13"/>
  <c r="D36" i="14"/>
  <c r="B36" i="14"/>
  <c r="C36" i="14"/>
  <c r="C37" i="13"/>
  <c r="B37" i="13"/>
  <c r="D37" i="13"/>
  <c r="A84" i="13" l="1" a="1"/>
  <c r="A84" i="13" s="1"/>
  <c r="E83" i="13"/>
  <c r="F83" i="13"/>
  <c r="G83" i="13"/>
  <c r="H83" i="13"/>
  <c r="A82" i="14" a="1"/>
  <c r="A82" i="14" s="1"/>
  <c r="E81" i="14"/>
  <c r="F81" i="14"/>
  <c r="G81" i="14"/>
  <c r="H81" i="14"/>
  <c r="C39" i="13"/>
  <c r="D38" i="13"/>
  <c r="C38" i="13"/>
  <c r="B37" i="14"/>
  <c r="C37" i="14"/>
  <c r="D37" i="14"/>
  <c r="A83" i="14" l="1" a="1"/>
  <c r="A83" i="14" s="1"/>
  <c r="G82" i="14"/>
  <c r="H82" i="14"/>
  <c r="E82" i="14"/>
  <c r="F82" i="14"/>
  <c r="A85" i="13" a="1"/>
  <c r="A85" i="13" s="1"/>
  <c r="G84" i="13"/>
  <c r="H84" i="13"/>
  <c r="E84" i="13"/>
  <c r="F84" i="13"/>
  <c r="D40" i="13"/>
  <c r="B39" i="13"/>
  <c r="D39" i="13"/>
  <c r="B38" i="14"/>
  <c r="C38" i="14"/>
  <c r="D38" i="14"/>
  <c r="A86" i="13" l="1" a="1"/>
  <c r="A86" i="13" s="1"/>
  <c r="E85" i="13"/>
  <c r="F85" i="13"/>
  <c r="G85" i="13"/>
  <c r="H85" i="13"/>
  <c r="A84" i="14" a="1"/>
  <c r="A84" i="14" s="1"/>
  <c r="E83" i="14"/>
  <c r="F83" i="14"/>
  <c r="G83" i="14"/>
  <c r="H83" i="14"/>
  <c r="B40" i="13"/>
  <c r="C40" i="13"/>
  <c r="C39" i="14"/>
  <c r="D39" i="14"/>
  <c r="B39" i="14"/>
  <c r="A85" i="14" l="1" a="1"/>
  <c r="A85" i="14" s="1"/>
  <c r="E84" i="14"/>
  <c r="F84" i="14"/>
  <c r="G84" i="14"/>
  <c r="H84" i="14"/>
  <c r="A87" i="13" a="1"/>
  <c r="A87" i="13" s="1"/>
  <c r="E86" i="13"/>
  <c r="F86" i="13"/>
  <c r="G86" i="13"/>
  <c r="H86" i="13"/>
  <c r="B41" i="13"/>
  <c r="C41" i="13"/>
  <c r="D41" i="13"/>
  <c r="D40" i="14"/>
  <c r="B40" i="14"/>
  <c r="C40" i="14"/>
  <c r="C42" i="13"/>
  <c r="B42" i="13"/>
  <c r="D42" i="13"/>
  <c r="A88" i="13" l="1" a="1"/>
  <c r="A88" i="13" s="1"/>
  <c r="G87" i="13"/>
  <c r="H87" i="13"/>
  <c r="E87" i="13"/>
  <c r="F87" i="13"/>
  <c r="A86" i="14" a="1"/>
  <c r="A86" i="14" s="1"/>
  <c r="G85" i="14"/>
  <c r="H85" i="14"/>
  <c r="E85" i="14"/>
  <c r="F85" i="14"/>
  <c r="B41" i="14"/>
  <c r="C41" i="14"/>
  <c r="D41" i="14"/>
  <c r="D43" i="13"/>
  <c r="C43" i="13"/>
  <c r="B43" i="13"/>
  <c r="A87" i="14" l="1" a="1"/>
  <c r="A87" i="14" s="1"/>
  <c r="E86" i="14"/>
  <c r="F86" i="14"/>
  <c r="G86" i="14"/>
  <c r="H86" i="14"/>
  <c r="A89" i="13" a="1"/>
  <c r="A89" i="13" s="1"/>
  <c r="E88" i="13"/>
  <c r="F88" i="13"/>
  <c r="G88" i="13"/>
  <c r="H88" i="13"/>
  <c r="C42" i="14"/>
  <c r="B42" i="14"/>
  <c r="D42" i="14"/>
  <c r="B44" i="13"/>
  <c r="C44" i="13"/>
  <c r="D44" i="13"/>
  <c r="A90" i="13" l="1" a="1"/>
  <c r="A90" i="13" s="1"/>
  <c r="E89" i="13"/>
  <c r="F89" i="13"/>
  <c r="G89" i="13"/>
  <c r="H89" i="13"/>
  <c r="A88" i="14" a="1"/>
  <c r="A88" i="14" s="1"/>
  <c r="E87" i="14"/>
  <c r="F87" i="14"/>
  <c r="G87" i="14"/>
  <c r="H87" i="14"/>
  <c r="C45" i="13"/>
  <c r="B45" i="13"/>
  <c r="D43" i="14"/>
  <c r="C43" i="14"/>
  <c r="B43" i="14"/>
  <c r="D45" i="13"/>
  <c r="A89" i="14" l="1" a="1"/>
  <c r="A89" i="14" s="1"/>
  <c r="G88" i="14"/>
  <c r="H88" i="14"/>
  <c r="E88" i="14"/>
  <c r="F88" i="14"/>
  <c r="A91" i="13" a="1"/>
  <c r="A91" i="13" s="1"/>
  <c r="G90" i="13"/>
  <c r="H90" i="13"/>
  <c r="E90" i="13"/>
  <c r="F90" i="13"/>
  <c r="B44" i="14"/>
  <c r="C44" i="14"/>
  <c r="D44" i="14"/>
  <c r="C46" i="13"/>
  <c r="D46" i="13"/>
  <c r="B46" i="13"/>
  <c r="A92" i="13" l="1" a="1"/>
  <c r="A92" i="13" s="1"/>
  <c r="E91" i="13"/>
  <c r="F91" i="13"/>
  <c r="G91" i="13"/>
  <c r="H91" i="13"/>
  <c r="A90" i="14" a="1"/>
  <c r="A90" i="14" s="1"/>
  <c r="E89" i="14"/>
  <c r="F89" i="14"/>
  <c r="G89" i="14"/>
  <c r="H89" i="14"/>
  <c r="D47" i="13"/>
  <c r="B45" i="14"/>
  <c r="C45" i="14"/>
  <c r="D45" i="14"/>
  <c r="B47" i="13"/>
  <c r="C47" i="13"/>
  <c r="A91" i="14" l="1" a="1"/>
  <c r="A91" i="14" s="1"/>
  <c r="E90" i="14"/>
  <c r="F90" i="14"/>
  <c r="G90" i="14"/>
  <c r="H90" i="14"/>
  <c r="A93" i="13" a="1"/>
  <c r="A93" i="13" s="1"/>
  <c r="E92" i="13"/>
  <c r="F92" i="13"/>
  <c r="G92" i="13"/>
  <c r="H92" i="13"/>
  <c r="C48" i="13"/>
  <c r="D48" i="13"/>
  <c r="C46" i="14"/>
  <c r="D46" i="14"/>
  <c r="B46" i="14"/>
  <c r="B48" i="13"/>
  <c r="A94" i="13" l="1" a="1"/>
  <c r="A94" i="13" s="1"/>
  <c r="G93" i="13"/>
  <c r="H93" i="13"/>
  <c r="E93" i="13"/>
  <c r="F93" i="13"/>
  <c r="A92" i="14" a="1"/>
  <c r="A92" i="14" s="1"/>
  <c r="G91" i="14"/>
  <c r="H91" i="14"/>
  <c r="E91" i="14"/>
  <c r="F91" i="14"/>
  <c r="D47" i="14"/>
  <c r="B47" i="14"/>
  <c r="C47" i="14"/>
  <c r="D49" i="13"/>
  <c r="C49" i="13"/>
  <c r="B49" i="13"/>
  <c r="A93" i="14" l="1" a="1"/>
  <c r="A93" i="14" s="1"/>
  <c r="E92" i="14"/>
  <c r="F92" i="14"/>
  <c r="G92" i="14"/>
  <c r="H92" i="14"/>
  <c r="A95" i="13" a="1"/>
  <c r="A95" i="13" s="1"/>
  <c r="E94" i="13"/>
  <c r="F94" i="13"/>
  <c r="G94" i="13"/>
  <c r="H94" i="13"/>
  <c r="C50" i="13"/>
  <c r="B50" i="13"/>
  <c r="B48" i="14"/>
  <c r="C48" i="14"/>
  <c r="D48" i="14"/>
  <c r="D50" i="13"/>
  <c r="A96" i="13" l="1" a="1"/>
  <c r="A96" i="13" s="1"/>
  <c r="E95" i="13"/>
  <c r="F95" i="13"/>
  <c r="G95" i="13"/>
  <c r="H95" i="13"/>
  <c r="A94" i="14" a="1"/>
  <c r="A94" i="14" s="1"/>
  <c r="E93" i="14"/>
  <c r="F93" i="14"/>
  <c r="G93" i="14"/>
  <c r="H93" i="14"/>
  <c r="C51" i="13"/>
  <c r="B49" i="14"/>
  <c r="D49" i="14"/>
  <c r="C49" i="14"/>
  <c r="D51" i="13"/>
  <c r="B51" i="13"/>
  <c r="A95" i="14" l="1" a="1"/>
  <c r="A95" i="14" s="1"/>
  <c r="G94" i="14"/>
  <c r="H94" i="14"/>
  <c r="E94" i="14"/>
  <c r="F94" i="14"/>
  <c r="A97" i="13" a="1"/>
  <c r="A97" i="13" s="1"/>
  <c r="G96" i="13"/>
  <c r="H96" i="13"/>
  <c r="E96" i="13"/>
  <c r="F96" i="13"/>
  <c r="C52" i="13"/>
  <c r="B52" i="13"/>
  <c r="D52" i="13"/>
  <c r="C50" i="14"/>
  <c r="B50" i="14"/>
  <c r="D50" i="14"/>
  <c r="A98" i="13" l="1" a="1"/>
  <c r="A98" i="13" s="1"/>
  <c r="E97" i="13"/>
  <c r="F97" i="13"/>
  <c r="G97" i="13"/>
  <c r="H97" i="13"/>
  <c r="A96" i="14" a="1"/>
  <c r="A96" i="14" s="1"/>
  <c r="E95" i="14"/>
  <c r="F95" i="14"/>
  <c r="G95" i="14"/>
  <c r="H95" i="14"/>
  <c r="C53" i="13"/>
  <c r="D51" i="14"/>
  <c r="B51" i="14"/>
  <c r="C51" i="14"/>
  <c r="B53" i="13"/>
  <c r="D53" i="13"/>
  <c r="A97" i="14" l="1" a="1"/>
  <c r="A97" i="14" s="1"/>
  <c r="E96" i="14"/>
  <c r="F96" i="14"/>
  <c r="G96" i="14"/>
  <c r="H96" i="14"/>
  <c r="A99" i="13" a="1"/>
  <c r="A99" i="13" s="1"/>
  <c r="E98" i="13"/>
  <c r="F98" i="13"/>
  <c r="G98" i="13"/>
  <c r="H98" i="13"/>
  <c r="C54" i="13"/>
  <c r="D52" i="14"/>
  <c r="B52" i="14"/>
  <c r="C52" i="14"/>
  <c r="B54" i="13"/>
  <c r="D54" i="13"/>
  <c r="A100" i="13" l="1" a="1"/>
  <c r="A100" i="13" s="1"/>
  <c r="G99" i="13"/>
  <c r="H99" i="13"/>
  <c r="E99" i="13"/>
  <c r="F99" i="13"/>
  <c r="A98" i="14" a="1"/>
  <c r="A98" i="14" s="1"/>
  <c r="G97" i="14"/>
  <c r="H97" i="14"/>
  <c r="E97" i="14"/>
  <c r="F97" i="14"/>
  <c r="C55" i="13"/>
  <c r="B53" i="14"/>
  <c r="C53" i="14"/>
  <c r="D53" i="14"/>
  <c r="B55" i="13"/>
  <c r="D55" i="13"/>
  <c r="A99" i="14" l="1" a="1"/>
  <c r="A99" i="14" s="1"/>
  <c r="E98" i="14"/>
  <c r="F98" i="14"/>
  <c r="G98" i="14"/>
  <c r="H98" i="14"/>
  <c r="A101" i="13" a="1"/>
  <c r="A101" i="13" s="1"/>
  <c r="E100" i="13"/>
  <c r="F100" i="13"/>
  <c r="G100" i="13"/>
  <c r="H100" i="13"/>
  <c r="C56" i="13"/>
  <c r="D56" i="13"/>
  <c r="C54" i="14"/>
  <c r="B54" i="14"/>
  <c r="D54" i="14"/>
  <c r="B56" i="13"/>
  <c r="A102" i="13" l="1" a="1"/>
  <c r="A102" i="13" s="1"/>
  <c r="E101" i="13"/>
  <c r="F101" i="13"/>
  <c r="G101" i="13"/>
  <c r="H101" i="13"/>
  <c r="A100" i="14" a="1"/>
  <c r="A100" i="14" s="1"/>
  <c r="E99" i="14"/>
  <c r="F99" i="14"/>
  <c r="G99" i="14"/>
  <c r="H99" i="14"/>
  <c r="C57" i="13"/>
  <c r="D57" i="13"/>
  <c r="C55" i="14"/>
  <c r="D55" i="14"/>
  <c r="B55" i="14"/>
  <c r="B57" i="13"/>
  <c r="A101" i="14" l="1" a="1"/>
  <c r="A101" i="14" s="1"/>
  <c r="G100" i="14"/>
  <c r="H100" i="14"/>
  <c r="E100" i="14"/>
  <c r="F100" i="14"/>
  <c r="A103" i="13" a="1"/>
  <c r="A103" i="13" s="1"/>
  <c r="G102" i="13"/>
  <c r="H102" i="13"/>
  <c r="E102" i="13"/>
  <c r="F102" i="13"/>
  <c r="C58" i="13"/>
  <c r="D58" i="13"/>
  <c r="D56" i="14"/>
  <c r="B56" i="14"/>
  <c r="C56" i="14"/>
  <c r="B58" i="13"/>
  <c r="A104" i="13" l="1" a="1"/>
  <c r="A104" i="13" s="1"/>
  <c r="E103" i="13"/>
  <c r="F103" i="13"/>
  <c r="G103" i="13"/>
  <c r="H103" i="13"/>
  <c r="A102" i="14" a="1"/>
  <c r="A102" i="14" s="1"/>
  <c r="E101" i="14"/>
  <c r="F101" i="14"/>
  <c r="G101" i="14"/>
  <c r="H101" i="14"/>
  <c r="D59" i="13"/>
  <c r="C59" i="13"/>
  <c r="B57" i="14"/>
  <c r="C57" i="14"/>
  <c r="D57" i="14"/>
  <c r="B59" i="13"/>
  <c r="A103" i="14" l="1" a="1"/>
  <c r="A103" i="14" s="1"/>
  <c r="E102" i="14"/>
  <c r="F102" i="14"/>
  <c r="G102" i="14"/>
  <c r="H102" i="14"/>
  <c r="A105" i="13" a="1"/>
  <c r="A105" i="13" s="1"/>
  <c r="E104" i="13"/>
  <c r="F104" i="13"/>
  <c r="G104" i="13"/>
  <c r="H104" i="13"/>
  <c r="B58" i="14"/>
  <c r="C58" i="14"/>
  <c r="D58" i="14"/>
  <c r="B60" i="13"/>
  <c r="C60" i="13"/>
  <c r="D60" i="13"/>
  <c r="A106" i="13" l="1" a="1"/>
  <c r="A106" i="13" s="1"/>
  <c r="G105" i="13"/>
  <c r="H105" i="13"/>
  <c r="E105" i="13"/>
  <c r="F105" i="13"/>
  <c r="A104" i="14" a="1"/>
  <c r="A104" i="14" s="1"/>
  <c r="G103" i="14"/>
  <c r="H103" i="14"/>
  <c r="E103" i="14"/>
  <c r="F103" i="14"/>
  <c r="C61" i="13"/>
  <c r="C59" i="14"/>
  <c r="D59" i="14"/>
  <c r="B59" i="14"/>
  <c r="B61" i="13"/>
  <c r="D61" i="13"/>
  <c r="A105" i="14" l="1" a="1"/>
  <c r="A105" i="14" s="1"/>
  <c r="E104" i="14"/>
  <c r="F104" i="14"/>
  <c r="G104" i="14"/>
  <c r="H104" i="14"/>
  <c r="A107" i="13" a="1"/>
  <c r="A107" i="13" s="1"/>
  <c r="E106" i="13"/>
  <c r="F106" i="13"/>
  <c r="G106" i="13"/>
  <c r="H106" i="13"/>
  <c r="C62" i="13"/>
  <c r="D60" i="14"/>
  <c r="B60" i="14"/>
  <c r="C60" i="14"/>
  <c r="B62" i="13"/>
  <c r="D62" i="13"/>
  <c r="A108" i="13" l="1" a="1"/>
  <c r="A108" i="13" s="1"/>
  <c r="E107" i="13"/>
  <c r="F107" i="13"/>
  <c r="G107" i="13"/>
  <c r="H107" i="13"/>
  <c r="A106" i="14" a="1"/>
  <c r="A106" i="14" s="1"/>
  <c r="E105" i="14"/>
  <c r="F105" i="14"/>
  <c r="G105" i="14"/>
  <c r="H105" i="14"/>
  <c r="C63" i="13"/>
  <c r="B63" i="13"/>
  <c r="B61" i="14"/>
  <c r="C61" i="14"/>
  <c r="D61" i="14"/>
  <c r="D63" i="13"/>
  <c r="A107" i="14" l="1" a="1"/>
  <c r="A107" i="14" s="1"/>
  <c r="G106" i="14"/>
  <c r="H106" i="14"/>
  <c r="E106" i="14"/>
  <c r="F106" i="14"/>
  <c r="A109" i="13" a="1"/>
  <c r="A109" i="13" s="1"/>
  <c r="G108" i="13"/>
  <c r="H108" i="13"/>
  <c r="E108" i="13"/>
  <c r="F108" i="13"/>
  <c r="B62" i="14"/>
  <c r="C62" i="14"/>
  <c r="D62" i="14"/>
  <c r="B64" i="13"/>
  <c r="C64" i="13"/>
  <c r="D64" i="13"/>
  <c r="A110" i="13" l="1" a="1"/>
  <c r="A110" i="13" s="1"/>
  <c r="E109" i="13"/>
  <c r="F109" i="13"/>
  <c r="G109" i="13"/>
  <c r="H109" i="13"/>
  <c r="A108" i="14" a="1"/>
  <c r="A108" i="14" s="1"/>
  <c r="E107" i="14"/>
  <c r="F107" i="14"/>
  <c r="G107" i="14"/>
  <c r="H107" i="14"/>
  <c r="B65" i="13"/>
  <c r="D65" i="13"/>
  <c r="C63" i="14"/>
  <c r="D63" i="14"/>
  <c r="B63" i="14"/>
  <c r="C65" i="13"/>
  <c r="A109" i="14" l="1" a="1"/>
  <c r="A109" i="14" s="1"/>
  <c r="E108" i="14"/>
  <c r="F108" i="14"/>
  <c r="G108" i="14"/>
  <c r="H108" i="14"/>
  <c r="A111" i="13" a="1"/>
  <c r="A111" i="13" s="1"/>
  <c r="E110" i="13"/>
  <c r="F110" i="13"/>
  <c r="G110" i="13"/>
  <c r="H110" i="13"/>
  <c r="C66" i="13"/>
  <c r="D64" i="14"/>
  <c r="B64" i="14"/>
  <c r="C64" i="14"/>
  <c r="B66" i="13"/>
  <c r="D66" i="13"/>
  <c r="A112" i="13" l="1" a="1"/>
  <c r="A112" i="13" s="1"/>
  <c r="G111" i="13"/>
  <c r="H111" i="13"/>
  <c r="E111" i="13"/>
  <c r="F111" i="13"/>
  <c r="A110" i="14" a="1"/>
  <c r="A110" i="14" s="1"/>
  <c r="G109" i="14"/>
  <c r="H109" i="14"/>
  <c r="E109" i="14"/>
  <c r="F109" i="14"/>
  <c r="C67" i="13"/>
  <c r="B67" i="13"/>
  <c r="B65" i="14"/>
  <c r="C65" i="14"/>
  <c r="D65" i="14"/>
  <c r="D67" i="13"/>
  <c r="A111" i="14" l="1" a="1"/>
  <c r="A111" i="14" s="1"/>
  <c r="E110" i="14"/>
  <c r="F110" i="14"/>
  <c r="G110" i="14"/>
  <c r="H110" i="14"/>
  <c r="A113" i="13" a="1"/>
  <c r="A113" i="13" s="1"/>
  <c r="E112" i="13"/>
  <c r="F112" i="13"/>
  <c r="G112" i="13"/>
  <c r="H112" i="13"/>
  <c r="C68" i="13"/>
  <c r="B66" i="14"/>
  <c r="C66" i="14"/>
  <c r="D66" i="14"/>
  <c r="B68" i="13"/>
  <c r="D68" i="13"/>
  <c r="A114" i="13" l="1" a="1"/>
  <c r="A114" i="13" s="1"/>
  <c r="E113" i="13"/>
  <c r="F113" i="13"/>
  <c r="G113" i="13"/>
  <c r="H113" i="13"/>
  <c r="A112" i="14" a="1"/>
  <c r="A112" i="14" s="1"/>
  <c r="E111" i="14"/>
  <c r="F111" i="14"/>
  <c r="G111" i="14"/>
  <c r="H111" i="14"/>
  <c r="B69" i="13"/>
  <c r="C67" i="14"/>
  <c r="D67" i="14"/>
  <c r="B67" i="14"/>
  <c r="C69" i="13"/>
  <c r="D69" i="13"/>
  <c r="A113" i="14" l="1" a="1"/>
  <c r="A113" i="14" s="1"/>
  <c r="G112" i="14"/>
  <c r="H112" i="14"/>
  <c r="E112" i="14"/>
  <c r="F112" i="14"/>
  <c r="A115" i="13" a="1"/>
  <c r="A115" i="13" s="1"/>
  <c r="G114" i="13"/>
  <c r="H114" i="13"/>
  <c r="E114" i="13"/>
  <c r="F114" i="13"/>
  <c r="C70" i="13"/>
  <c r="D68" i="14"/>
  <c r="B68" i="14"/>
  <c r="C68" i="14"/>
  <c r="B70" i="13"/>
  <c r="D70" i="13"/>
  <c r="A116" i="13" l="1" a="1"/>
  <c r="A116" i="13" s="1"/>
  <c r="E115" i="13"/>
  <c r="F115" i="13"/>
  <c r="G115" i="13"/>
  <c r="H115" i="13"/>
  <c r="A114" i="14" a="1"/>
  <c r="A114" i="14" s="1"/>
  <c r="E113" i="14"/>
  <c r="F113" i="14"/>
  <c r="G113" i="14"/>
  <c r="H113" i="14"/>
  <c r="D71" i="13"/>
  <c r="B71" i="13"/>
  <c r="B69" i="14"/>
  <c r="C69" i="14"/>
  <c r="D69" i="14"/>
  <c r="C71" i="13"/>
  <c r="A115" i="14" l="1" a="1"/>
  <c r="A115" i="14" s="1"/>
  <c r="E114" i="14"/>
  <c r="F114" i="14"/>
  <c r="G114" i="14"/>
  <c r="H114" i="14"/>
  <c r="A117" i="13" a="1"/>
  <c r="A117" i="13" s="1"/>
  <c r="E116" i="13"/>
  <c r="F116" i="13"/>
  <c r="G116" i="13"/>
  <c r="H116" i="13"/>
  <c r="C72" i="13"/>
  <c r="B70" i="14"/>
  <c r="C70" i="14"/>
  <c r="D70" i="14"/>
  <c r="D72" i="13"/>
  <c r="B72" i="13"/>
  <c r="A118" i="13" l="1" a="1"/>
  <c r="A118" i="13" s="1"/>
  <c r="G117" i="13"/>
  <c r="H117" i="13"/>
  <c r="E117" i="13"/>
  <c r="F117" i="13"/>
  <c r="A116" i="14" a="1"/>
  <c r="A116" i="14" s="1"/>
  <c r="G115" i="14"/>
  <c r="H115" i="14"/>
  <c r="E115" i="14"/>
  <c r="F115" i="14"/>
  <c r="C73" i="13"/>
  <c r="B73" i="13"/>
  <c r="D73" i="13"/>
  <c r="C71" i="14"/>
  <c r="D71" i="14"/>
  <c r="B71" i="14"/>
  <c r="A117" i="14" l="1" a="1"/>
  <c r="A117" i="14" s="1"/>
  <c r="E116" i="14"/>
  <c r="F116" i="14"/>
  <c r="G116" i="14"/>
  <c r="H116" i="14"/>
  <c r="A119" i="13" a="1"/>
  <c r="A119" i="13" s="1"/>
  <c r="E118" i="13"/>
  <c r="F118" i="13"/>
  <c r="G118" i="13"/>
  <c r="H118" i="13"/>
  <c r="C74" i="13"/>
  <c r="D72" i="14"/>
  <c r="B72" i="14"/>
  <c r="C72" i="14"/>
  <c r="D74" i="13"/>
  <c r="B74" i="13"/>
  <c r="A120" i="13" l="1" a="1"/>
  <c r="A120" i="13" s="1"/>
  <c r="E119" i="13"/>
  <c r="F119" i="13"/>
  <c r="G119" i="13"/>
  <c r="H119" i="13"/>
  <c r="A118" i="14" a="1"/>
  <c r="A118" i="14" s="1"/>
  <c r="E117" i="14"/>
  <c r="F117" i="14"/>
  <c r="G117" i="14"/>
  <c r="H117" i="14"/>
  <c r="D75" i="13"/>
  <c r="B75" i="13"/>
  <c r="B73" i="14"/>
  <c r="C73" i="14"/>
  <c r="D73" i="14"/>
  <c r="C75" i="13"/>
  <c r="A119" i="14" l="1" a="1"/>
  <c r="A119" i="14" s="1"/>
  <c r="G118" i="14"/>
  <c r="H118" i="14"/>
  <c r="E118" i="14"/>
  <c r="F118" i="14"/>
  <c r="A121" i="13" a="1"/>
  <c r="A121" i="13" s="1"/>
  <c r="G120" i="13"/>
  <c r="H120" i="13"/>
  <c r="E120" i="13"/>
  <c r="F120" i="13"/>
  <c r="B74" i="14"/>
  <c r="C74" i="14"/>
  <c r="D74" i="14"/>
  <c r="C76" i="13"/>
  <c r="B76" i="13"/>
  <c r="D76" i="13"/>
  <c r="A122" i="13" l="1" a="1"/>
  <c r="A122" i="13" s="1"/>
  <c r="E121" i="13"/>
  <c r="F121" i="13"/>
  <c r="G121" i="13"/>
  <c r="H121" i="13"/>
  <c r="A120" i="14" a="1"/>
  <c r="A120" i="14" s="1"/>
  <c r="E119" i="14"/>
  <c r="F119" i="14"/>
  <c r="G119" i="14"/>
  <c r="H119" i="14"/>
  <c r="C77" i="13"/>
  <c r="B77" i="13"/>
  <c r="C75" i="14"/>
  <c r="D75" i="14"/>
  <c r="B75" i="14"/>
  <c r="D77" i="13"/>
  <c r="A121" i="14" l="1" a="1"/>
  <c r="A121" i="14" s="1"/>
  <c r="E120" i="14"/>
  <c r="F120" i="14"/>
  <c r="G120" i="14"/>
  <c r="H120" i="14"/>
  <c r="A123" i="13" a="1"/>
  <c r="A123" i="13" s="1"/>
  <c r="E122" i="13"/>
  <c r="F122" i="13"/>
  <c r="G122" i="13"/>
  <c r="H122" i="13"/>
  <c r="C78" i="13"/>
  <c r="B78" i="13"/>
  <c r="C76" i="14"/>
  <c r="D76" i="14"/>
  <c r="B76" i="14"/>
  <c r="D78" i="13"/>
  <c r="A124" i="13" l="1" a="1"/>
  <c r="A124" i="13" s="1"/>
  <c r="G123" i="13"/>
  <c r="H123" i="13"/>
  <c r="E123" i="13"/>
  <c r="F123" i="13"/>
  <c r="A122" i="14" a="1"/>
  <c r="A122" i="14" s="1"/>
  <c r="G121" i="14"/>
  <c r="H121" i="14"/>
  <c r="E121" i="14"/>
  <c r="F121" i="14"/>
  <c r="C79" i="13"/>
  <c r="B77" i="14"/>
  <c r="C77" i="14"/>
  <c r="D77" i="14"/>
  <c r="B79" i="13"/>
  <c r="D79" i="13"/>
  <c r="A123" i="14" l="1" a="1"/>
  <c r="A123" i="14" s="1"/>
  <c r="E122" i="14"/>
  <c r="F122" i="14"/>
  <c r="G122" i="14"/>
  <c r="H122" i="14"/>
  <c r="A125" i="13" a="1"/>
  <c r="A125" i="13" s="1"/>
  <c r="E124" i="13"/>
  <c r="F124" i="13"/>
  <c r="G124" i="13"/>
  <c r="H124" i="13"/>
  <c r="B80" i="13"/>
  <c r="C78" i="14"/>
  <c r="B78" i="14"/>
  <c r="D78" i="14"/>
  <c r="D80" i="13"/>
  <c r="C80" i="13"/>
  <c r="A126" i="13" l="1" a="1"/>
  <c r="A126" i="13" s="1"/>
  <c r="E125" i="13"/>
  <c r="F125" i="13"/>
  <c r="G125" i="13"/>
  <c r="H125" i="13"/>
  <c r="A124" i="14" a="1"/>
  <c r="A124" i="14" s="1"/>
  <c r="E123" i="14"/>
  <c r="F123" i="14"/>
  <c r="G123" i="14"/>
  <c r="H123" i="14"/>
  <c r="D79" i="14"/>
  <c r="C79" i="14"/>
  <c r="B79" i="14"/>
  <c r="B81" i="13"/>
  <c r="C81" i="13"/>
  <c r="D81" i="13"/>
  <c r="A125" i="14" l="1" a="1"/>
  <c r="A125" i="14" s="1"/>
  <c r="G124" i="14"/>
  <c r="H124" i="14"/>
  <c r="E124" i="14"/>
  <c r="F124" i="14"/>
  <c r="A127" i="13" a="1"/>
  <c r="A127" i="13" s="1"/>
  <c r="G126" i="13"/>
  <c r="H126" i="13"/>
  <c r="E126" i="13"/>
  <c r="F126" i="13"/>
  <c r="B80" i="14"/>
  <c r="C80" i="14"/>
  <c r="D80" i="14"/>
  <c r="C82" i="13"/>
  <c r="B82" i="13"/>
  <c r="D82" i="13"/>
  <c r="A128" i="13" l="1" a="1"/>
  <c r="A128" i="13" s="1"/>
  <c r="E127" i="13"/>
  <c r="F127" i="13"/>
  <c r="G127" i="13"/>
  <c r="H127" i="13"/>
  <c r="A126" i="14" a="1"/>
  <c r="A126" i="14" s="1"/>
  <c r="E125" i="14"/>
  <c r="F125" i="14"/>
  <c r="G125" i="14"/>
  <c r="H125" i="14"/>
  <c r="B81" i="14"/>
  <c r="C81" i="14"/>
  <c r="D81" i="14"/>
  <c r="D83" i="13"/>
  <c r="C83" i="13"/>
  <c r="B83" i="13"/>
  <c r="A127" i="14" l="1" a="1"/>
  <c r="A127" i="14" s="1"/>
  <c r="E126" i="14"/>
  <c r="F126" i="14"/>
  <c r="G126" i="14"/>
  <c r="H126" i="14"/>
  <c r="A129" i="13" a="1"/>
  <c r="A129" i="13" s="1"/>
  <c r="E128" i="13"/>
  <c r="F128" i="13"/>
  <c r="G128" i="13"/>
  <c r="H128" i="13"/>
  <c r="C82" i="14"/>
  <c r="D82" i="14"/>
  <c r="B82" i="14"/>
  <c r="D84" i="13"/>
  <c r="C84" i="13"/>
  <c r="B84" i="13"/>
  <c r="A130" i="13" l="1" a="1"/>
  <c r="A130" i="13" s="1"/>
  <c r="G129" i="13"/>
  <c r="E129" i="13"/>
  <c r="F129" i="13"/>
  <c r="H129" i="13"/>
  <c r="A128" i="14" a="1"/>
  <c r="A128" i="14" s="1"/>
  <c r="G127" i="14"/>
  <c r="H127" i="14"/>
  <c r="E127" i="14"/>
  <c r="F127" i="14"/>
  <c r="D83" i="14"/>
  <c r="B83" i="14"/>
  <c r="C83" i="14"/>
  <c r="D85" i="13"/>
  <c r="B85" i="13"/>
  <c r="C85" i="13"/>
  <c r="A129" i="14" l="1" a="1"/>
  <c r="A129" i="14" s="1"/>
  <c r="E128" i="14"/>
  <c r="F128" i="14"/>
  <c r="G128" i="14"/>
  <c r="H128" i="14"/>
  <c r="A131" i="13" a="1"/>
  <c r="A131" i="13" s="1"/>
  <c r="F130" i="13"/>
  <c r="G130" i="13"/>
  <c r="H130" i="13"/>
  <c r="E130" i="13"/>
  <c r="B84" i="14"/>
  <c r="C84" i="14"/>
  <c r="D84" i="14"/>
  <c r="D86" i="13"/>
  <c r="C86" i="13"/>
  <c r="B86" i="13"/>
  <c r="A132" i="13" l="1" a="1"/>
  <c r="A132" i="13" s="1"/>
  <c r="H131" i="13"/>
  <c r="E131" i="13"/>
  <c r="F131" i="13"/>
  <c r="G131" i="13"/>
  <c r="A130" i="14" a="1"/>
  <c r="A130" i="14" s="1"/>
  <c r="E129" i="14"/>
  <c r="F129" i="14"/>
  <c r="G129" i="14"/>
  <c r="H129" i="14"/>
  <c r="B85" i="14"/>
  <c r="D85" i="14"/>
  <c r="C85" i="14"/>
  <c r="C87" i="13"/>
  <c r="D87" i="13"/>
  <c r="B87" i="13"/>
  <c r="A131" i="14" l="1" a="1"/>
  <c r="A131" i="14" s="1"/>
  <c r="G130" i="14"/>
  <c r="H130" i="14"/>
  <c r="E130" i="14"/>
  <c r="F130" i="14"/>
  <c r="A133" i="13" a="1"/>
  <c r="A133" i="13" s="1"/>
  <c r="E132" i="13"/>
  <c r="F132" i="13"/>
  <c r="G132" i="13"/>
  <c r="H132" i="13"/>
  <c r="C86" i="14"/>
  <c r="B86" i="14"/>
  <c r="D86" i="14"/>
  <c r="C88" i="13"/>
  <c r="B88" i="13"/>
  <c r="D88" i="13"/>
  <c r="A134" i="13" l="1" a="1"/>
  <c r="A134" i="13" s="1"/>
  <c r="F133" i="13"/>
  <c r="G133" i="13"/>
  <c r="H133" i="13"/>
  <c r="E133" i="13"/>
  <c r="A132" i="14" a="1"/>
  <c r="A132" i="14" s="1"/>
  <c r="E131" i="14"/>
  <c r="F131" i="14"/>
  <c r="G131" i="14"/>
  <c r="H131" i="14"/>
  <c r="D89" i="13"/>
  <c r="D87" i="14"/>
  <c r="B87" i="14"/>
  <c r="C87" i="14"/>
  <c r="C89" i="13"/>
  <c r="B89" i="13"/>
  <c r="A133" i="14" l="1" a="1"/>
  <c r="A133" i="14" s="1"/>
  <c r="E132" i="14"/>
  <c r="F132" i="14"/>
  <c r="G132" i="14"/>
  <c r="H132" i="14"/>
  <c r="A135" i="13" a="1"/>
  <c r="A135" i="13" s="1"/>
  <c r="H134" i="13"/>
  <c r="E134" i="13"/>
  <c r="F134" i="13"/>
  <c r="G134" i="13"/>
  <c r="D88" i="14"/>
  <c r="B88" i="14"/>
  <c r="C88" i="14"/>
  <c r="C90" i="13"/>
  <c r="B90" i="13"/>
  <c r="D90" i="13"/>
  <c r="A136" i="13" l="1" a="1"/>
  <c r="A136" i="13" s="1"/>
  <c r="E135" i="13"/>
  <c r="F135" i="13"/>
  <c r="G135" i="13"/>
  <c r="H135" i="13"/>
  <c r="A134" i="14" a="1"/>
  <c r="A134" i="14" s="1"/>
  <c r="E133" i="14"/>
  <c r="F133" i="14"/>
  <c r="G133" i="14"/>
  <c r="H133" i="14"/>
  <c r="C91" i="13"/>
  <c r="B89" i="14"/>
  <c r="C89" i="14"/>
  <c r="D89" i="14"/>
  <c r="D91" i="13"/>
  <c r="B91" i="13"/>
  <c r="A135" i="14" l="1" a="1"/>
  <c r="A135" i="14" s="1"/>
  <c r="G134" i="14"/>
  <c r="H134" i="14"/>
  <c r="E134" i="14"/>
  <c r="F134" i="14"/>
  <c r="A137" i="13" a="1"/>
  <c r="A137" i="13" s="1"/>
  <c r="F136" i="13"/>
  <c r="G136" i="13"/>
  <c r="H136" i="13"/>
  <c r="E136" i="13"/>
  <c r="C92" i="13"/>
  <c r="C90" i="14"/>
  <c r="B90" i="14"/>
  <c r="D90" i="14"/>
  <c r="B92" i="13"/>
  <c r="D92" i="13"/>
  <c r="A138" i="13" l="1" a="1"/>
  <c r="A138" i="13" s="1"/>
  <c r="H137" i="13"/>
  <c r="E137" i="13"/>
  <c r="F137" i="13"/>
  <c r="G137" i="13"/>
  <c r="A136" i="14" a="1"/>
  <c r="A136" i="14" s="1"/>
  <c r="E135" i="14"/>
  <c r="F135" i="14"/>
  <c r="G135" i="14"/>
  <c r="H135" i="14"/>
  <c r="D91" i="14"/>
  <c r="B91" i="14"/>
  <c r="C91" i="14"/>
  <c r="D93" i="13"/>
  <c r="C93" i="13"/>
  <c r="B93" i="13"/>
  <c r="A137" i="14" l="1" a="1"/>
  <c r="A137" i="14" s="1"/>
  <c r="E136" i="14"/>
  <c r="F136" i="14"/>
  <c r="G136" i="14"/>
  <c r="H136" i="14"/>
  <c r="A139" i="13" a="1"/>
  <c r="A139" i="13" s="1"/>
  <c r="E138" i="13"/>
  <c r="F138" i="13"/>
  <c r="G138" i="13"/>
  <c r="H138" i="13"/>
  <c r="C92" i="14"/>
  <c r="D92" i="14"/>
  <c r="B92" i="14"/>
  <c r="D94" i="13"/>
  <c r="C94" i="13"/>
  <c r="B94" i="13"/>
  <c r="A140" i="13" l="1" a="1"/>
  <c r="A140" i="13" s="1"/>
  <c r="F139" i="13"/>
  <c r="G139" i="13"/>
  <c r="H139" i="13"/>
  <c r="E139" i="13"/>
  <c r="A138" i="14" a="1"/>
  <c r="A138" i="14" s="1"/>
  <c r="G137" i="14"/>
  <c r="H137" i="14"/>
  <c r="E137" i="14"/>
  <c r="F137" i="14"/>
  <c r="D95" i="13"/>
  <c r="B93" i="14"/>
  <c r="C93" i="14"/>
  <c r="D93" i="14"/>
  <c r="C95" i="13"/>
  <c r="B95" i="13"/>
  <c r="A139" i="14" l="1" a="1"/>
  <c r="A139" i="14" s="1"/>
  <c r="E138" i="14"/>
  <c r="F138" i="14"/>
  <c r="G138" i="14"/>
  <c r="H138" i="14"/>
  <c r="A141" i="13" a="1"/>
  <c r="A141" i="13" s="1"/>
  <c r="H140" i="13"/>
  <c r="E140" i="13"/>
  <c r="F140" i="13"/>
  <c r="G140" i="13"/>
  <c r="C94" i="14"/>
  <c r="B94" i="14"/>
  <c r="D94" i="14"/>
  <c r="D96" i="13"/>
  <c r="B96" i="13"/>
  <c r="C96" i="13"/>
  <c r="A142" i="13" l="1" a="1"/>
  <c r="A142" i="13" s="1"/>
  <c r="E141" i="13"/>
  <c r="F141" i="13"/>
  <c r="G141" i="13"/>
  <c r="H141" i="13"/>
  <c r="A140" i="14" a="1"/>
  <c r="A140" i="14" s="1"/>
  <c r="E139" i="14"/>
  <c r="F139" i="14"/>
  <c r="G139" i="14"/>
  <c r="H139" i="14"/>
  <c r="C97" i="13"/>
  <c r="D95" i="14"/>
  <c r="C95" i="14"/>
  <c r="B95" i="14"/>
  <c r="D97" i="13"/>
  <c r="B97" i="13"/>
  <c r="A141" i="14" l="1" a="1"/>
  <c r="A141" i="14" s="1"/>
  <c r="G140" i="14"/>
  <c r="H140" i="14"/>
  <c r="E140" i="14"/>
  <c r="F140" i="14"/>
  <c r="A143" i="13" a="1"/>
  <c r="A143" i="13" s="1"/>
  <c r="F142" i="13"/>
  <c r="G142" i="13"/>
  <c r="H142" i="13"/>
  <c r="E142" i="13"/>
  <c r="C96" i="14"/>
  <c r="D96" i="14"/>
  <c r="B96" i="14"/>
  <c r="D98" i="13"/>
  <c r="C98" i="13"/>
  <c r="B98" i="13"/>
  <c r="A144" i="13" l="1" a="1"/>
  <c r="A144" i="13" s="1"/>
  <c r="H143" i="13"/>
  <c r="E143" i="13"/>
  <c r="F143" i="13"/>
  <c r="G143" i="13"/>
  <c r="A142" i="14" a="1"/>
  <c r="A142" i="14" s="1"/>
  <c r="E141" i="14"/>
  <c r="F141" i="14"/>
  <c r="G141" i="14"/>
  <c r="H141" i="14"/>
  <c r="D99" i="13"/>
  <c r="B97" i="14"/>
  <c r="D97" i="14"/>
  <c r="C97" i="14"/>
  <c r="C99" i="13"/>
  <c r="B99" i="13"/>
  <c r="A143" i="14" l="1" a="1"/>
  <c r="A143" i="14" s="1"/>
  <c r="E142" i="14"/>
  <c r="F142" i="14"/>
  <c r="G142" i="14"/>
  <c r="H142" i="14"/>
  <c r="A145" i="13" a="1"/>
  <c r="A145" i="13" s="1"/>
  <c r="E144" i="13"/>
  <c r="F144" i="13"/>
  <c r="G144" i="13"/>
  <c r="H144" i="13"/>
  <c r="C98" i="14"/>
  <c r="D98" i="14"/>
  <c r="B98" i="14"/>
  <c r="D100" i="13"/>
  <c r="C100" i="13"/>
  <c r="B100" i="13"/>
  <c r="A146" i="13" l="1" a="1"/>
  <c r="A146" i="13" s="1"/>
  <c r="F145" i="13"/>
  <c r="G145" i="13"/>
  <c r="H145" i="13"/>
  <c r="E145" i="13"/>
  <c r="A144" i="14" a="1"/>
  <c r="A144" i="14" s="1"/>
  <c r="G143" i="14"/>
  <c r="H143" i="14"/>
  <c r="E143" i="14"/>
  <c r="F143" i="14"/>
  <c r="D99" i="14"/>
  <c r="C99" i="14"/>
  <c r="B99" i="14"/>
  <c r="C101" i="13"/>
  <c r="D101" i="13"/>
  <c r="B101" i="13"/>
  <c r="A145" i="14" l="1" a="1"/>
  <c r="A145" i="14" s="1"/>
  <c r="E144" i="14"/>
  <c r="F144" i="14"/>
  <c r="G144" i="14"/>
  <c r="H144" i="14"/>
  <c r="A147" i="13" a="1"/>
  <c r="A147" i="13" s="1"/>
  <c r="H146" i="13"/>
  <c r="E146" i="13"/>
  <c r="F146" i="13"/>
  <c r="G146" i="13"/>
  <c r="B100" i="14"/>
  <c r="D100" i="14"/>
  <c r="C100" i="14"/>
  <c r="C102" i="13"/>
  <c r="B102" i="13"/>
  <c r="D102" i="13"/>
  <c r="A148" i="13" l="1" a="1"/>
  <c r="A148" i="13" s="1"/>
  <c r="E147" i="13"/>
  <c r="F147" i="13"/>
  <c r="G147" i="13"/>
  <c r="H147" i="13"/>
  <c r="A146" i="14" a="1"/>
  <c r="A146" i="14" s="1"/>
  <c r="E145" i="14"/>
  <c r="F145" i="14"/>
  <c r="G145" i="14"/>
  <c r="H145" i="14"/>
  <c r="B101" i="14"/>
  <c r="D101" i="14"/>
  <c r="C101" i="14"/>
  <c r="B103" i="13"/>
  <c r="D103" i="13"/>
  <c r="C103" i="13"/>
  <c r="A147" i="14" l="1" a="1"/>
  <c r="A147" i="14" s="1"/>
  <c r="G146" i="14"/>
  <c r="H146" i="14"/>
  <c r="E146" i="14"/>
  <c r="F146" i="14"/>
  <c r="A149" i="13" a="1"/>
  <c r="A149" i="13" s="1"/>
  <c r="F148" i="13"/>
  <c r="G148" i="13"/>
  <c r="H148" i="13"/>
  <c r="E148" i="13"/>
  <c r="D104" i="13"/>
  <c r="C102" i="14"/>
  <c r="D102" i="14"/>
  <c r="B102" i="14"/>
  <c r="C104" i="13"/>
  <c r="B104" i="13"/>
  <c r="A150" i="13" l="1" a="1"/>
  <c r="A150" i="13" s="1"/>
  <c r="H149" i="13"/>
  <c r="E149" i="13"/>
  <c r="F149" i="13"/>
  <c r="G149" i="13"/>
  <c r="A148" i="14" a="1"/>
  <c r="A148" i="14" s="1"/>
  <c r="E147" i="14"/>
  <c r="F147" i="14"/>
  <c r="G147" i="14"/>
  <c r="H147" i="14"/>
  <c r="D103" i="14"/>
  <c r="B103" i="14"/>
  <c r="C103" i="14"/>
  <c r="D105" i="13"/>
  <c r="C105" i="13"/>
  <c r="B105" i="13"/>
  <c r="A149" i="14" l="1" a="1"/>
  <c r="A149" i="14" s="1"/>
  <c r="E148" i="14"/>
  <c r="F148" i="14"/>
  <c r="G148" i="14"/>
  <c r="H148" i="14"/>
  <c r="A151" i="13" a="1"/>
  <c r="A151" i="13" s="1"/>
  <c r="E150" i="13"/>
  <c r="F150" i="13"/>
  <c r="G150" i="13"/>
  <c r="H150" i="13"/>
  <c r="D106" i="13"/>
  <c r="D104" i="14"/>
  <c r="B104" i="14"/>
  <c r="C104" i="14"/>
  <c r="C106" i="13"/>
  <c r="B106" i="13"/>
  <c r="A152" i="13" l="1" a="1"/>
  <c r="A152" i="13" s="1"/>
  <c r="F151" i="13"/>
  <c r="G151" i="13"/>
  <c r="H151" i="13"/>
  <c r="E151" i="13"/>
  <c r="A150" i="14" a="1"/>
  <c r="A150" i="14" s="1"/>
  <c r="G149" i="14"/>
  <c r="H149" i="14"/>
  <c r="E149" i="14"/>
  <c r="F149" i="14"/>
  <c r="B105" i="14"/>
  <c r="D105" i="14"/>
  <c r="C105" i="14"/>
  <c r="D107" i="13"/>
  <c r="B107" i="13"/>
  <c r="C107" i="13"/>
  <c r="A151" i="14" l="1" a="1"/>
  <c r="A151" i="14" s="1"/>
  <c r="E150" i="14"/>
  <c r="F150" i="14"/>
  <c r="G150" i="14"/>
  <c r="H150" i="14"/>
  <c r="A153" i="13" a="1"/>
  <c r="A153" i="13" s="1"/>
  <c r="H152" i="13"/>
  <c r="E152" i="13"/>
  <c r="F152" i="13"/>
  <c r="G152" i="13"/>
  <c r="C106" i="14"/>
  <c r="B106" i="14"/>
  <c r="D106" i="14"/>
  <c r="C108" i="13"/>
  <c r="D108" i="13"/>
  <c r="B108" i="13"/>
  <c r="A154" i="13" l="1" a="1"/>
  <c r="A154" i="13" s="1"/>
  <c r="E153" i="13"/>
  <c r="F153" i="13"/>
  <c r="G153" i="13"/>
  <c r="H153" i="13"/>
  <c r="A152" i="14" a="1"/>
  <c r="A152" i="14" s="1"/>
  <c r="E151" i="14"/>
  <c r="F151" i="14"/>
  <c r="G151" i="14"/>
  <c r="H151" i="14"/>
  <c r="D107" i="14"/>
  <c r="B107" i="14"/>
  <c r="C107" i="14"/>
  <c r="C109" i="13"/>
  <c r="B109" i="13"/>
  <c r="D109" i="13"/>
  <c r="A153" i="14" l="1" a="1"/>
  <c r="A153" i="14" s="1"/>
  <c r="G152" i="14"/>
  <c r="H152" i="14"/>
  <c r="E152" i="14"/>
  <c r="F152" i="14"/>
  <c r="A155" i="13" a="1"/>
  <c r="A155" i="13" s="1"/>
  <c r="F154" i="13"/>
  <c r="G154" i="13"/>
  <c r="H154" i="13"/>
  <c r="E154" i="13"/>
  <c r="D108" i="14"/>
  <c r="B108" i="14"/>
  <c r="C108" i="14"/>
  <c r="D110" i="13"/>
  <c r="C110" i="13"/>
  <c r="B110" i="13"/>
  <c r="A156" i="13" l="1" a="1"/>
  <c r="A156" i="13" s="1"/>
  <c r="H155" i="13"/>
  <c r="E155" i="13"/>
  <c r="F155" i="13"/>
  <c r="G155" i="13"/>
  <c r="A154" i="14" a="1"/>
  <c r="A154" i="14" s="1"/>
  <c r="E153" i="14"/>
  <c r="F153" i="14"/>
  <c r="G153" i="14"/>
  <c r="H153" i="14"/>
  <c r="D111" i="13"/>
  <c r="B109" i="14"/>
  <c r="C109" i="14"/>
  <c r="D109" i="14"/>
  <c r="C111" i="13"/>
  <c r="B111" i="13"/>
  <c r="A155" i="14" l="1" a="1"/>
  <c r="A155" i="14" s="1"/>
  <c r="E154" i="14"/>
  <c r="F154" i="14"/>
  <c r="G154" i="14"/>
  <c r="H154" i="14"/>
  <c r="A157" i="13" a="1"/>
  <c r="A157" i="13" s="1"/>
  <c r="E156" i="13"/>
  <c r="F156" i="13"/>
  <c r="G156" i="13"/>
  <c r="H156" i="13"/>
  <c r="C110" i="14"/>
  <c r="B110" i="14"/>
  <c r="D110" i="14"/>
  <c r="D112" i="13"/>
  <c r="C112" i="13"/>
  <c r="B112" i="13"/>
  <c r="A158" i="13" l="1" a="1"/>
  <c r="A158" i="13" s="1"/>
  <c r="F157" i="13"/>
  <c r="G157" i="13"/>
  <c r="H157" i="13"/>
  <c r="E157" i="13"/>
  <c r="A156" i="14" a="1"/>
  <c r="A156" i="14" s="1"/>
  <c r="G155" i="14"/>
  <c r="H155" i="14"/>
  <c r="E155" i="14"/>
  <c r="F155" i="14"/>
  <c r="D113" i="13"/>
  <c r="D111" i="14"/>
  <c r="B111" i="14"/>
  <c r="C111" i="14"/>
  <c r="C113" i="13"/>
  <c r="B113" i="13"/>
  <c r="A157" i="14" l="1" a="1"/>
  <c r="A157" i="14" s="1"/>
  <c r="E156" i="14"/>
  <c r="F156" i="14"/>
  <c r="G156" i="14"/>
  <c r="H156" i="14"/>
  <c r="A159" i="13" a="1"/>
  <c r="A159" i="13" s="1"/>
  <c r="H158" i="13"/>
  <c r="E158" i="13"/>
  <c r="F158" i="13"/>
  <c r="G158" i="13"/>
  <c r="D114" i="13"/>
  <c r="C112" i="14"/>
  <c r="B112" i="14"/>
  <c r="D112" i="14"/>
  <c r="C114" i="13"/>
  <c r="B114" i="13"/>
  <c r="A160" i="13" l="1" a="1"/>
  <c r="A160" i="13" s="1"/>
  <c r="E159" i="13"/>
  <c r="F159" i="13"/>
  <c r="G159" i="13"/>
  <c r="H159" i="13"/>
  <c r="A158" i="14" a="1"/>
  <c r="A158" i="14" s="1"/>
  <c r="E157" i="14"/>
  <c r="F157" i="14"/>
  <c r="G157" i="14"/>
  <c r="H157" i="14"/>
  <c r="B113" i="14"/>
  <c r="C113" i="14"/>
  <c r="D113" i="14"/>
  <c r="C115" i="13"/>
  <c r="B115" i="13"/>
  <c r="D115" i="13"/>
  <c r="A159" i="14" l="1" a="1"/>
  <c r="A159" i="14" s="1"/>
  <c r="G158" i="14"/>
  <c r="H158" i="14"/>
  <c r="E158" i="14"/>
  <c r="F158" i="14"/>
  <c r="A161" i="13" a="1"/>
  <c r="A161" i="13" s="1"/>
  <c r="F160" i="13"/>
  <c r="G160" i="13"/>
  <c r="H160" i="13"/>
  <c r="E160" i="13"/>
  <c r="C114" i="14"/>
  <c r="B114" i="14"/>
  <c r="D114" i="14"/>
  <c r="D116" i="13"/>
  <c r="C116" i="13"/>
  <c r="B116" i="13"/>
  <c r="A162" i="13" l="1" a="1"/>
  <c r="A162" i="13" s="1"/>
  <c r="H161" i="13"/>
  <c r="E161" i="13"/>
  <c r="F161" i="13"/>
  <c r="G161" i="13"/>
  <c r="A160" i="14" a="1"/>
  <c r="A160" i="14" s="1"/>
  <c r="E159" i="14"/>
  <c r="F159" i="14"/>
  <c r="G159" i="14"/>
  <c r="H159" i="14"/>
  <c r="D115" i="14"/>
  <c r="C115" i="14"/>
  <c r="B115" i="14"/>
  <c r="D117" i="13"/>
  <c r="B117" i="13"/>
  <c r="C117" i="13"/>
  <c r="A161" i="14" l="1" a="1"/>
  <c r="A161" i="14" s="1"/>
  <c r="E160" i="14"/>
  <c r="F160" i="14"/>
  <c r="G160" i="14"/>
  <c r="H160" i="14"/>
  <c r="A163" i="13" a="1"/>
  <c r="A163" i="13" s="1"/>
  <c r="E162" i="13"/>
  <c r="F162" i="13"/>
  <c r="G162" i="13"/>
  <c r="H162" i="13"/>
  <c r="B116" i="14"/>
  <c r="C116" i="14"/>
  <c r="D116" i="14"/>
  <c r="C118" i="13"/>
  <c r="B118" i="13"/>
  <c r="D118" i="13"/>
  <c r="A164" i="13" l="1" a="1"/>
  <c r="A164" i="13" s="1"/>
  <c r="F163" i="13"/>
  <c r="G163" i="13"/>
  <c r="H163" i="13"/>
  <c r="E163" i="13"/>
  <c r="A162" i="14" a="1"/>
  <c r="A162" i="14" s="1"/>
  <c r="G161" i="14"/>
  <c r="H161" i="14"/>
  <c r="E161" i="14"/>
  <c r="F161" i="14"/>
  <c r="B117" i="14"/>
  <c r="C117" i="14"/>
  <c r="D117" i="14"/>
  <c r="C119" i="13"/>
  <c r="B119" i="13"/>
  <c r="D119" i="13"/>
  <c r="A163" i="14" l="1" a="1"/>
  <c r="A163" i="14" s="1"/>
  <c r="E162" i="14"/>
  <c r="F162" i="14"/>
  <c r="G162" i="14"/>
  <c r="H162" i="14"/>
  <c r="A165" i="13" a="1"/>
  <c r="A165" i="13" s="1"/>
  <c r="H164" i="13"/>
  <c r="E164" i="13"/>
  <c r="F164" i="13"/>
  <c r="G164" i="13"/>
  <c r="D120" i="13"/>
  <c r="C120" i="13"/>
  <c r="B120" i="13"/>
  <c r="C118" i="14"/>
  <c r="B118" i="14"/>
  <c r="D118" i="14"/>
  <c r="A166" i="13" l="1" a="1"/>
  <c r="A166" i="13" s="1"/>
  <c r="E165" i="13"/>
  <c r="F165" i="13"/>
  <c r="G165" i="13"/>
  <c r="H165" i="13"/>
  <c r="A164" i="14" a="1"/>
  <c r="A164" i="14" s="1"/>
  <c r="E163" i="14"/>
  <c r="F163" i="14"/>
  <c r="G163" i="14"/>
  <c r="H163" i="14"/>
  <c r="D121" i="13"/>
  <c r="C121" i="13"/>
  <c r="B121" i="13"/>
  <c r="D119" i="14"/>
  <c r="C119" i="14"/>
  <c r="B119" i="14"/>
  <c r="A165" i="14" l="1" a="1"/>
  <c r="A165" i="14" s="1"/>
  <c r="G164" i="14"/>
  <c r="H164" i="14"/>
  <c r="E164" i="14"/>
  <c r="F164" i="14"/>
  <c r="A167" i="13" a="1"/>
  <c r="A167" i="13" s="1"/>
  <c r="F166" i="13"/>
  <c r="G166" i="13"/>
  <c r="H166" i="13"/>
  <c r="E166" i="13"/>
  <c r="D122" i="13"/>
  <c r="C122" i="13"/>
  <c r="B122" i="13"/>
  <c r="B120" i="14"/>
  <c r="C120" i="14"/>
  <c r="D120" i="14"/>
  <c r="A168" i="13" l="1" a="1"/>
  <c r="A168" i="13" s="1"/>
  <c r="H167" i="13"/>
  <c r="E167" i="13"/>
  <c r="F167" i="13"/>
  <c r="G167" i="13"/>
  <c r="A166" i="14" a="1"/>
  <c r="A166" i="14" s="1"/>
  <c r="E165" i="14"/>
  <c r="F165" i="14"/>
  <c r="G165" i="14"/>
  <c r="H165" i="14"/>
  <c r="D123" i="13"/>
  <c r="C123" i="13"/>
  <c r="B123" i="13"/>
  <c r="B121" i="14"/>
  <c r="C121" i="14"/>
  <c r="D121" i="14"/>
  <c r="A167" i="14" l="1" a="1"/>
  <c r="A167" i="14" s="1"/>
  <c r="E166" i="14"/>
  <c r="F166" i="14"/>
  <c r="G166" i="14"/>
  <c r="H166" i="14"/>
  <c r="A169" i="13" a="1"/>
  <c r="A169" i="13" s="1"/>
  <c r="E168" i="13"/>
  <c r="F168" i="13"/>
  <c r="G168" i="13"/>
  <c r="H168" i="13"/>
  <c r="C125" i="13"/>
  <c r="D124" i="13"/>
  <c r="C124" i="13"/>
  <c r="B124" i="13"/>
  <c r="C122" i="14"/>
  <c r="D122" i="14"/>
  <c r="B122" i="14"/>
  <c r="A170" i="13" l="1" a="1"/>
  <c r="A170" i="13" s="1"/>
  <c r="F169" i="13"/>
  <c r="G169" i="13"/>
  <c r="H169" i="13"/>
  <c r="E169" i="13"/>
  <c r="A168" i="14" a="1"/>
  <c r="A168" i="14" s="1"/>
  <c r="G167" i="14"/>
  <c r="H167" i="14"/>
  <c r="E167" i="14"/>
  <c r="F167" i="14"/>
  <c r="D125" i="13"/>
  <c r="B125" i="13"/>
  <c r="D123" i="14"/>
  <c r="B123" i="14"/>
  <c r="C123" i="14"/>
  <c r="A169" i="14" l="1" a="1"/>
  <c r="A169" i="14" s="1"/>
  <c r="E168" i="14"/>
  <c r="F168" i="14"/>
  <c r="G168" i="14"/>
  <c r="H168" i="14"/>
  <c r="A171" i="13" a="1"/>
  <c r="A171" i="13" s="1"/>
  <c r="H170" i="13"/>
  <c r="E170" i="13"/>
  <c r="F170" i="13"/>
  <c r="G170" i="13"/>
  <c r="C126" i="13"/>
  <c r="D126" i="13"/>
  <c r="D127" i="13"/>
  <c r="B126" i="13"/>
  <c r="B124" i="14"/>
  <c r="C124" i="14"/>
  <c r="D124" i="14"/>
  <c r="A172" i="13" l="1" a="1"/>
  <c r="A172" i="13" s="1"/>
  <c r="E171" i="13"/>
  <c r="F171" i="13"/>
  <c r="G171" i="13"/>
  <c r="H171" i="13"/>
  <c r="A170" i="14" a="1"/>
  <c r="A170" i="14" s="1"/>
  <c r="E169" i="14"/>
  <c r="F169" i="14"/>
  <c r="G169" i="14"/>
  <c r="H169" i="14"/>
  <c r="B127" i="13"/>
  <c r="C127" i="13"/>
  <c r="B125" i="14"/>
  <c r="D125" i="14"/>
  <c r="C125" i="14"/>
  <c r="A171" i="14" l="1" a="1"/>
  <c r="A171" i="14" s="1"/>
  <c r="G170" i="14"/>
  <c r="H170" i="14"/>
  <c r="E170" i="14"/>
  <c r="F170" i="14"/>
  <c r="A173" i="13" a="1"/>
  <c r="A173" i="13" s="1"/>
  <c r="F172" i="13"/>
  <c r="G172" i="13"/>
  <c r="H172" i="13"/>
  <c r="E172" i="13"/>
  <c r="B129" i="13"/>
  <c r="D128" i="13"/>
  <c r="C128" i="13"/>
  <c r="B128" i="13"/>
  <c r="C126" i="14"/>
  <c r="B126" i="14"/>
  <c r="D126" i="14"/>
  <c r="A174" i="13" l="1" a="1"/>
  <c r="A174" i="13" s="1"/>
  <c r="H173" i="13"/>
  <c r="E173" i="13"/>
  <c r="F173" i="13"/>
  <c r="G173" i="13"/>
  <c r="A172" i="14" a="1"/>
  <c r="A172" i="14" s="1"/>
  <c r="E171" i="14"/>
  <c r="F171" i="14"/>
  <c r="G171" i="14"/>
  <c r="H171" i="14"/>
  <c r="C129" i="13"/>
  <c r="D129" i="13"/>
  <c r="D127" i="14"/>
  <c r="B127" i="14"/>
  <c r="C127" i="14"/>
  <c r="A173" i="14" l="1" a="1"/>
  <c r="A173" i="14" s="1"/>
  <c r="E172" i="14"/>
  <c r="F172" i="14"/>
  <c r="G172" i="14"/>
  <c r="H172" i="14"/>
  <c r="A175" i="13" a="1"/>
  <c r="A175" i="13" s="1"/>
  <c r="E174" i="13"/>
  <c r="F174" i="13"/>
  <c r="G174" i="13"/>
  <c r="H174" i="13"/>
  <c r="C130" i="13"/>
  <c r="C131" i="13"/>
  <c r="D130" i="13"/>
  <c r="B130" i="13"/>
  <c r="D128" i="14"/>
  <c r="B128" i="14"/>
  <c r="C128" i="14"/>
  <c r="A176" i="13" l="1" a="1"/>
  <c r="A176" i="13" s="1"/>
  <c r="F175" i="13"/>
  <c r="G175" i="13"/>
  <c r="H175" i="13"/>
  <c r="E175" i="13"/>
  <c r="A174" i="14" a="1"/>
  <c r="A174" i="14" s="1"/>
  <c r="G173" i="14"/>
  <c r="H173" i="14"/>
  <c r="E173" i="14"/>
  <c r="F173" i="14"/>
  <c r="D131" i="13"/>
  <c r="B131" i="13"/>
  <c r="B129" i="14"/>
  <c r="C129" i="14"/>
  <c r="D129" i="14"/>
  <c r="A175" i="14" l="1" a="1"/>
  <c r="A175" i="14" s="1"/>
  <c r="E174" i="14"/>
  <c r="F174" i="14"/>
  <c r="G174" i="14"/>
  <c r="H174" i="14"/>
  <c r="A177" i="13" a="1"/>
  <c r="A177" i="13" s="1"/>
  <c r="H176" i="13"/>
  <c r="E176" i="13"/>
  <c r="F176" i="13"/>
  <c r="G176" i="13"/>
  <c r="C132" i="13"/>
  <c r="C133" i="13"/>
  <c r="D132" i="13"/>
  <c r="B132" i="13"/>
  <c r="C130" i="14"/>
  <c r="B130" i="14"/>
  <c r="D130" i="14"/>
  <c r="A178" i="13" l="1" a="1"/>
  <c r="A178" i="13" s="1"/>
  <c r="E177" i="13"/>
  <c r="F177" i="13"/>
  <c r="G177" i="13"/>
  <c r="H177" i="13"/>
  <c r="A176" i="14" a="1"/>
  <c r="A176" i="14" s="1"/>
  <c r="E175" i="14"/>
  <c r="F175" i="14"/>
  <c r="G175" i="14"/>
  <c r="H175" i="14"/>
  <c r="D133" i="13"/>
  <c r="B133" i="13"/>
  <c r="C134" i="13"/>
  <c r="D131" i="14"/>
  <c r="B131" i="14"/>
  <c r="C131" i="14"/>
  <c r="A177" i="14" l="1" a="1"/>
  <c r="A177" i="14" s="1"/>
  <c r="G176" i="14"/>
  <c r="H176" i="14"/>
  <c r="E176" i="14"/>
  <c r="F176" i="14"/>
  <c r="A179" i="13" a="1"/>
  <c r="A179" i="13" s="1"/>
  <c r="F178" i="13"/>
  <c r="G178" i="13"/>
  <c r="H178" i="13"/>
  <c r="E178" i="13"/>
  <c r="D134" i="13"/>
  <c r="B134" i="13"/>
  <c r="C132" i="14"/>
  <c r="D132" i="14"/>
  <c r="B132" i="14"/>
  <c r="A180" i="13" l="1" a="1"/>
  <c r="A180" i="13" s="1"/>
  <c r="H179" i="13"/>
  <c r="E179" i="13"/>
  <c r="F179" i="13"/>
  <c r="G179" i="13"/>
  <c r="A178" i="14" a="1"/>
  <c r="A178" i="14" s="1"/>
  <c r="E177" i="14"/>
  <c r="F177" i="14"/>
  <c r="G177" i="14"/>
  <c r="H177" i="14"/>
  <c r="C135" i="13"/>
  <c r="D136" i="13"/>
  <c r="D135" i="13"/>
  <c r="B135" i="13"/>
  <c r="B133" i="14"/>
  <c r="C133" i="14"/>
  <c r="D133" i="14"/>
  <c r="A179" i="14" l="1" a="1"/>
  <c r="A179" i="14" s="1"/>
  <c r="E178" i="14"/>
  <c r="F178" i="14"/>
  <c r="G178" i="14"/>
  <c r="H178" i="14"/>
  <c r="A181" i="13" a="1"/>
  <c r="A181" i="13" s="1"/>
  <c r="E180" i="13"/>
  <c r="F180" i="13"/>
  <c r="G180" i="13"/>
  <c r="H180" i="13"/>
  <c r="C136" i="13"/>
  <c r="B136" i="13"/>
  <c r="C134" i="14"/>
  <c r="B134" i="14"/>
  <c r="D134" i="14"/>
  <c r="A182" i="13" l="1" a="1"/>
  <c r="A182" i="13" s="1"/>
  <c r="F181" i="13"/>
  <c r="G181" i="13"/>
  <c r="H181" i="13"/>
  <c r="E181" i="13"/>
  <c r="A180" i="14" a="1"/>
  <c r="A180" i="14" s="1"/>
  <c r="G179" i="14"/>
  <c r="H179" i="14"/>
  <c r="E179" i="14"/>
  <c r="F179" i="14"/>
  <c r="B138" i="13"/>
  <c r="C137" i="13"/>
  <c r="D137" i="13"/>
  <c r="B137" i="13"/>
  <c r="D135" i="14"/>
  <c r="C135" i="14"/>
  <c r="B135" i="14"/>
  <c r="A181" i="14" l="1" a="1"/>
  <c r="A181" i="14" s="1"/>
  <c r="E180" i="14"/>
  <c r="F180" i="14"/>
  <c r="G180" i="14"/>
  <c r="H180" i="14"/>
  <c r="A183" i="13" a="1"/>
  <c r="A183" i="13" s="1"/>
  <c r="H182" i="13"/>
  <c r="E182" i="13"/>
  <c r="F182" i="13"/>
  <c r="G182" i="13"/>
  <c r="D138" i="13"/>
  <c r="C138" i="13"/>
  <c r="B136" i="14"/>
  <c r="C136" i="14"/>
  <c r="D136" i="14"/>
  <c r="A184" i="13" l="1" a="1"/>
  <c r="A184" i="13" s="1"/>
  <c r="E183" i="13"/>
  <c r="F183" i="13"/>
  <c r="G183" i="13"/>
  <c r="H183" i="13"/>
  <c r="A182" i="14" a="1"/>
  <c r="A182" i="14" s="1"/>
  <c r="E181" i="14"/>
  <c r="F181" i="14"/>
  <c r="G181" i="14"/>
  <c r="H181" i="14"/>
  <c r="C140" i="13"/>
  <c r="D139" i="13"/>
  <c r="C139" i="13"/>
  <c r="B139" i="13"/>
  <c r="B137" i="14"/>
  <c r="C137" i="14"/>
  <c r="D137" i="14"/>
  <c r="A183" i="14" l="1" a="1"/>
  <c r="A183" i="14" s="1"/>
  <c r="G182" i="14"/>
  <c r="H182" i="14"/>
  <c r="E182" i="14"/>
  <c r="F182" i="14"/>
  <c r="A185" i="13" a="1"/>
  <c r="A185" i="13" s="1"/>
  <c r="F184" i="13"/>
  <c r="G184" i="13"/>
  <c r="H184" i="13"/>
  <c r="E184" i="13"/>
  <c r="D140" i="13"/>
  <c r="D141" i="13"/>
  <c r="B140" i="13"/>
  <c r="C138" i="14"/>
  <c r="D138" i="14"/>
  <c r="B138" i="14"/>
  <c r="A186" i="13" l="1" a="1"/>
  <c r="A186" i="13" s="1"/>
  <c r="H185" i="13"/>
  <c r="E185" i="13"/>
  <c r="F185" i="13"/>
  <c r="G185" i="13"/>
  <c r="A184" i="14" a="1"/>
  <c r="A184" i="14" s="1"/>
  <c r="E183" i="14"/>
  <c r="F183" i="14"/>
  <c r="G183" i="14"/>
  <c r="H183" i="14"/>
  <c r="C141" i="13"/>
  <c r="B141" i="13"/>
  <c r="D139" i="14"/>
  <c r="B139" i="14"/>
  <c r="C139" i="14"/>
  <c r="A185" i="14" l="1" a="1"/>
  <c r="A185" i="14" s="1"/>
  <c r="E184" i="14"/>
  <c r="F184" i="14"/>
  <c r="G184" i="14"/>
  <c r="H184" i="14"/>
  <c r="A187" i="13" a="1"/>
  <c r="A187" i="13" s="1"/>
  <c r="E186" i="13"/>
  <c r="F186" i="13"/>
  <c r="G186" i="13"/>
  <c r="H186" i="13"/>
  <c r="B143" i="13"/>
  <c r="D142" i="13"/>
  <c r="C142" i="13"/>
  <c r="B142" i="13"/>
  <c r="B140" i="14"/>
  <c r="C140" i="14"/>
  <c r="D140" i="14"/>
  <c r="A188" i="13" l="1" a="1"/>
  <c r="A188" i="13" s="1"/>
  <c r="F187" i="13"/>
  <c r="G187" i="13"/>
  <c r="H187" i="13"/>
  <c r="E187" i="13"/>
  <c r="A186" i="14" a="1"/>
  <c r="A186" i="14" s="1"/>
  <c r="G185" i="14"/>
  <c r="H185" i="14"/>
  <c r="E185" i="14"/>
  <c r="F185" i="14"/>
  <c r="D143" i="13"/>
  <c r="C143" i="13"/>
  <c r="B141" i="14"/>
  <c r="D141" i="14"/>
  <c r="C141" i="14"/>
  <c r="A187" i="14" l="1" a="1"/>
  <c r="A187" i="14" s="1"/>
  <c r="E186" i="14"/>
  <c r="F186" i="14"/>
  <c r="G186" i="14"/>
  <c r="H186" i="14"/>
  <c r="A189" i="13" a="1"/>
  <c r="A189" i="13" s="1"/>
  <c r="H188" i="13"/>
  <c r="E188" i="13"/>
  <c r="F188" i="13"/>
  <c r="G188" i="13"/>
  <c r="C144" i="13"/>
  <c r="C145" i="13"/>
  <c r="D144" i="13"/>
  <c r="B144" i="13"/>
  <c r="C142" i="14"/>
  <c r="B142" i="14"/>
  <c r="D142" i="14"/>
  <c r="A190" i="13" l="1" a="1"/>
  <c r="A190" i="13" s="1"/>
  <c r="E189" i="13"/>
  <c r="F189" i="13"/>
  <c r="G189" i="13"/>
  <c r="H189" i="13"/>
  <c r="A188" i="14" a="1"/>
  <c r="A188" i="14" s="1"/>
  <c r="E187" i="14"/>
  <c r="F187" i="14"/>
  <c r="G187" i="14"/>
  <c r="H187" i="14"/>
  <c r="D145" i="13"/>
  <c r="B145" i="13"/>
  <c r="D146" i="13"/>
  <c r="D143" i="14"/>
  <c r="B143" i="14"/>
  <c r="C143" i="14"/>
  <c r="A189" i="14" l="1" a="1"/>
  <c r="A189" i="14" s="1"/>
  <c r="G188" i="14"/>
  <c r="H188" i="14"/>
  <c r="E188" i="14"/>
  <c r="F188" i="14"/>
  <c r="A191" i="13" a="1"/>
  <c r="A191" i="13" s="1"/>
  <c r="F190" i="13"/>
  <c r="G190" i="13"/>
  <c r="H190" i="13"/>
  <c r="E190" i="13"/>
  <c r="C146" i="13"/>
  <c r="B146" i="13"/>
  <c r="D144" i="14"/>
  <c r="B144" i="14"/>
  <c r="C144" i="14"/>
  <c r="A192" i="13" l="1" a="1"/>
  <c r="A192" i="13" s="1"/>
  <c r="H191" i="13"/>
  <c r="E191" i="13"/>
  <c r="F191" i="13"/>
  <c r="G191" i="13"/>
  <c r="A190" i="14" a="1"/>
  <c r="A190" i="14" s="1"/>
  <c r="E189" i="14"/>
  <c r="F189" i="14"/>
  <c r="G189" i="14"/>
  <c r="H189" i="14"/>
  <c r="C147" i="13"/>
  <c r="C148" i="13"/>
  <c r="D147" i="13"/>
  <c r="B147" i="13"/>
  <c r="B145" i="14"/>
  <c r="C145" i="14"/>
  <c r="D145" i="14"/>
  <c r="A191" i="14" l="1" a="1"/>
  <c r="A191" i="14" s="1"/>
  <c r="E190" i="14"/>
  <c r="F190" i="14"/>
  <c r="G190" i="14"/>
  <c r="H190" i="14"/>
  <c r="A193" i="13" a="1"/>
  <c r="A193" i="13" s="1"/>
  <c r="E192" i="13"/>
  <c r="F192" i="13"/>
  <c r="G192" i="13"/>
  <c r="H192" i="13"/>
  <c r="D148" i="13"/>
  <c r="B148" i="13"/>
  <c r="C146" i="14"/>
  <c r="B146" i="14"/>
  <c r="D146" i="14"/>
  <c r="A194" i="13" l="1" a="1"/>
  <c r="A194" i="13" s="1"/>
  <c r="F193" i="13"/>
  <c r="G193" i="13"/>
  <c r="H193" i="13"/>
  <c r="E193" i="13"/>
  <c r="A192" i="14" a="1"/>
  <c r="A192" i="14" s="1"/>
  <c r="G191" i="14"/>
  <c r="H191" i="14"/>
  <c r="E191" i="14"/>
  <c r="F191" i="14"/>
  <c r="D149" i="13"/>
  <c r="C150" i="13"/>
  <c r="C149" i="13"/>
  <c r="B149" i="13"/>
  <c r="D147" i="14"/>
  <c r="B147" i="14"/>
  <c r="C147" i="14"/>
  <c r="A193" i="14" l="1" a="1"/>
  <c r="A193" i="14" s="1"/>
  <c r="E192" i="14"/>
  <c r="F192" i="14"/>
  <c r="G192" i="14"/>
  <c r="H192" i="14"/>
  <c r="A195" i="13" a="1"/>
  <c r="A195" i="13" s="1"/>
  <c r="H194" i="13"/>
  <c r="E194" i="13"/>
  <c r="F194" i="13"/>
  <c r="G194" i="13"/>
  <c r="D150" i="13"/>
  <c r="B150" i="13"/>
  <c r="C148" i="14"/>
  <c r="D148" i="14"/>
  <c r="B148" i="14"/>
  <c r="A196" i="13" l="1" a="1"/>
  <c r="A196" i="13" s="1"/>
  <c r="E195" i="13"/>
  <c r="F195" i="13"/>
  <c r="G195" i="13"/>
  <c r="H195" i="13"/>
  <c r="A194" i="14" a="1"/>
  <c r="A194" i="14" s="1"/>
  <c r="E193" i="14"/>
  <c r="F193" i="14"/>
  <c r="G193" i="14"/>
  <c r="H193" i="14"/>
  <c r="D151" i="13"/>
  <c r="C152" i="13"/>
  <c r="C151" i="13"/>
  <c r="B151" i="13"/>
  <c r="B149" i="14"/>
  <c r="C149" i="14"/>
  <c r="D149" i="14"/>
  <c r="A195" i="14" l="1" a="1"/>
  <c r="A195" i="14" s="1"/>
  <c r="G194" i="14"/>
  <c r="H194" i="14"/>
  <c r="E194" i="14"/>
  <c r="F194" i="14"/>
  <c r="A197" i="13" a="1"/>
  <c r="A197" i="13" s="1"/>
  <c r="F196" i="13"/>
  <c r="G196" i="13"/>
  <c r="H196" i="13"/>
  <c r="E196" i="13"/>
  <c r="D152" i="13"/>
  <c r="B152" i="13"/>
  <c r="C153" i="13"/>
  <c r="C150" i="14"/>
  <c r="B150" i="14"/>
  <c r="D150" i="14"/>
  <c r="A198" i="13" l="1" a="1"/>
  <c r="A198" i="13" s="1"/>
  <c r="H197" i="13"/>
  <c r="E197" i="13"/>
  <c r="F197" i="13"/>
  <c r="G197" i="13"/>
  <c r="A196" i="14" a="1"/>
  <c r="A196" i="14" s="1"/>
  <c r="E195" i="14"/>
  <c r="F195" i="14"/>
  <c r="G195" i="14"/>
  <c r="H195" i="14"/>
  <c r="D153" i="13"/>
  <c r="B153" i="13"/>
  <c r="D151" i="14"/>
  <c r="C151" i="14"/>
  <c r="B151" i="14"/>
  <c r="A197" i="14" l="1" a="1"/>
  <c r="A197" i="14" s="1"/>
  <c r="E196" i="14"/>
  <c r="F196" i="14"/>
  <c r="G196" i="14"/>
  <c r="H196" i="14"/>
  <c r="A199" i="13" a="1"/>
  <c r="A199" i="13" s="1"/>
  <c r="E198" i="13"/>
  <c r="F198" i="13"/>
  <c r="G198" i="13"/>
  <c r="H198" i="13"/>
  <c r="C154" i="13"/>
  <c r="C155" i="13"/>
  <c r="D154" i="13"/>
  <c r="B154" i="13"/>
  <c r="B152" i="14"/>
  <c r="C152" i="14"/>
  <c r="D152" i="14"/>
  <c r="A200" i="13" l="1" a="1"/>
  <c r="A200" i="13" s="1"/>
  <c r="F199" i="13"/>
  <c r="G199" i="13"/>
  <c r="H199" i="13"/>
  <c r="E199" i="13"/>
  <c r="A198" i="14" a="1"/>
  <c r="A198" i="14" s="1"/>
  <c r="G197" i="14"/>
  <c r="H197" i="14"/>
  <c r="E197" i="14"/>
  <c r="F197" i="14"/>
  <c r="D155" i="13"/>
  <c r="B155" i="13"/>
  <c r="B153" i="14"/>
  <c r="C153" i="14"/>
  <c r="D153" i="14"/>
  <c r="A199" i="14" l="1" a="1"/>
  <c r="A199" i="14" s="1"/>
  <c r="E198" i="14"/>
  <c r="F198" i="14"/>
  <c r="G198" i="14"/>
  <c r="H198" i="14"/>
  <c r="A201" i="13" a="1"/>
  <c r="A201" i="13" s="1"/>
  <c r="H200" i="13"/>
  <c r="E200" i="13"/>
  <c r="F200" i="13"/>
  <c r="G200" i="13"/>
  <c r="C156" i="13"/>
  <c r="C157" i="13"/>
  <c r="D156" i="13"/>
  <c r="B156" i="13"/>
  <c r="C154" i="14"/>
  <c r="D154" i="14"/>
  <c r="B154" i="14"/>
  <c r="A202" i="13" l="1" a="1"/>
  <c r="A202" i="13" s="1"/>
  <c r="E201" i="13"/>
  <c r="F201" i="13"/>
  <c r="G201" i="13"/>
  <c r="H201" i="13"/>
  <c r="A200" i="14" a="1"/>
  <c r="A200" i="14" s="1"/>
  <c r="E199" i="14"/>
  <c r="F199" i="14"/>
  <c r="G199" i="14"/>
  <c r="H199" i="14"/>
  <c r="D157" i="13"/>
  <c r="B157" i="13"/>
  <c r="C158" i="13"/>
  <c r="D155" i="14"/>
  <c r="B155" i="14"/>
  <c r="C155" i="14"/>
  <c r="A201" i="14" l="1" a="1"/>
  <c r="A201" i="14" s="1"/>
  <c r="G200" i="14"/>
  <c r="H200" i="14"/>
  <c r="E200" i="14"/>
  <c r="F200" i="14"/>
  <c r="A203" i="13" a="1"/>
  <c r="A203" i="13" s="1"/>
  <c r="F202" i="13"/>
  <c r="G202" i="13"/>
  <c r="H202" i="13"/>
  <c r="E202" i="13"/>
  <c r="D158" i="13"/>
  <c r="B158" i="13"/>
  <c r="B156" i="14"/>
  <c r="C156" i="14"/>
  <c r="D156" i="14"/>
  <c r="A202" i="14" l="1" a="1"/>
  <c r="A202" i="14" s="1"/>
  <c r="E201" i="14"/>
  <c r="F201" i="14"/>
  <c r="G201" i="14"/>
  <c r="H201" i="14"/>
  <c r="A204" i="13" a="1"/>
  <c r="A204" i="13" s="1"/>
  <c r="H203" i="13"/>
  <c r="E203" i="13"/>
  <c r="F203" i="13"/>
  <c r="G203" i="13"/>
  <c r="C159" i="13"/>
  <c r="C160" i="13"/>
  <c r="D159" i="13"/>
  <c r="B159" i="13"/>
  <c r="B157" i="14"/>
  <c r="D157" i="14"/>
  <c r="C157" i="14"/>
  <c r="A205" i="13" l="1" a="1"/>
  <c r="A205" i="13" s="1"/>
  <c r="E204" i="13"/>
  <c r="F204" i="13"/>
  <c r="G204" i="13"/>
  <c r="H204" i="13"/>
  <c r="A203" i="14" a="1"/>
  <c r="A203" i="14" s="1"/>
  <c r="E202" i="14"/>
  <c r="F202" i="14"/>
  <c r="G202" i="14"/>
  <c r="H202" i="14"/>
  <c r="D160" i="13"/>
  <c r="B160" i="13"/>
  <c r="C158" i="14"/>
  <c r="B158" i="14"/>
  <c r="D158" i="14"/>
  <c r="A204" i="14" l="1" a="1"/>
  <c r="A204" i="14" s="1"/>
  <c r="G203" i="14"/>
  <c r="H203" i="14"/>
  <c r="E203" i="14"/>
  <c r="F203" i="14"/>
  <c r="A206" i="13" a="1"/>
  <c r="A206" i="13" s="1"/>
  <c r="F205" i="13"/>
  <c r="G205" i="13"/>
  <c r="H205" i="13"/>
  <c r="E205" i="13"/>
  <c r="D161" i="13"/>
  <c r="C162" i="13"/>
  <c r="C161" i="13"/>
  <c r="B161" i="13"/>
  <c r="B159" i="14"/>
  <c r="C159" i="14"/>
  <c r="D159" i="14"/>
  <c r="A207" i="13" l="1" a="1"/>
  <c r="A207" i="13" s="1"/>
  <c r="H206" i="13"/>
  <c r="E206" i="13"/>
  <c r="F206" i="13"/>
  <c r="G206" i="13"/>
  <c r="A205" i="14" a="1"/>
  <c r="A205" i="14" s="1"/>
  <c r="E204" i="14"/>
  <c r="F204" i="14"/>
  <c r="G204" i="14"/>
  <c r="H204" i="14"/>
  <c r="D162" i="13"/>
  <c r="B162" i="13"/>
  <c r="B160" i="14"/>
  <c r="C160" i="14"/>
  <c r="D160" i="14"/>
  <c r="A206" i="14" l="1" a="1"/>
  <c r="A206" i="14" s="1"/>
  <c r="E205" i="14"/>
  <c r="F205" i="14"/>
  <c r="G205" i="14"/>
  <c r="H205" i="14"/>
  <c r="A208" i="13" a="1"/>
  <c r="A208" i="13" s="1"/>
  <c r="E207" i="13"/>
  <c r="F207" i="13"/>
  <c r="G207" i="13"/>
  <c r="H207" i="13"/>
  <c r="C163" i="13"/>
  <c r="C164" i="13"/>
  <c r="D163" i="13"/>
  <c r="B163" i="13"/>
  <c r="C161" i="14"/>
  <c r="D161" i="14"/>
  <c r="B161" i="14"/>
  <c r="A209" i="13" l="1" a="1"/>
  <c r="A209" i="13" s="1"/>
  <c r="F208" i="13"/>
  <c r="G208" i="13"/>
  <c r="H208" i="13"/>
  <c r="E208" i="13"/>
  <c r="A207" i="14" a="1"/>
  <c r="A207" i="14" s="1"/>
  <c r="G206" i="14"/>
  <c r="H206" i="14"/>
  <c r="E206" i="14"/>
  <c r="F206" i="14"/>
  <c r="D164" i="13"/>
  <c r="B164" i="13"/>
  <c r="C165" i="13"/>
  <c r="D162" i="14"/>
  <c r="B162" i="14"/>
  <c r="C162" i="14"/>
  <c r="A208" i="14" l="1" a="1"/>
  <c r="A208" i="14" s="1"/>
  <c r="E207" i="14"/>
  <c r="F207" i="14"/>
  <c r="G207" i="14"/>
  <c r="H207" i="14"/>
  <c r="A210" i="13" a="1"/>
  <c r="A210" i="13" s="1"/>
  <c r="H209" i="13"/>
  <c r="E209" i="13"/>
  <c r="F209" i="13"/>
  <c r="G209" i="13"/>
  <c r="D165" i="13"/>
  <c r="B165" i="13"/>
  <c r="B163" i="14"/>
  <c r="C163" i="14"/>
  <c r="D163" i="14"/>
  <c r="A211" i="13" l="1" a="1"/>
  <c r="A211" i="13" s="1"/>
  <c r="E210" i="13"/>
  <c r="F210" i="13"/>
  <c r="G210" i="13"/>
  <c r="H210" i="13"/>
  <c r="A209" i="14" a="1"/>
  <c r="A209" i="14" s="1"/>
  <c r="E208" i="14"/>
  <c r="F208" i="14"/>
  <c r="G208" i="14"/>
  <c r="H208" i="14"/>
  <c r="C166" i="13"/>
  <c r="C167" i="13"/>
  <c r="D166" i="13"/>
  <c r="B166" i="13"/>
  <c r="B164" i="14"/>
  <c r="C164" i="14"/>
  <c r="D164" i="14"/>
  <c r="A210" i="14" l="1" a="1"/>
  <c r="A210" i="14" s="1"/>
  <c r="G209" i="14"/>
  <c r="H209" i="14"/>
  <c r="E209" i="14"/>
  <c r="F209" i="14"/>
  <c r="A212" i="13" a="1"/>
  <c r="A212" i="13" s="1"/>
  <c r="F211" i="13"/>
  <c r="G211" i="13"/>
  <c r="H211" i="13"/>
  <c r="E211" i="13"/>
  <c r="D167" i="13"/>
  <c r="B167" i="13"/>
  <c r="C165" i="14"/>
  <c r="D165" i="14"/>
  <c r="B165" i="14"/>
  <c r="A213" i="13" l="1" a="1"/>
  <c r="A213" i="13" s="1"/>
  <c r="H212" i="13"/>
  <c r="E212" i="13"/>
  <c r="F212" i="13"/>
  <c r="G212" i="13"/>
  <c r="A211" i="14" a="1"/>
  <c r="A211" i="14" s="1"/>
  <c r="E210" i="14"/>
  <c r="F210" i="14"/>
  <c r="G210" i="14"/>
  <c r="H210" i="14"/>
  <c r="C168" i="13"/>
  <c r="C169" i="13"/>
  <c r="D168" i="13"/>
  <c r="B168" i="13"/>
  <c r="D166" i="14"/>
  <c r="B166" i="14"/>
  <c r="C166" i="14"/>
  <c r="A212" i="14" l="1" a="1"/>
  <c r="A212" i="14" s="1"/>
  <c r="E211" i="14"/>
  <c r="F211" i="14"/>
  <c r="G211" i="14"/>
  <c r="H211" i="14"/>
  <c r="A214" i="13" a="1"/>
  <c r="A214" i="13" s="1"/>
  <c r="E213" i="13"/>
  <c r="F213" i="13"/>
  <c r="G213" i="13"/>
  <c r="H213" i="13"/>
  <c r="D169" i="13"/>
  <c r="B169" i="13"/>
  <c r="B167" i="14"/>
  <c r="C167" i="14"/>
  <c r="D167" i="14"/>
  <c r="A215" i="13" l="1" a="1"/>
  <c r="A215" i="13" s="1"/>
  <c r="F214" i="13"/>
  <c r="G214" i="13"/>
  <c r="H214" i="13"/>
  <c r="E214" i="13"/>
  <c r="A213" i="14" a="1"/>
  <c r="A213" i="14" s="1"/>
  <c r="G212" i="14"/>
  <c r="H212" i="14"/>
  <c r="E212" i="14"/>
  <c r="F212" i="14"/>
  <c r="B171" i="13"/>
  <c r="D170" i="13"/>
  <c r="C170" i="13"/>
  <c r="B170" i="13"/>
  <c r="B168" i="14"/>
  <c r="C168" i="14"/>
  <c r="D168" i="14"/>
  <c r="A214" i="14" l="1" a="1"/>
  <c r="A214" i="14" s="1"/>
  <c r="E213" i="14"/>
  <c r="F213" i="14"/>
  <c r="G213" i="14"/>
  <c r="H213" i="14"/>
  <c r="A216" i="13" a="1"/>
  <c r="A216" i="13" s="1"/>
  <c r="H215" i="13"/>
  <c r="E215" i="13"/>
  <c r="F215" i="13"/>
  <c r="G215" i="13"/>
  <c r="C171" i="13"/>
  <c r="D171" i="13"/>
  <c r="C172" i="13"/>
  <c r="C169" i="14"/>
  <c r="D169" i="14"/>
  <c r="B169" i="14"/>
  <c r="A217" i="13" l="1" a="1"/>
  <c r="A217" i="13" s="1"/>
  <c r="E216" i="13"/>
  <c r="F216" i="13"/>
  <c r="G216" i="13"/>
  <c r="H216" i="13"/>
  <c r="A215" i="14" a="1"/>
  <c r="A215" i="14" s="1"/>
  <c r="E214" i="14"/>
  <c r="F214" i="14"/>
  <c r="G214" i="14"/>
  <c r="H214" i="14"/>
  <c r="D172" i="13"/>
  <c r="B172" i="13"/>
  <c r="D170" i="14"/>
  <c r="B170" i="14"/>
  <c r="C170" i="14"/>
  <c r="A216" i="14" l="1" a="1"/>
  <c r="A216" i="14" s="1"/>
  <c r="G215" i="14"/>
  <c r="H215" i="14"/>
  <c r="E215" i="14"/>
  <c r="F215" i="14"/>
  <c r="A218" i="13" a="1"/>
  <c r="A218" i="13" s="1"/>
  <c r="F217" i="13"/>
  <c r="G217" i="13"/>
  <c r="H217" i="13"/>
  <c r="E217" i="13"/>
  <c r="C173" i="13"/>
  <c r="C174" i="13"/>
  <c r="D173" i="13"/>
  <c r="B173" i="13"/>
  <c r="B171" i="14"/>
  <c r="C171" i="14"/>
  <c r="D171" i="14"/>
  <c r="A219" i="13" l="1" a="1"/>
  <c r="A219" i="13" s="1"/>
  <c r="H218" i="13"/>
  <c r="E218" i="13"/>
  <c r="F218" i="13"/>
  <c r="G218" i="13"/>
  <c r="A217" i="14" a="1"/>
  <c r="A217" i="14" s="1"/>
  <c r="E216" i="14"/>
  <c r="F216" i="14"/>
  <c r="G216" i="14"/>
  <c r="H216" i="14"/>
  <c r="D174" i="13"/>
  <c r="B174" i="13"/>
  <c r="C175" i="13"/>
  <c r="B172" i="14"/>
  <c r="C172" i="14"/>
  <c r="D172" i="14"/>
  <c r="A218" i="14" l="1" a="1"/>
  <c r="A218" i="14" s="1"/>
  <c r="E217" i="14"/>
  <c r="F217" i="14"/>
  <c r="G217" i="14"/>
  <c r="H217" i="14"/>
  <c r="A220" i="13" a="1"/>
  <c r="A220" i="13" s="1"/>
  <c r="E219" i="13"/>
  <c r="F219" i="13"/>
  <c r="G219" i="13"/>
  <c r="H219" i="13"/>
  <c r="D175" i="13"/>
  <c r="B175" i="13"/>
  <c r="C173" i="14"/>
  <c r="D173" i="14"/>
  <c r="B173" i="14"/>
  <c r="A221" i="13" l="1" a="1"/>
  <c r="A221" i="13" s="1"/>
  <c r="F220" i="13"/>
  <c r="G220" i="13"/>
  <c r="H220" i="13"/>
  <c r="E220" i="13"/>
  <c r="A219" i="14" a="1"/>
  <c r="A219" i="14" s="1"/>
  <c r="G218" i="14"/>
  <c r="H218" i="14"/>
  <c r="E218" i="14"/>
  <c r="F218" i="14"/>
  <c r="C176" i="13"/>
  <c r="C177" i="13"/>
  <c r="D176" i="13"/>
  <c r="B176" i="13"/>
  <c r="D174" i="14"/>
  <c r="B174" i="14"/>
  <c r="C174" i="14"/>
  <c r="A220" i="14" l="1" a="1"/>
  <c r="A220" i="14" s="1"/>
  <c r="E219" i="14"/>
  <c r="F219" i="14"/>
  <c r="G219" i="14"/>
  <c r="H219" i="14"/>
  <c r="A222" i="13" a="1"/>
  <c r="A222" i="13" s="1"/>
  <c r="H221" i="13"/>
  <c r="E221" i="13"/>
  <c r="F221" i="13"/>
  <c r="G221" i="13"/>
  <c r="D177" i="13"/>
  <c r="B177" i="13"/>
  <c r="B175" i="14"/>
  <c r="C175" i="14"/>
  <c r="D175" i="14"/>
  <c r="A223" i="13" l="1" a="1"/>
  <c r="A223" i="13" s="1"/>
  <c r="E222" i="13"/>
  <c r="F222" i="13"/>
  <c r="G222" i="13"/>
  <c r="H222" i="13"/>
  <c r="A221" i="14" a="1"/>
  <c r="A221" i="14" s="1"/>
  <c r="E220" i="14"/>
  <c r="F220" i="14"/>
  <c r="G220" i="14"/>
  <c r="H220" i="14"/>
  <c r="C178" i="13"/>
  <c r="C179" i="13"/>
  <c r="D178" i="13"/>
  <c r="B178" i="13"/>
  <c r="B176" i="14"/>
  <c r="C176" i="14"/>
  <c r="D176" i="14"/>
  <c r="A222" i="14" l="1" a="1"/>
  <c r="A222" i="14" s="1"/>
  <c r="G221" i="14"/>
  <c r="H221" i="14"/>
  <c r="E221" i="14"/>
  <c r="F221" i="14"/>
  <c r="A224" i="13" a="1"/>
  <c r="A224" i="13" s="1"/>
  <c r="F223" i="13"/>
  <c r="G223" i="13"/>
  <c r="H223" i="13"/>
  <c r="E223" i="13"/>
  <c r="D179" i="13"/>
  <c r="B179" i="13"/>
  <c r="C177" i="14"/>
  <c r="D177" i="14"/>
  <c r="B177" i="14"/>
  <c r="A225" i="13" l="1" a="1"/>
  <c r="A225" i="13" s="1"/>
  <c r="H224" i="13"/>
  <c r="E224" i="13"/>
  <c r="F224" i="13"/>
  <c r="G224" i="13"/>
  <c r="A223" i="14" a="1"/>
  <c r="A223" i="14" s="1"/>
  <c r="E222" i="14"/>
  <c r="F222" i="14"/>
  <c r="G222" i="14"/>
  <c r="H222" i="14"/>
  <c r="C180" i="13"/>
  <c r="D181" i="13"/>
  <c r="D180" i="13"/>
  <c r="B180" i="13"/>
  <c r="D178" i="14"/>
  <c r="B178" i="14"/>
  <c r="C178" i="14"/>
  <c r="A224" i="14" l="1" a="1"/>
  <c r="A224" i="14" s="1"/>
  <c r="E223" i="14"/>
  <c r="F223" i="14"/>
  <c r="G223" i="14"/>
  <c r="H223" i="14"/>
  <c r="A226" i="13" a="1"/>
  <c r="A226" i="13" s="1"/>
  <c r="E225" i="13"/>
  <c r="F225" i="13"/>
  <c r="G225" i="13"/>
  <c r="H225" i="13"/>
  <c r="C181" i="13"/>
  <c r="B181" i="13"/>
  <c r="B179" i="14"/>
  <c r="C179" i="14"/>
  <c r="D179" i="14"/>
  <c r="A227" i="13" l="1" a="1"/>
  <c r="A227" i="13" s="1"/>
  <c r="F226" i="13"/>
  <c r="G226" i="13"/>
  <c r="H226" i="13"/>
  <c r="E226" i="13"/>
  <c r="A225" i="14" a="1"/>
  <c r="A225" i="14" s="1"/>
  <c r="G224" i="14"/>
  <c r="H224" i="14"/>
  <c r="E224" i="14"/>
  <c r="F224" i="14"/>
  <c r="C182" i="13"/>
  <c r="D182" i="13"/>
  <c r="D183" i="13"/>
  <c r="B182" i="13"/>
  <c r="B180" i="14"/>
  <c r="C180" i="14"/>
  <c r="D180" i="14"/>
  <c r="A226" i="14" l="1" a="1"/>
  <c r="A226" i="14" s="1"/>
  <c r="E225" i="14"/>
  <c r="F225" i="14"/>
  <c r="G225" i="14"/>
  <c r="H225" i="14"/>
  <c r="A228" i="13" a="1"/>
  <c r="A228" i="13" s="1"/>
  <c r="H227" i="13"/>
  <c r="E227" i="13"/>
  <c r="F227" i="13"/>
  <c r="G227" i="13"/>
  <c r="B184" i="13"/>
  <c r="B183" i="13"/>
  <c r="C183" i="13"/>
  <c r="C181" i="14"/>
  <c r="D181" i="14"/>
  <c r="B181" i="14"/>
  <c r="A229" i="13" l="1" a="1"/>
  <c r="A229" i="13" s="1"/>
  <c r="E228" i="13"/>
  <c r="F228" i="13"/>
  <c r="G228" i="13"/>
  <c r="H228" i="13"/>
  <c r="A227" i="14" a="1"/>
  <c r="A227" i="14" s="1"/>
  <c r="E226" i="14"/>
  <c r="F226" i="14"/>
  <c r="G226" i="14"/>
  <c r="H226" i="14"/>
  <c r="D184" i="13"/>
  <c r="C184" i="13"/>
  <c r="D182" i="14"/>
  <c r="B182" i="14"/>
  <c r="C182" i="14"/>
  <c r="A228" i="14" l="1" a="1"/>
  <c r="A228" i="14" s="1"/>
  <c r="G227" i="14"/>
  <c r="H227" i="14"/>
  <c r="E227" i="14"/>
  <c r="F227" i="14"/>
  <c r="A230" i="13" a="1"/>
  <c r="A230" i="13" s="1"/>
  <c r="F229" i="13"/>
  <c r="G229" i="13"/>
  <c r="H229" i="13"/>
  <c r="E229" i="13"/>
  <c r="D185" i="13"/>
  <c r="C185" i="13"/>
  <c r="C186" i="13"/>
  <c r="B185" i="13"/>
  <c r="B183" i="14"/>
  <c r="C183" i="14"/>
  <c r="D183" i="14"/>
  <c r="A231" i="13" l="1" a="1"/>
  <c r="A231" i="13" s="1"/>
  <c r="H230" i="13"/>
  <c r="E230" i="13"/>
  <c r="F230" i="13"/>
  <c r="G230" i="13"/>
  <c r="A229" i="14" a="1"/>
  <c r="A229" i="14" s="1"/>
  <c r="E228" i="14"/>
  <c r="F228" i="14"/>
  <c r="G228" i="14"/>
  <c r="H228" i="14"/>
  <c r="D186" i="13"/>
  <c r="B186" i="13"/>
  <c r="B184" i="14"/>
  <c r="C184" i="14"/>
  <c r="D184" i="14"/>
  <c r="A230" i="14" l="1" a="1"/>
  <c r="A230" i="14" s="1"/>
  <c r="E229" i="14"/>
  <c r="F229" i="14"/>
  <c r="G229" i="14"/>
  <c r="H229" i="14"/>
  <c r="A232" i="13" a="1"/>
  <c r="A232" i="13" s="1"/>
  <c r="E231" i="13"/>
  <c r="F231" i="13"/>
  <c r="G231" i="13"/>
  <c r="H231" i="13"/>
  <c r="C187" i="13"/>
  <c r="C188" i="13"/>
  <c r="D187" i="13"/>
  <c r="B187" i="13"/>
  <c r="C185" i="14"/>
  <c r="D185" i="14"/>
  <c r="B185" i="14"/>
  <c r="A233" i="13" l="1" a="1"/>
  <c r="A233" i="13" s="1"/>
  <c r="F232" i="13"/>
  <c r="G232" i="13"/>
  <c r="H232" i="13"/>
  <c r="E232" i="13"/>
  <c r="A231" i="14" a="1"/>
  <c r="A231" i="14" s="1"/>
  <c r="G230" i="14"/>
  <c r="H230" i="14"/>
  <c r="E230" i="14"/>
  <c r="F230" i="14"/>
  <c r="D188" i="13"/>
  <c r="B188" i="13"/>
  <c r="D186" i="14"/>
  <c r="B186" i="14"/>
  <c r="C186" i="14"/>
  <c r="A232" i="14" l="1" a="1"/>
  <c r="A232" i="14" s="1"/>
  <c r="E231" i="14"/>
  <c r="F231" i="14"/>
  <c r="G231" i="14"/>
  <c r="H231" i="14"/>
  <c r="A234" i="13" a="1"/>
  <c r="A234" i="13" s="1"/>
  <c r="H233" i="13"/>
  <c r="E233" i="13"/>
  <c r="F233" i="13"/>
  <c r="G233" i="13"/>
  <c r="C189" i="13"/>
  <c r="C190" i="13"/>
  <c r="D189" i="13"/>
  <c r="B189" i="13"/>
  <c r="B187" i="14"/>
  <c r="C187" i="14"/>
  <c r="D187" i="14"/>
  <c r="A235" i="13" l="1" a="1"/>
  <c r="A235" i="13" s="1"/>
  <c r="E234" i="13"/>
  <c r="F234" i="13"/>
  <c r="G234" i="13"/>
  <c r="H234" i="13"/>
  <c r="A233" i="14" a="1"/>
  <c r="A233" i="14" s="1"/>
  <c r="E232" i="14"/>
  <c r="F232" i="14"/>
  <c r="G232" i="14"/>
  <c r="H232" i="14"/>
  <c r="D190" i="13"/>
  <c r="B190" i="13"/>
  <c r="B188" i="14"/>
  <c r="C188" i="14"/>
  <c r="D188" i="14"/>
  <c r="A234" i="14" l="1" a="1"/>
  <c r="A234" i="14" s="1"/>
  <c r="G233" i="14"/>
  <c r="H233" i="14"/>
  <c r="E233" i="14"/>
  <c r="F233" i="14"/>
  <c r="A236" i="13" a="1"/>
  <c r="A236" i="13" s="1"/>
  <c r="F235" i="13"/>
  <c r="G235" i="13"/>
  <c r="H235" i="13"/>
  <c r="E235" i="13"/>
  <c r="C191" i="13"/>
  <c r="D191" i="13"/>
  <c r="C192" i="13"/>
  <c r="B191" i="13"/>
  <c r="C189" i="14"/>
  <c r="D189" i="14"/>
  <c r="B189" i="14"/>
  <c r="A237" i="13" l="1" a="1"/>
  <c r="A237" i="13" s="1"/>
  <c r="H236" i="13"/>
  <c r="E236" i="13"/>
  <c r="F236" i="13"/>
  <c r="G236" i="13"/>
  <c r="A235" i="14" a="1"/>
  <c r="A235" i="14" s="1"/>
  <c r="E234" i="14"/>
  <c r="F234" i="14"/>
  <c r="G234" i="14"/>
  <c r="H234" i="14"/>
  <c r="D192" i="13"/>
  <c r="B192" i="13"/>
  <c r="D190" i="14"/>
  <c r="B190" i="14"/>
  <c r="C190" i="14"/>
  <c r="A236" i="14" l="1" a="1"/>
  <c r="A236" i="14" s="1"/>
  <c r="E235" i="14"/>
  <c r="F235" i="14"/>
  <c r="G235" i="14"/>
  <c r="H235" i="14"/>
  <c r="A238" i="13" a="1"/>
  <c r="A238" i="13" s="1"/>
  <c r="E237" i="13"/>
  <c r="F237" i="13"/>
  <c r="G237" i="13"/>
  <c r="H237" i="13"/>
  <c r="B193" i="13"/>
  <c r="C194" i="13"/>
  <c r="C193" i="13"/>
  <c r="D193" i="13"/>
  <c r="B191" i="14"/>
  <c r="C191" i="14"/>
  <c r="D191" i="14"/>
  <c r="A239" i="13" l="1" a="1"/>
  <c r="A239" i="13" s="1"/>
  <c r="F238" i="13"/>
  <c r="G238" i="13"/>
  <c r="H238" i="13"/>
  <c r="E238" i="13"/>
  <c r="A237" i="14" a="1"/>
  <c r="A237" i="14" s="1"/>
  <c r="G236" i="14"/>
  <c r="H236" i="14"/>
  <c r="E236" i="14"/>
  <c r="F236" i="14"/>
  <c r="D194" i="13"/>
  <c r="B194" i="13"/>
  <c r="B195" i="13"/>
  <c r="B192" i="14"/>
  <c r="C192" i="14"/>
  <c r="D192" i="14"/>
  <c r="A238" i="14" l="1" a="1"/>
  <c r="A238" i="14" s="1"/>
  <c r="E237" i="14"/>
  <c r="F237" i="14"/>
  <c r="G237" i="14"/>
  <c r="H237" i="14"/>
  <c r="A240" i="13" a="1"/>
  <c r="A240" i="13" s="1"/>
  <c r="H239" i="13"/>
  <c r="E239" i="13"/>
  <c r="F239" i="13"/>
  <c r="G239" i="13"/>
  <c r="C195" i="13"/>
  <c r="C196" i="13"/>
  <c r="D195" i="13"/>
  <c r="D193" i="14"/>
  <c r="C193" i="14"/>
  <c r="B193" i="14"/>
  <c r="A241" i="13" l="1" a="1"/>
  <c r="A241" i="13" s="1"/>
  <c r="E240" i="13"/>
  <c r="F240" i="13"/>
  <c r="G240" i="13"/>
  <c r="H240" i="13"/>
  <c r="A239" i="14" a="1"/>
  <c r="A239" i="14" s="1"/>
  <c r="E238" i="14"/>
  <c r="F238" i="14"/>
  <c r="G238" i="14"/>
  <c r="H238" i="14"/>
  <c r="D196" i="13"/>
  <c r="B196" i="13"/>
  <c r="B194" i="14"/>
  <c r="D194" i="14"/>
  <c r="C194" i="14"/>
  <c r="A240" i="14" l="1" a="1"/>
  <c r="A240" i="14" s="1"/>
  <c r="G239" i="14"/>
  <c r="H239" i="14"/>
  <c r="E239" i="14"/>
  <c r="F239" i="14"/>
  <c r="A242" i="13" a="1"/>
  <c r="A242" i="13" s="1"/>
  <c r="F241" i="13"/>
  <c r="G241" i="13"/>
  <c r="H241" i="13"/>
  <c r="E241" i="13"/>
  <c r="C198" i="13"/>
  <c r="D197" i="13"/>
  <c r="C197" i="13"/>
  <c r="B197" i="13"/>
  <c r="B195" i="14"/>
  <c r="C195" i="14"/>
  <c r="D195" i="14"/>
  <c r="A243" i="13" l="1" a="1"/>
  <c r="A243" i="13" s="1"/>
  <c r="H242" i="13"/>
  <c r="E242" i="13"/>
  <c r="F242" i="13"/>
  <c r="G242" i="13"/>
  <c r="A241" i="14" a="1"/>
  <c r="A241" i="14" s="1"/>
  <c r="E240" i="14"/>
  <c r="F240" i="14"/>
  <c r="G240" i="14"/>
  <c r="H240" i="14"/>
  <c r="D198" i="13"/>
  <c r="B198" i="13"/>
  <c r="C196" i="14"/>
  <c r="D196" i="14"/>
  <c r="B196" i="14"/>
  <c r="A242" i="14" l="1" a="1"/>
  <c r="A242" i="14" s="1"/>
  <c r="E241" i="14"/>
  <c r="F241" i="14"/>
  <c r="G241" i="14"/>
  <c r="H241" i="14"/>
  <c r="A244" i="13" a="1"/>
  <c r="A244" i="13" s="1"/>
  <c r="E243" i="13"/>
  <c r="F243" i="13"/>
  <c r="G243" i="13"/>
  <c r="H243" i="13"/>
  <c r="B200" i="13"/>
  <c r="C199" i="13"/>
  <c r="D199" i="13"/>
  <c r="B199" i="13"/>
  <c r="D197" i="14"/>
  <c r="B197" i="14"/>
  <c r="C197" i="14"/>
  <c r="A245" i="13" l="1" a="1"/>
  <c r="A245" i="13" s="1"/>
  <c r="F244" i="13"/>
  <c r="G244" i="13"/>
  <c r="H244" i="13"/>
  <c r="E244" i="13"/>
  <c r="A243" i="14" a="1"/>
  <c r="A243" i="14" s="1"/>
  <c r="G242" i="14"/>
  <c r="H242" i="14"/>
  <c r="E242" i="14"/>
  <c r="F242" i="14"/>
  <c r="D200" i="13"/>
  <c r="C200" i="13"/>
  <c r="C198" i="14"/>
  <c r="B198" i="14"/>
  <c r="D198" i="14"/>
  <c r="A244" i="14" l="1" a="1"/>
  <c r="A244" i="14" s="1"/>
  <c r="E243" i="14"/>
  <c r="F243" i="14"/>
  <c r="G243" i="14"/>
  <c r="H243" i="14"/>
  <c r="A246" i="13" a="1"/>
  <c r="A246" i="13" s="1"/>
  <c r="H245" i="13"/>
  <c r="E245" i="13"/>
  <c r="F245" i="13"/>
  <c r="G245" i="13"/>
  <c r="C201" i="13"/>
  <c r="C202" i="13"/>
  <c r="D201" i="13"/>
  <c r="B201" i="13"/>
  <c r="B199" i="14"/>
  <c r="D199" i="14"/>
  <c r="C199" i="14"/>
  <c r="A247" i="13" l="1" a="1"/>
  <c r="A247" i="13" s="1"/>
  <c r="E246" i="13"/>
  <c r="F246" i="13"/>
  <c r="G246" i="13"/>
  <c r="H246" i="13"/>
  <c r="A245" i="14" a="1"/>
  <c r="A245" i="14" s="1"/>
  <c r="E244" i="14"/>
  <c r="F244" i="14"/>
  <c r="G244" i="14"/>
  <c r="H244" i="14"/>
  <c r="D202" i="13"/>
  <c r="B202" i="13"/>
  <c r="C200" i="14"/>
  <c r="B200" i="14"/>
  <c r="D200" i="14"/>
  <c r="A246" i="14" l="1" a="1"/>
  <c r="A246" i="14" s="1"/>
  <c r="G245" i="14"/>
  <c r="H245" i="14"/>
  <c r="E245" i="14"/>
  <c r="F245" i="14"/>
  <c r="A248" i="13" a="1"/>
  <c r="A248" i="13" s="1"/>
  <c r="F247" i="13"/>
  <c r="G247" i="13"/>
  <c r="H247" i="13"/>
  <c r="E247" i="13"/>
  <c r="C203" i="13"/>
  <c r="C204" i="13"/>
  <c r="D203" i="13"/>
  <c r="B203" i="13"/>
  <c r="D201" i="14"/>
  <c r="C201" i="14"/>
  <c r="B201" i="14"/>
  <c r="A249" i="13" l="1" a="1"/>
  <c r="A249" i="13" s="1"/>
  <c r="H248" i="13"/>
  <c r="E248" i="13"/>
  <c r="F248" i="13"/>
  <c r="G248" i="13"/>
  <c r="A247" i="14" a="1"/>
  <c r="A247" i="14" s="1"/>
  <c r="E246" i="14"/>
  <c r="F246" i="14"/>
  <c r="G246" i="14"/>
  <c r="H246" i="14"/>
  <c r="D204" i="13"/>
  <c r="B204" i="13"/>
  <c r="D202" i="14"/>
  <c r="B202" i="14"/>
  <c r="C202" i="14"/>
  <c r="A248" i="14" l="1" a="1"/>
  <c r="A248" i="14" s="1"/>
  <c r="E247" i="14"/>
  <c r="F247" i="14"/>
  <c r="G247" i="14"/>
  <c r="H247" i="14"/>
  <c r="A250" i="13" a="1"/>
  <c r="A250" i="13" s="1"/>
  <c r="E249" i="13"/>
  <c r="F249" i="13"/>
  <c r="G249" i="13"/>
  <c r="H249" i="13"/>
  <c r="C205" i="13"/>
  <c r="D206" i="13"/>
  <c r="D205" i="13"/>
  <c r="B205" i="13"/>
  <c r="B203" i="14"/>
  <c r="C203" i="14"/>
  <c r="D203" i="14"/>
  <c r="A251" i="13" l="1" a="1"/>
  <c r="A251" i="13" s="1"/>
  <c r="F250" i="13"/>
  <c r="G250" i="13"/>
  <c r="H250" i="13"/>
  <c r="E250" i="13"/>
  <c r="A249" i="14" a="1"/>
  <c r="A249" i="14" s="1"/>
  <c r="G248" i="14"/>
  <c r="H248" i="14"/>
  <c r="E248" i="14"/>
  <c r="F248" i="14"/>
  <c r="C206" i="13"/>
  <c r="B206" i="13"/>
  <c r="C204" i="14"/>
  <c r="D204" i="14"/>
  <c r="B204" i="14"/>
  <c r="A250" i="14" l="1" a="1"/>
  <c r="A250" i="14" s="1"/>
  <c r="E249" i="14"/>
  <c r="F249" i="14"/>
  <c r="G249" i="14"/>
  <c r="H249" i="14"/>
  <c r="A252" i="13" a="1"/>
  <c r="A252" i="13" s="1"/>
  <c r="H251" i="13"/>
  <c r="E251" i="13"/>
  <c r="F251" i="13"/>
  <c r="G251" i="13"/>
  <c r="B208" i="13"/>
  <c r="D207" i="13"/>
  <c r="C207" i="13"/>
  <c r="B207" i="13"/>
  <c r="D205" i="14"/>
  <c r="B205" i="14"/>
  <c r="C205" i="14"/>
  <c r="A253" i="13" l="1" a="1"/>
  <c r="A253" i="13" s="1"/>
  <c r="E252" i="13"/>
  <c r="F252" i="13"/>
  <c r="G252" i="13"/>
  <c r="H252" i="13"/>
  <c r="A251" i="14" a="1"/>
  <c r="A251" i="14" s="1"/>
  <c r="E250" i="14"/>
  <c r="F250" i="14"/>
  <c r="G250" i="14"/>
  <c r="H250" i="14"/>
  <c r="D208" i="13"/>
  <c r="C208" i="13"/>
  <c r="D209" i="13"/>
  <c r="C206" i="14"/>
  <c r="D206" i="14"/>
  <c r="B206" i="14"/>
  <c r="A252" i="14" l="1" a="1"/>
  <c r="A252" i="14" s="1"/>
  <c r="G251" i="14"/>
  <c r="H251" i="14"/>
  <c r="E251" i="14"/>
  <c r="F251" i="14"/>
  <c r="A254" i="13" a="1"/>
  <c r="A254" i="13" s="1"/>
  <c r="F253" i="13"/>
  <c r="G253" i="13"/>
  <c r="H253" i="13"/>
  <c r="E253" i="13"/>
  <c r="D210" i="13"/>
  <c r="C209" i="13"/>
  <c r="B209" i="13"/>
  <c r="B207" i="14"/>
  <c r="D207" i="14"/>
  <c r="C207" i="14"/>
  <c r="A255" i="13" l="1" a="1"/>
  <c r="A255" i="13" s="1"/>
  <c r="H254" i="13"/>
  <c r="E254" i="13"/>
  <c r="F254" i="13"/>
  <c r="G254" i="13"/>
  <c r="A253" i="14" a="1"/>
  <c r="A253" i="14" s="1"/>
  <c r="E252" i="14"/>
  <c r="F252" i="14"/>
  <c r="G252" i="14"/>
  <c r="H252" i="14"/>
  <c r="C210" i="13"/>
  <c r="B210" i="13"/>
  <c r="C208" i="14"/>
  <c r="B208" i="14"/>
  <c r="D208" i="14"/>
  <c r="A254" i="14" l="1" a="1"/>
  <c r="A254" i="14" s="1"/>
  <c r="E253" i="14"/>
  <c r="F253" i="14"/>
  <c r="G253" i="14"/>
  <c r="H253" i="14"/>
  <c r="A256" i="13" a="1"/>
  <c r="A256" i="13" s="1"/>
  <c r="E255" i="13"/>
  <c r="F255" i="13"/>
  <c r="G255" i="13"/>
  <c r="H255" i="13"/>
  <c r="B211" i="13"/>
  <c r="C212" i="13"/>
  <c r="D211" i="13"/>
  <c r="C211" i="13"/>
  <c r="D209" i="14"/>
  <c r="C209" i="14"/>
  <c r="B209" i="14"/>
  <c r="A257" i="13" l="1" a="1"/>
  <c r="A257" i="13" s="1"/>
  <c r="F256" i="13"/>
  <c r="G256" i="13"/>
  <c r="H256" i="13"/>
  <c r="E256" i="13"/>
  <c r="A255" i="14" a="1"/>
  <c r="A255" i="14" s="1"/>
  <c r="G254" i="14"/>
  <c r="H254" i="14"/>
  <c r="E254" i="14"/>
  <c r="F254" i="14"/>
  <c r="D212" i="13"/>
  <c r="B212" i="13"/>
  <c r="C213" i="13"/>
  <c r="B210" i="14"/>
  <c r="D210" i="14"/>
  <c r="C210" i="14"/>
  <c r="E255" i="14" l="1"/>
  <c r="F255" i="14"/>
  <c r="G255" i="14"/>
  <c r="H255" i="14"/>
  <c r="D255" i="14"/>
  <c r="C255" i="14"/>
  <c r="B255" i="14"/>
  <c r="A256" i="14" a="1"/>
  <c r="A256" i="14" s="1"/>
  <c r="A258" i="13" a="1"/>
  <c r="A258" i="13" s="1"/>
  <c r="H257" i="13"/>
  <c r="E257" i="13"/>
  <c r="F257" i="13"/>
  <c r="G257" i="13"/>
  <c r="D213" i="13"/>
  <c r="B213" i="13"/>
  <c r="B211" i="14"/>
  <c r="C211" i="14"/>
  <c r="D211" i="14"/>
  <c r="E256" i="14" l="1"/>
  <c r="F256" i="14"/>
  <c r="G256" i="14"/>
  <c r="H256" i="14"/>
  <c r="B256" i="14"/>
  <c r="C256" i="14"/>
  <c r="D256" i="14"/>
  <c r="A257" i="14" a="1"/>
  <c r="A257" i="14" s="1"/>
  <c r="A259" i="13" a="1"/>
  <c r="A259" i="13" s="1"/>
  <c r="E258" i="13"/>
  <c r="F258" i="13"/>
  <c r="G258" i="13"/>
  <c r="H258" i="13"/>
  <c r="C214" i="13"/>
  <c r="D215" i="13"/>
  <c r="D214" i="13"/>
  <c r="B214" i="13"/>
  <c r="C212" i="14"/>
  <c r="D212" i="14"/>
  <c r="B212" i="14"/>
  <c r="G257" i="14" l="1"/>
  <c r="H257" i="14"/>
  <c r="E257" i="14"/>
  <c r="F257" i="14"/>
  <c r="D257" i="14"/>
  <c r="C257" i="14"/>
  <c r="B257" i="14"/>
  <c r="A258" i="14" a="1"/>
  <c r="A258" i="14" s="1"/>
  <c r="A260" i="13" a="1"/>
  <c r="A260" i="13" s="1"/>
  <c r="F259" i="13"/>
  <c r="G259" i="13"/>
  <c r="H259" i="13"/>
  <c r="E259" i="13"/>
  <c r="C215" i="13"/>
  <c r="B215" i="13"/>
  <c r="D213" i="14"/>
  <c r="B213" i="14"/>
  <c r="C213" i="14"/>
  <c r="E258" i="14" l="1"/>
  <c r="F258" i="14"/>
  <c r="G258" i="14"/>
  <c r="H258" i="14"/>
  <c r="C258" i="14"/>
  <c r="D258" i="14"/>
  <c r="B258" i="14"/>
  <c r="A259" i="14" a="1"/>
  <c r="A259" i="14" s="1"/>
  <c r="A261" i="13" a="1"/>
  <c r="A261" i="13" s="1"/>
  <c r="H260" i="13"/>
  <c r="E260" i="13"/>
  <c r="F260" i="13"/>
  <c r="G260" i="13"/>
  <c r="C216" i="13"/>
  <c r="D217" i="13"/>
  <c r="D216" i="13"/>
  <c r="B216" i="13"/>
  <c r="C214" i="14"/>
  <c r="B214" i="14"/>
  <c r="D214" i="14"/>
  <c r="D259" i="14" l="1"/>
  <c r="E259" i="14"/>
  <c r="F259" i="14"/>
  <c r="G259" i="14"/>
  <c r="H259" i="14"/>
  <c r="C259" i="14"/>
  <c r="B259" i="14"/>
  <c r="A260" i="14" a="1"/>
  <c r="A260" i="14" s="1"/>
  <c r="A262" i="13" a="1"/>
  <c r="A262" i="13" s="1"/>
  <c r="E261" i="13"/>
  <c r="F261" i="13"/>
  <c r="G261" i="13"/>
  <c r="H261" i="13"/>
  <c r="B217" i="13"/>
  <c r="C217" i="13"/>
  <c r="B215" i="14"/>
  <c r="D215" i="14"/>
  <c r="C215" i="14"/>
  <c r="D260" i="14" l="1"/>
  <c r="G260" i="14"/>
  <c r="H260" i="14"/>
  <c r="E260" i="14"/>
  <c r="F260" i="14"/>
  <c r="B260" i="14"/>
  <c r="C260" i="14"/>
  <c r="A261" i="14" a="1"/>
  <c r="A261" i="14" s="1"/>
  <c r="A263" i="13" a="1"/>
  <c r="A263" i="13" s="1"/>
  <c r="F262" i="13"/>
  <c r="G262" i="13"/>
  <c r="H262" i="13"/>
  <c r="E262" i="13"/>
  <c r="B219" i="13"/>
  <c r="D218" i="13"/>
  <c r="C218" i="13"/>
  <c r="B218" i="13"/>
  <c r="C216" i="14"/>
  <c r="B216" i="14"/>
  <c r="D216" i="14"/>
  <c r="E261" i="14" l="1"/>
  <c r="F261" i="14"/>
  <c r="G261" i="14"/>
  <c r="H261" i="14"/>
  <c r="B261" i="14"/>
  <c r="C261" i="14"/>
  <c r="D261" i="14"/>
  <c r="A262" i="14" a="1"/>
  <c r="A262" i="14" s="1"/>
  <c r="A264" i="13" a="1"/>
  <c r="A264" i="13" s="1"/>
  <c r="H263" i="13"/>
  <c r="E263" i="13"/>
  <c r="F263" i="13"/>
  <c r="G263" i="13"/>
  <c r="D219" i="13"/>
  <c r="C219" i="13"/>
  <c r="D217" i="14"/>
  <c r="C217" i="14"/>
  <c r="B217" i="14"/>
  <c r="A265" i="13" l="1" a="1"/>
  <c r="A265" i="13" s="1"/>
  <c r="E264" i="13"/>
  <c r="F264" i="13"/>
  <c r="G264" i="13"/>
  <c r="H264" i="13"/>
  <c r="C262" i="14"/>
  <c r="E262" i="14"/>
  <c r="F262" i="14"/>
  <c r="G262" i="14"/>
  <c r="H262" i="14"/>
  <c r="B262" i="14"/>
  <c r="D262" i="14"/>
  <c r="A263" i="14" a="1"/>
  <c r="A263" i="14" s="1"/>
  <c r="C220" i="13"/>
  <c r="C221" i="13"/>
  <c r="D220" i="13"/>
  <c r="B220" i="13"/>
  <c r="D218" i="14"/>
  <c r="B218" i="14"/>
  <c r="C218" i="14"/>
  <c r="D263" i="14" l="1"/>
  <c r="G263" i="14"/>
  <c r="H263" i="14"/>
  <c r="E263" i="14"/>
  <c r="F263" i="14"/>
  <c r="C263" i="14"/>
  <c r="B263" i="14"/>
  <c r="A264" i="14" a="1"/>
  <c r="A264" i="14" s="1"/>
  <c r="A266" i="13" a="1"/>
  <c r="A266" i="13" s="1"/>
  <c r="F265" i="13"/>
  <c r="G265" i="13"/>
  <c r="H265" i="13"/>
  <c r="E265" i="13"/>
  <c r="D221" i="13"/>
  <c r="B221" i="13"/>
  <c r="B222" i="13"/>
  <c r="B219" i="14"/>
  <c r="C219" i="14"/>
  <c r="D219" i="14"/>
  <c r="E264" i="14" l="1"/>
  <c r="F264" i="14"/>
  <c r="G264" i="14"/>
  <c r="H264" i="14"/>
  <c r="C264" i="14"/>
  <c r="B264" i="14"/>
  <c r="D264" i="14"/>
  <c r="A265" i="14" a="1"/>
  <c r="A265" i="14" s="1"/>
  <c r="A267" i="13" a="1"/>
  <c r="A267" i="13" s="1"/>
  <c r="H266" i="13"/>
  <c r="E266" i="13"/>
  <c r="F266" i="13"/>
  <c r="G266" i="13"/>
  <c r="C222" i="13"/>
  <c r="C223" i="13"/>
  <c r="D222" i="13"/>
  <c r="C220" i="14"/>
  <c r="D220" i="14"/>
  <c r="B220" i="14"/>
  <c r="C265" i="14" l="1"/>
  <c r="E265" i="14"/>
  <c r="F265" i="14"/>
  <c r="G265" i="14"/>
  <c r="H265" i="14"/>
  <c r="D265" i="14"/>
  <c r="B265" i="14"/>
  <c r="A266" i="14" a="1"/>
  <c r="A266" i="14" s="1"/>
  <c r="A268" i="13" a="1"/>
  <c r="A268" i="13" s="1"/>
  <c r="E267" i="13"/>
  <c r="F267" i="13"/>
  <c r="G267" i="13"/>
  <c r="H267" i="13"/>
  <c r="B223" i="13"/>
  <c r="D223" i="13"/>
  <c r="D221" i="14"/>
  <c r="B221" i="14"/>
  <c r="C221" i="14"/>
  <c r="C266" i="14" l="1"/>
  <c r="G266" i="14"/>
  <c r="H266" i="14"/>
  <c r="E266" i="14"/>
  <c r="F266" i="14"/>
  <c r="B266" i="14"/>
  <c r="D266" i="14"/>
  <c r="A267" i="14" a="1"/>
  <c r="A267" i="14" s="1"/>
  <c r="F268" i="13"/>
  <c r="G268" i="13"/>
  <c r="H268" i="13"/>
  <c r="E268" i="13"/>
  <c r="A269" i="13" a="1"/>
  <c r="A269" i="13" s="1"/>
  <c r="D268" i="13"/>
  <c r="C268" i="13"/>
  <c r="B268" i="13"/>
  <c r="D225" i="13"/>
  <c r="D224" i="13"/>
  <c r="C224" i="13"/>
  <c r="B224" i="13"/>
  <c r="C222" i="14"/>
  <c r="D222" i="14"/>
  <c r="B222" i="14"/>
  <c r="E267" i="14" l="1"/>
  <c r="F267" i="14"/>
  <c r="G267" i="14"/>
  <c r="H267" i="14"/>
  <c r="C267" i="14"/>
  <c r="B267" i="14"/>
  <c r="D267" i="14"/>
  <c r="H269" i="13"/>
  <c r="E269" i="13"/>
  <c r="F269" i="13"/>
  <c r="G269" i="13"/>
  <c r="A270" i="13" a="1"/>
  <c r="A270" i="13" s="1"/>
  <c r="C269" i="13"/>
  <c r="B269" i="13"/>
  <c r="D269" i="13"/>
  <c r="C225" i="13"/>
  <c r="B225" i="13"/>
  <c r="B223" i="14"/>
  <c r="D223" i="14"/>
  <c r="C223" i="14"/>
  <c r="E270" i="13" l="1"/>
  <c r="F270" i="13"/>
  <c r="G270" i="13"/>
  <c r="H270" i="13"/>
  <c r="A271" i="13" a="1"/>
  <c r="A271" i="13" s="1"/>
  <c r="B270" i="13"/>
  <c r="C270" i="13"/>
  <c r="D270" i="13"/>
  <c r="C226" i="13"/>
  <c r="C227" i="13"/>
  <c r="D226" i="13"/>
  <c r="B226" i="13"/>
  <c r="C224" i="14"/>
  <c r="B224" i="14"/>
  <c r="D224" i="14"/>
  <c r="F271" i="13" l="1"/>
  <c r="G271" i="13"/>
  <c r="H271" i="13"/>
  <c r="E271" i="13"/>
  <c r="A272" i="13" a="1"/>
  <c r="A272" i="13" s="1"/>
  <c r="B271" i="13"/>
  <c r="C271" i="13"/>
  <c r="D271" i="13"/>
  <c r="D227" i="13"/>
  <c r="B227" i="13"/>
  <c r="D225" i="14"/>
  <c r="C225" i="14"/>
  <c r="B225" i="14"/>
  <c r="H272" i="13" l="1"/>
  <c r="E272" i="13"/>
  <c r="F272" i="13"/>
  <c r="G272" i="13"/>
  <c r="A273" i="13" a="1"/>
  <c r="A273" i="13" s="1"/>
  <c r="C272" i="13"/>
  <c r="D272" i="13"/>
  <c r="B272" i="13"/>
  <c r="C229" i="13"/>
  <c r="D228" i="13"/>
  <c r="C228" i="13"/>
  <c r="B228" i="13"/>
  <c r="B226" i="14"/>
  <c r="D226" i="14"/>
  <c r="C226" i="14"/>
  <c r="E273" i="13" l="1"/>
  <c r="F273" i="13"/>
  <c r="G273" i="13"/>
  <c r="H273" i="13"/>
  <c r="A274" i="13" a="1"/>
  <c r="A274" i="13" s="1"/>
  <c r="B273" i="13"/>
  <c r="C273" i="13"/>
  <c r="D273" i="13"/>
  <c r="D229" i="13"/>
  <c r="B229" i="13"/>
  <c r="C230" i="13"/>
  <c r="B227" i="14"/>
  <c r="C227" i="14"/>
  <c r="D227" i="14"/>
  <c r="F274" i="13" l="1"/>
  <c r="G274" i="13"/>
  <c r="H274" i="13"/>
  <c r="E274" i="13"/>
  <c r="A275" i="13" a="1"/>
  <c r="A275" i="13" s="1"/>
  <c r="D274" i="13"/>
  <c r="C274" i="13"/>
  <c r="B274" i="13"/>
  <c r="D230" i="13"/>
  <c r="B230" i="13"/>
  <c r="C228" i="14"/>
  <c r="D228" i="14"/>
  <c r="B228" i="14"/>
  <c r="H275" i="13" l="1"/>
  <c r="E275" i="13"/>
  <c r="F275" i="13"/>
  <c r="G275" i="13"/>
  <c r="A276" i="13" a="1"/>
  <c r="A276" i="13" s="1"/>
  <c r="C275" i="13"/>
  <c r="B275" i="13"/>
  <c r="D275" i="13"/>
  <c r="C231" i="13"/>
  <c r="D232" i="13"/>
  <c r="D231" i="13"/>
  <c r="B231" i="13"/>
  <c r="D229" i="14"/>
  <c r="B229" i="14"/>
  <c r="C229" i="14"/>
  <c r="E276" i="13" l="1"/>
  <c r="F276" i="13"/>
  <c r="G276" i="13"/>
  <c r="H276" i="13"/>
  <c r="A277" i="13" a="1"/>
  <c r="A277" i="13" s="1"/>
  <c r="B276" i="13"/>
  <c r="D276" i="13"/>
  <c r="C276" i="13"/>
  <c r="C232" i="13"/>
  <c r="B232" i="13"/>
  <c r="C230" i="14"/>
  <c r="B230" i="14"/>
  <c r="D230" i="14"/>
  <c r="F277" i="13" l="1"/>
  <c r="G277" i="13"/>
  <c r="H277" i="13"/>
  <c r="E277" i="13"/>
  <c r="A278" i="13" a="1"/>
  <c r="A278" i="13" s="1"/>
  <c r="B277" i="13"/>
  <c r="D277" i="13"/>
  <c r="C277" i="13"/>
  <c r="B234" i="13"/>
  <c r="D233" i="13"/>
  <c r="C233" i="13"/>
  <c r="B233" i="13"/>
  <c r="B231" i="14"/>
  <c r="D231" i="14"/>
  <c r="C231" i="14"/>
  <c r="H278" i="13" l="1"/>
  <c r="E278" i="13"/>
  <c r="F278" i="13"/>
  <c r="G278" i="13"/>
  <c r="A279" i="13" a="1"/>
  <c r="A279" i="13" s="1"/>
  <c r="B278" i="13"/>
  <c r="D278" i="13"/>
  <c r="C278" i="13"/>
  <c r="D234" i="13"/>
  <c r="C234" i="13"/>
  <c r="C232" i="14"/>
  <c r="B232" i="14"/>
  <c r="D232" i="14"/>
  <c r="E279" i="13" l="1"/>
  <c r="F279" i="13"/>
  <c r="G279" i="13"/>
  <c r="H279" i="13"/>
  <c r="A280" i="13" a="1"/>
  <c r="A280" i="13" s="1"/>
  <c r="D279" i="13"/>
  <c r="B279" i="13"/>
  <c r="C279" i="13"/>
  <c r="B236" i="13"/>
  <c r="D235" i="13"/>
  <c r="C235" i="13"/>
  <c r="B235" i="13"/>
  <c r="D233" i="14"/>
  <c r="C233" i="14"/>
  <c r="B233" i="14"/>
  <c r="F280" i="13" l="1"/>
  <c r="G280" i="13"/>
  <c r="H280" i="13"/>
  <c r="E280" i="13"/>
  <c r="A281" i="13" a="1"/>
  <c r="A281" i="13" s="1"/>
  <c r="D280" i="13"/>
  <c r="B280" i="13"/>
  <c r="C280" i="13"/>
  <c r="D236" i="13"/>
  <c r="C236" i="13"/>
  <c r="B237" i="13"/>
  <c r="D234" i="14"/>
  <c r="B234" i="14"/>
  <c r="C234" i="14"/>
  <c r="H281" i="13" l="1"/>
  <c r="E281" i="13"/>
  <c r="F281" i="13"/>
  <c r="G281" i="13"/>
  <c r="A282" i="13" a="1"/>
  <c r="A282" i="13" s="1"/>
  <c r="D281" i="13"/>
  <c r="B281" i="13"/>
  <c r="C281" i="13"/>
  <c r="C237" i="13"/>
  <c r="D237" i="13"/>
  <c r="B235" i="14"/>
  <c r="C235" i="14"/>
  <c r="D235" i="14"/>
  <c r="E282" i="13" l="1"/>
  <c r="F282" i="13"/>
  <c r="G282" i="13"/>
  <c r="H282" i="13"/>
  <c r="A283" i="13" a="1"/>
  <c r="A283" i="13" s="1"/>
  <c r="D282" i="13"/>
  <c r="C282" i="13"/>
  <c r="B282" i="13"/>
  <c r="D238" i="13"/>
  <c r="C239" i="13"/>
  <c r="C238" i="13"/>
  <c r="B238" i="13"/>
  <c r="C236" i="14"/>
  <c r="D236" i="14"/>
  <c r="B236" i="14"/>
  <c r="F283" i="13" l="1"/>
  <c r="G283" i="13"/>
  <c r="H283" i="13"/>
  <c r="E283" i="13"/>
  <c r="A284" i="13" a="1"/>
  <c r="A284" i="13" s="1"/>
  <c r="B283" i="13"/>
  <c r="C283" i="13"/>
  <c r="D283" i="13"/>
  <c r="D239" i="13"/>
  <c r="B239" i="13"/>
  <c r="D237" i="14"/>
  <c r="B237" i="14"/>
  <c r="C237" i="14"/>
  <c r="H284" i="13" l="1"/>
  <c r="E284" i="13"/>
  <c r="F284" i="13"/>
  <c r="G284" i="13"/>
  <c r="B284" i="13"/>
  <c r="A285" i="13" a="1"/>
  <c r="A285" i="13" s="1"/>
  <c r="C284" i="13"/>
  <c r="D284" i="13"/>
  <c r="C240" i="13"/>
  <c r="C241" i="13"/>
  <c r="D240" i="13"/>
  <c r="B240" i="13"/>
  <c r="C238" i="14"/>
  <c r="D238" i="14"/>
  <c r="B238" i="14"/>
  <c r="E285" i="13" l="1"/>
  <c r="F285" i="13"/>
  <c r="G285" i="13"/>
  <c r="H285" i="13"/>
  <c r="A286" i="13" a="1"/>
  <c r="A286" i="13" s="1"/>
  <c r="B285" i="13"/>
  <c r="D285" i="13"/>
  <c r="C285" i="13"/>
  <c r="D241" i="13"/>
  <c r="B241" i="13"/>
  <c r="B239" i="14"/>
  <c r="D239" i="14"/>
  <c r="C239" i="14"/>
  <c r="F286" i="13" l="1"/>
  <c r="G286" i="13"/>
  <c r="H286" i="13"/>
  <c r="E286" i="13"/>
  <c r="B286" i="13"/>
  <c r="D286" i="13"/>
  <c r="C286" i="13"/>
  <c r="A287" i="13" a="1"/>
  <c r="A287" i="13" s="1"/>
  <c r="B242" i="13"/>
  <c r="C243" i="13"/>
  <c r="D242" i="13"/>
  <c r="C242" i="13"/>
  <c r="C240" i="14"/>
  <c r="B240" i="14"/>
  <c r="D240" i="14"/>
  <c r="H287" i="13" l="1"/>
  <c r="E287" i="13"/>
  <c r="F287" i="13"/>
  <c r="G287" i="13"/>
  <c r="D287" i="13"/>
  <c r="B287" i="13"/>
  <c r="C287" i="13"/>
  <c r="D243" i="13"/>
  <c r="B243" i="13"/>
  <c r="B241" i="14"/>
  <c r="D241" i="14"/>
  <c r="C241" i="14"/>
  <c r="C244" i="13" l="1"/>
  <c r="D245" i="13"/>
  <c r="D244" i="13"/>
  <c r="B244" i="13"/>
  <c r="C242" i="14"/>
  <c r="D242" i="14"/>
  <c r="B242" i="14"/>
  <c r="C245" i="13" l="1"/>
  <c r="B245" i="13"/>
  <c r="D243" i="14"/>
  <c r="B243" i="14"/>
  <c r="C243" i="14"/>
  <c r="C246" i="13" l="1"/>
  <c r="C247" i="13"/>
  <c r="D246" i="13"/>
  <c r="B246" i="13"/>
  <c r="C244" i="14"/>
  <c r="B244" i="14"/>
  <c r="D244" i="14"/>
  <c r="D247" i="13" l="1"/>
  <c r="B247" i="13"/>
  <c r="B245" i="14"/>
  <c r="D245" i="14"/>
  <c r="C245" i="14"/>
  <c r="C248" i="13" l="1"/>
  <c r="C249" i="13"/>
  <c r="D248" i="13"/>
  <c r="B248" i="13"/>
  <c r="C246" i="14"/>
  <c r="D246" i="14"/>
  <c r="B246" i="14"/>
  <c r="D249" i="13" l="1"/>
  <c r="B249" i="13"/>
  <c r="D250" i="13"/>
  <c r="D247" i="14"/>
  <c r="B247" i="14"/>
  <c r="C247" i="14"/>
  <c r="C250" i="13" l="1"/>
  <c r="B250" i="13"/>
  <c r="C248" i="14"/>
  <c r="B248" i="14"/>
  <c r="D248" i="14"/>
  <c r="C251" i="13" l="1"/>
  <c r="D252" i="13"/>
  <c r="D251" i="13"/>
  <c r="B251" i="13"/>
  <c r="B249" i="14"/>
  <c r="D249" i="14"/>
  <c r="C249" i="14"/>
  <c r="C252" i="13" l="1"/>
  <c r="B252" i="13"/>
  <c r="D253" i="13"/>
  <c r="C250" i="14"/>
  <c r="D250" i="14"/>
  <c r="B250" i="14"/>
  <c r="C253" i="13" l="1"/>
  <c r="B253" i="13"/>
  <c r="D251" i="14"/>
  <c r="B251" i="14"/>
  <c r="C251" i="14"/>
  <c r="C255" i="13" l="1"/>
  <c r="D255" i="13"/>
  <c r="B255" i="13"/>
  <c r="B254" i="13"/>
  <c r="D254" i="13"/>
  <c r="C254" i="13"/>
  <c r="B252" i="14"/>
  <c r="C252" i="14"/>
  <c r="D252" i="14"/>
  <c r="B256" i="13" l="1"/>
  <c r="D256" i="13"/>
  <c r="C256" i="13"/>
  <c r="B253" i="14"/>
  <c r="C253" i="14"/>
  <c r="D253" i="14"/>
  <c r="C257" i="13" l="1"/>
  <c r="D257" i="13"/>
  <c r="B257" i="13"/>
  <c r="C254" i="14"/>
  <c r="D254" i="14"/>
  <c r="B254" i="14"/>
  <c r="C258" i="13" l="1"/>
  <c r="B258" i="13"/>
  <c r="D258" i="13"/>
  <c r="B259" i="13" l="1"/>
  <c r="D259" i="13"/>
  <c r="C259" i="13"/>
  <c r="B260" i="13" l="1"/>
  <c r="C260" i="13"/>
  <c r="D260" i="13"/>
  <c r="D261" i="13" l="1"/>
  <c r="B261" i="13"/>
  <c r="C261" i="13"/>
  <c r="B262" i="13" l="1"/>
  <c r="D262" i="13"/>
  <c r="C262" i="13"/>
  <c r="D263" i="13" l="1"/>
  <c r="C263" i="13"/>
  <c r="B263" i="13"/>
  <c r="C264" i="13" l="1"/>
  <c r="B264" i="13"/>
  <c r="D264" i="13"/>
  <c r="B265" i="13" l="1"/>
  <c r="D265" i="13"/>
  <c r="C265" i="13"/>
  <c r="B266" i="13" l="1"/>
  <c r="D266" i="13"/>
  <c r="C266" i="13"/>
  <c r="B267" i="13" l="1"/>
  <c r="C267" i="13"/>
  <c r="D267" i="13"/>
  <c r="E205" i="5" l="1"/>
  <c r="E207" i="5" s="1"/>
</calcChain>
</file>

<file path=xl/sharedStrings.xml><?xml version="1.0" encoding="utf-8"?>
<sst xmlns="http://schemas.openxmlformats.org/spreadsheetml/2006/main" count="5239" uniqueCount="1723">
  <si>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</si>
  <si>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</si>
  <si>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</si>
  <si>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</si>
  <si>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</si>
  <si>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</si>
  <si>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</si>
  <si>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</si>
  <si>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</si>
  <si>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</si>
  <si>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</si>
  <si>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</si>
  <si>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</si>
  <si>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</si>
  <si>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</si>
  <si>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</si>
  <si>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</si>
  <si>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</si>
  <si>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</si>
  <si>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</si>
  <si>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</si>
  <si>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</si>
  <si>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</si>
  <si>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</si>
  <si>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</si>
  <si>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</si>
  <si>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</si>
  <si>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</si>
  <si>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</si>
  <si>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</si>
  <si>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</si>
  <si>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</si>
  <si>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</si>
  <si>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</si>
  <si>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</si>
  <si>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</si>
  <si>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</si>
  <si>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</si>
  <si>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</si>
  <si>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</si>
  <si>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</si>
  <si>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</si>
  <si>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</si>
  <si>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</si>
  <si>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</si>
  <si>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</si>
  <si>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</si>
  <si>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</si>
  <si>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</si>
  <si>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</si>
  <si>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</si>
  <si>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</si>
  <si>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</si>
  <si>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</si>
  <si>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</si>
  <si>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</si>
  <si>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</si>
  <si>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</si>
  <si>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</si>
  <si>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</si>
  <si>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</si>
  <si>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</si>
  <si>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</si>
  <si>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</si>
  <si>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</si>
  <si>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</si>
  <si>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</si>
  <si>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</si>
  <si>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</si>
  <si>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</si>
  <si>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</si>
  <si>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</si>
  <si>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</si>
  <si>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</si>
  <si>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</si>
  <si>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</si>
  <si>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</si>
  <si>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</si>
  <si>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</si>
  <si>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</si>
  <si>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</si>
  <si>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</si>
  <si>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</si>
  <si>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</si>
  <si>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</si>
  <si>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</si>
  <si>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</si>
  <si>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</si>
  <si>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</si>
  <si>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</si>
  <si>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</si>
  <si>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</si>
  <si>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</si>
  <si>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</si>
  <si>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</si>
  <si>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</si>
  <si>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</si>
  <si>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</si>
  <si>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</si>
  <si>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</si>
  <si>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</si>
  <si>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</si>
  <si>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</si>
  <si>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</si>
  <si>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</si>
  <si>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</si>
  <si>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</si>
  <si>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</si>
  <si>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</si>
  <si>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</si>
  <si>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</si>
  <si>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</si>
  <si>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</si>
  <si>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</si>
  <si>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</si>
  <si>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</si>
  <si>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</si>
  <si>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</si>
  <si>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</si>
  <si>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</si>
  <si>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</si>
  <si>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</si>
  <si>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</si>
  <si>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</si>
  <si>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</si>
  <si>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</si>
  <si>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</si>
  <si>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</si>
  <si>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</si>
  <si>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</si>
  <si>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</si>
  <si>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</si>
  <si>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</si>
  <si>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</si>
  <si>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</si>
  <si>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</si>
  <si>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</si>
  <si>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</si>
  <si>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</si>
  <si>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</si>
  <si>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</si>
  <si>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</si>
  <si>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</si>
  <si>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</si>
  <si>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</si>
  <si>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</si>
  <si>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</si>
  <si>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</si>
  <si>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</si>
  <si>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</si>
  <si>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</si>
  <si>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</si>
  <si>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</si>
  <si>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</si>
  <si>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</si>
  <si>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</si>
  <si>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</si>
  <si>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</si>
  <si>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</si>
  <si>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</si>
  <si>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</si>
  <si>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</si>
  <si>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</si>
  <si>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</si>
  <si>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</si>
  <si>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</si>
  <si>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</si>
  <si>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</si>
  <si>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</si>
  <si>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</si>
  <si>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</si>
  <si>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</si>
  <si>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</si>
  <si>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</si>
  <si>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</si>
  <si>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</si>
  <si>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</si>
  <si>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</si>
  <si>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</si>
  <si>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</si>
  <si>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</si>
  <si>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</si>
  <si>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</si>
  <si>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</si>
  <si>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</si>
  <si>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</si>
  <si>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</si>
  <si>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</si>
  <si>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</si>
  <si>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</si>
  <si>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</si>
  <si>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</si>
  <si>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</si>
  <si>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</si>
  <si>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</si>
  <si>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</si>
  <si>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</si>
  <si>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</si>
  <si>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</si>
  <si>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</si>
  <si>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</si>
  <si>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</si>
  <si>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</si>
  <si>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</si>
  <si>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</si>
  <si>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</si>
  <si>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</si>
  <si>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</si>
  <si>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</si>
  <si>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</si>
  <si>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</si>
  <si>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</si>
  <si>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</si>
  <si>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</si>
  <si>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</si>
  <si>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</si>
  <si>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</si>
  <si>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</si>
  <si>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</si>
  <si>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</si>
  <si>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</si>
  <si>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</si>
  <si>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</si>
  <si>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</si>
  <si>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</si>
  <si>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</si>
  <si>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</si>
  <si>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</si>
  <si>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</si>
  <si>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</si>
  <si>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</si>
  <si>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</si>
  <si>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</si>
  <si>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</si>
  <si>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</si>
  <si>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</si>
  <si>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</si>
  <si>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</si>
  <si>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</si>
  <si>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</si>
  <si>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</si>
  <si>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</si>
  <si>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</si>
  <si>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</si>
  <si>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</si>
  <si>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</si>
  <si>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</si>
  <si>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</si>
  <si>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</si>
  <si>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</si>
  <si>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</si>
  <si>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</si>
  <si>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</si>
  <si>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</si>
  <si>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</si>
  <si>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</si>
  <si>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</si>
  <si>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</si>
  <si>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</si>
  <si>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</si>
  <si>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</si>
  <si>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</si>
  <si>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</si>
  <si>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</si>
  <si>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</si>
  <si>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</si>
  <si>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</si>
  <si>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</si>
  <si>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</si>
  <si>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</si>
  <si>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</si>
  <si>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</si>
  <si>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</si>
  <si>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</si>
  <si>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</si>
  <si>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</si>
  <si>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</si>
  <si>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</si>
  <si>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</si>
  <si>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</si>
  <si>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</si>
  <si>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</si>
  <si>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</si>
  <si>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</si>
  <si>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</si>
  <si>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</si>
  <si>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</si>
  <si>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</si>
  <si>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</si>
  <si>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</si>
  <si>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</si>
  <si>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</si>
  <si>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</si>
  <si>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</si>
  <si>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</si>
  <si>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</si>
  <si>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</si>
  <si>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</si>
  <si>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</si>
  <si>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</si>
  <si>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</si>
  <si>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</si>
  <si>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</si>
  <si>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</si>
  <si>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</si>
  <si>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</si>
  <si>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</si>
  <si>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</si>
  <si>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</si>
  <si>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</si>
  <si>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</si>
  <si>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</si>
  <si>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</si>
  <si>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</si>
  <si>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</si>
  <si>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</si>
  <si>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</si>
  <si>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</si>
  <si>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</si>
  <si>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</si>
  <si>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</si>
  <si>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</si>
  <si>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</si>
  <si>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</si>
  <si>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</si>
  <si>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</si>
  <si>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</si>
  <si>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</si>
  <si>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</si>
  <si>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</si>
  <si>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</si>
  <si>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</si>
  <si>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</si>
  <si>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</si>
  <si>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</si>
  <si>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</si>
  <si>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</si>
  <si>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</si>
  <si>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</si>
  <si>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</si>
  <si>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</si>
  <si>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</si>
  <si>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</si>
  <si>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</si>
  <si>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</si>
  <si>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</si>
  <si>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</si>
  <si>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</si>
  <si>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</si>
  <si>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</si>
  <si>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</si>
  <si>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</si>
  <si>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</si>
  <si>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</si>
  <si>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</si>
  <si>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</si>
  <si>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</si>
  <si>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</si>
  <si>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</si>
  <si>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</si>
  <si>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</si>
  <si>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</si>
  <si>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</si>
  <si>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</si>
  <si>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</si>
  <si>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</si>
  <si>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</si>
  <si>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</si>
  <si>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</si>
  <si>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</si>
  <si>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</si>
  <si>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</si>
  <si>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</si>
  <si>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</si>
  <si>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</si>
  <si>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</si>
  <si>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</si>
  <si>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</si>
  <si>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</si>
  <si>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</si>
  <si>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</si>
  <si>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</si>
  <si>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</si>
  <si>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</si>
  <si>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</si>
  <si>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</si>
  <si>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</si>
  <si>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</si>
  <si>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</si>
  <si>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</si>
  <si>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</si>
  <si>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</si>
  <si>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</si>
  <si>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</si>
  <si>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</si>
  <si>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</si>
  <si>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</si>
  <si>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</si>
  <si>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</si>
  <si>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</si>
  <si>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</si>
  <si>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</si>
  <si>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</si>
  <si>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</si>
  <si>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</si>
  <si>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</si>
  <si>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</si>
  <si>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</si>
  <si>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</si>
  <si>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</si>
  <si>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</si>
  <si>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</si>
  <si>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</si>
  <si>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</si>
  <si>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</si>
  <si>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</si>
  <si>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</si>
  <si>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</si>
  <si>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</si>
  <si>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</si>
  <si>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</si>
  <si>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</si>
  <si>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</si>
  <si>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</si>
  <si>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</si>
  <si>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</si>
  <si>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</si>
  <si>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</si>
  <si>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</si>
  <si>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</si>
  <si>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</si>
  <si>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</si>
  <si>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</si>
  <si>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</si>
  <si>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</si>
  <si>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</si>
  <si>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</si>
  <si>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</si>
  <si>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</si>
  <si>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</si>
  <si>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</si>
  <si>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</si>
  <si>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</si>
  <si>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</si>
  <si>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</si>
  <si>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</si>
  <si>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</si>
  <si>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</si>
  <si>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</si>
  <si>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</si>
  <si>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</si>
  <si>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</si>
  <si>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</si>
  <si>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</si>
  <si>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</si>
  <si>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</si>
  <si>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</si>
  <si>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</si>
  <si>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</si>
  <si>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</si>
  <si>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</si>
  <si>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</si>
  <si>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</si>
  <si>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</si>
  <si>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</si>
  <si>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</si>
  <si>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</si>
  <si>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</si>
  <si>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</si>
  <si>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</si>
  <si>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</si>
  <si>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</si>
  <si>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</si>
  <si>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</si>
  <si>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</si>
  <si>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</si>
  <si>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</si>
  <si>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</si>
  <si>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</si>
  <si>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</si>
  <si>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</si>
  <si>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</si>
  <si>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</si>
  <si>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</si>
  <si>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</si>
  <si>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</si>
  <si>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</si>
  <si>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</si>
  <si>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</si>
  <si>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</si>
  <si>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</si>
  <si>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</si>
  <si>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</si>
  <si>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</si>
  <si>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</si>
  <si>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</si>
  <si>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</si>
  <si>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</si>
  <si>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</si>
  <si>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</si>
  <si>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</si>
  <si>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</si>
  <si>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</si>
  <si>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</si>
  <si>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</si>
  <si>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</si>
  <si>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</si>
  <si>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</si>
  <si>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</si>
  <si>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</si>
  <si>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</si>
  <si>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</si>
  <si>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</si>
  <si>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</si>
  <si>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</si>
  <si>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</si>
  <si>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</si>
  <si>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Supplier of Last Resort 
Fixed charge adder*
p/MPAN/day</t>
  </si>
  <si>
    <t>Excess 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</si>
  <si>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</si>
  <si>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</si>
  <si>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</si>
  <si>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with Residual</t>
  </si>
  <si>
    <t>Domestic Aggregated (Related MPAN)</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</si>
  <si>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</si>
  <si>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</si>
  <si>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</si>
  <si>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</si>
  <si>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</si>
  <si>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</si>
  <si>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</si>
  <si>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</si>
  <si>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</si>
  <si>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</si>
  <si>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</si>
  <si>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</si>
  <si>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</si>
  <si>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</si>
  <si>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</si>
  <si>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</si>
  <si>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</si>
  <si>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</si>
  <si>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</si>
  <si>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</si>
  <si>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</si>
  <si>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</si>
  <si>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</si>
  <si>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</si>
  <si>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</si>
  <si>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</si>
  <si>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</si>
  <si>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</si>
  <si>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</si>
  <si>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</si>
  <si>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</si>
  <si>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</si>
  <si>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</si>
  <si>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</si>
  <si>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</si>
  <si>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</si>
  <si>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</si>
  <si>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</si>
  <si>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</si>
  <si>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</si>
  <si>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</si>
  <si>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</si>
  <si>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</si>
  <si>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</si>
  <si>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</si>
  <si>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</si>
  <si>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</si>
  <si>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</si>
  <si>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</si>
  <si>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</si>
  <si>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</si>
  <si>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</si>
  <si>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</si>
  <si>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</si>
  <si>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</si>
  <si>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</si>
  <si>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</si>
  <si>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</si>
  <si>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</si>
  <si>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</si>
  <si>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</si>
  <si>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</si>
  <si>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</si>
  <si>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</si>
  <si>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</si>
  <si>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</si>
  <si>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</si>
  <si>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</si>
  <si>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</si>
  <si>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</si>
  <si>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</si>
  <si>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</si>
  <si>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</si>
  <si>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</si>
  <si>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</si>
  <si>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</si>
  <si>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</si>
  <si>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</si>
  <si>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</si>
  <si>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</si>
  <si>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</si>
  <si>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</si>
  <si>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</si>
  <si>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</si>
  <si>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</si>
  <si>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</si>
  <si>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</si>
  <si>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</si>
  <si>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</si>
  <si>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</si>
  <si>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</si>
  <si>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</si>
  <si>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</si>
  <si>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</si>
  <si>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</si>
  <si>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</si>
  <si>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</si>
  <si>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</si>
  <si>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</si>
  <si>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</si>
  <si>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</si>
  <si>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</si>
  <si>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</si>
  <si>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</si>
  <si>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</si>
  <si>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</si>
  <si>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</si>
  <si>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</si>
  <si>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</si>
  <si>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</si>
  <si>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</si>
  <si>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</si>
  <si>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</si>
  <si>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</si>
  <si>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</si>
  <si>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</si>
  <si>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</si>
  <si>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</si>
  <si>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</si>
  <si>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</si>
  <si>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</si>
  <si>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</si>
  <si>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</si>
  <si>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</si>
  <si>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</si>
  <si>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</si>
  <si>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</si>
  <si>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</si>
  <si>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</si>
  <si>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</si>
  <si>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</si>
  <si>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</si>
  <si>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</si>
  <si>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</si>
  <si>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</si>
  <si>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</si>
  <si>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</si>
  <si>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</si>
  <si>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</si>
  <si>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</si>
  <si>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</si>
  <si>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</si>
  <si>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</si>
  <si>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</si>
  <si>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</si>
  <si>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</si>
  <si>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</si>
  <si>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</si>
  <si>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</si>
  <si>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</si>
  <si>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</si>
  <si>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</si>
  <si>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</si>
  <si>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</si>
  <si>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</si>
  <si>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</si>
  <si>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</si>
  <si>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</si>
  <si>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</si>
  <si>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</si>
  <si>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</si>
  <si>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</si>
  <si>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</si>
  <si>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</si>
  <si>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</si>
  <si>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</si>
  <si>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Boundary thresholds</t>
  </si>
  <si>
    <t>Basis for Threshold</t>
  </si>
  <si>
    <t>0 to 5000</t>
  </si>
  <si>
    <t>EDCM Band 1</t>
  </si>
  <si>
    <t>EDCM Band 2</t>
  </si>
  <si>
    <t>EDCM Band 3</t>
  </si>
  <si>
    <t>EDCM Band 4</t>
  </si>
  <si>
    <t>Maximum Import Capacity</t>
  </si>
  <si>
    <t>Contains the four Residual charging band allocation for Customers</t>
  </si>
  <si>
    <t>1, 2 or 0</t>
  </si>
  <si>
    <t>3 to 8 or 0</t>
  </si>
  <si>
    <t>2022/23</t>
  </si>
  <si>
    <t>1/4/22</t>
  </si>
  <si>
    <t>Time Bands for Half Hourly Metered Properties</t>
  </si>
  <si>
    <t>Time Bands for Half Hourly Unmetered Properties</t>
  </si>
  <si>
    <t xml:space="preserve">Monday to Friday </t>
  </si>
  <si>
    <t>Weekends</t>
  </si>
  <si>
    <t>Peak</t>
  </si>
  <si>
    <t>Winter</t>
  </si>
  <si>
    <t>Night</t>
  </si>
  <si>
    <t>Other</t>
  </si>
  <si>
    <t>Monday to Friday 
Mar to Oct</t>
  </si>
  <si>
    <t>Monday to Friday 
Nov to Feb</t>
  </si>
  <si>
    <t>132kV connected</t>
  </si>
  <si>
    <t>132/EHV connected</t>
  </si>
  <si>
    <t>132/HV connected</t>
  </si>
  <si>
    <t>EHV connected</t>
  </si>
  <si>
    <t>High Voltage Substation</t>
  </si>
  <si>
    <t>High Voltage Network</t>
  </si>
  <si>
    <t>Low Voltage Substation</t>
  </si>
  <si>
    <t>Low Voltage Network</t>
  </si>
  <si>
    <t>Western Power Distribution (South West) plc</t>
  </si>
  <si>
    <t>00:00 - 06:30
23:30 - 24:00</t>
  </si>
  <si>
    <t>06:30 - 23:30</t>
  </si>
  <si>
    <t>16:00 - 19:00</t>
  </si>
  <si>
    <t>06:30 - 16:00</t>
  </si>
  <si>
    <t>19:00 - 23:30</t>
  </si>
  <si>
    <t>07:30 to 17:00
19:00 to 21:30</t>
  </si>
  <si>
    <t>00:00 to 07:30
21:30 to 24:00</t>
  </si>
  <si>
    <t>16:30 to 19:30</t>
  </si>
  <si>
    <t>00:00 to 16:30
19:30 to 24:00</t>
  </si>
  <si>
    <t>Monday to Friday Nov to Feb (excluding 22nd Dec to 4th Jan inclusive)</t>
  </si>
  <si>
    <t>17:00 to 19:00</t>
  </si>
  <si>
    <t>Monday to Friday Mar to Oct (plus 22nd Dec to 4th Jan inclusive)</t>
  </si>
  <si>
    <t>07:30 to 21:30</t>
  </si>
  <si>
    <t>Monday to Friday Nov to Feb 
(excluding 22nd Dec to 4th Jan inclusive)</t>
  </si>
  <si>
    <t>10, 20, 30, 40, 202, L21, L22, L23, L24</t>
  </si>
  <si>
    <t>N10, N20, N30, L50, L60, L70, L80</t>
  </si>
  <si>
    <t xml:space="preserve">1, 2, 3, 110, 203, 210, L41, L42, L43, L44 </t>
  </si>
  <si>
    <t>N12, N22, N32, L52, L62, L72, L82</t>
  </si>
  <si>
    <t>N13, N23, N33, L53, L63, L73, L83</t>
  </si>
  <si>
    <t>L02</t>
  </si>
  <si>
    <t>L03</t>
  </si>
  <si>
    <t>L04</t>
  </si>
  <si>
    <t>S02</t>
  </si>
  <si>
    <t>S03</t>
  </si>
  <si>
    <t>S04</t>
  </si>
  <si>
    <t>H02</t>
  </si>
  <si>
    <t>H03</t>
  </si>
  <si>
    <t>H04</t>
  </si>
  <si>
    <t>977, 980, 978, 979, 970</t>
  </si>
  <si>
    <t>581, 527</t>
  </si>
  <si>
    <t>91, 92</t>
  </si>
  <si>
    <t>551, 526</t>
  </si>
  <si>
    <t>93, 94</t>
  </si>
  <si>
    <t>521, 524</t>
  </si>
  <si>
    <t>95, 96</t>
  </si>
  <si>
    <t>Rolls Royce TT</t>
  </si>
  <si>
    <t>Ashwater Auxillary Supply</t>
  </si>
  <si>
    <t>Otterham Wind Farm Phase 3  (STOR)</t>
  </si>
  <si>
    <t>Till House</t>
  </si>
  <si>
    <t>Outlands Wood</t>
  </si>
  <si>
    <t>Culmhead</t>
  </si>
  <si>
    <t>Whitchurch Farm PV</t>
  </si>
  <si>
    <t>Kingsland Barton</t>
  </si>
  <si>
    <t>Mendip Solar PV Farm</t>
  </si>
  <si>
    <t>St Stephen PV</t>
  </si>
  <si>
    <t>Trewidland farm PV</t>
  </si>
  <si>
    <t>Watchfield Lawn</t>
  </si>
  <si>
    <t>Gover Park</t>
  </si>
  <si>
    <t>North Wayton</t>
  </si>
  <si>
    <t>Week Farm</t>
  </si>
  <si>
    <t>Cullompton</t>
  </si>
  <si>
    <t>Dinder Farm</t>
  </si>
  <si>
    <t>Pitts Farm</t>
  </si>
  <si>
    <t>Kerriers</t>
  </si>
  <si>
    <t>Ernesettle Lane</t>
  </si>
  <si>
    <t>Goonhilly Solar Park</t>
  </si>
  <si>
    <t>Nanteague</t>
  </si>
  <si>
    <t>Bidwell Dartington PV</t>
  </si>
  <si>
    <t>New Row Farm</t>
  </si>
  <si>
    <t>Woodland Barton Windfarm</t>
  </si>
  <si>
    <t>Four Burrows 2</t>
  </si>
  <si>
    <t>Redlands Farm</t>
  </si>
  <si>
    <t>Tengore Lane PV</t>
  </si>
  <si>
    <t>Liverton Farm</t>
  </si>
  <si>
    <t>Yonder Parks Farm</t>
  </si>
  <si>
    <t>Somerton Door</t>
  </si>
  <si>
    <t>Carditch Drove</t>
  </si>
  <si>
    <t>Capelands Farm</t>
  </si>
  <si>
    <t>East Youlstone WF</t>
  </si>
  <si>
    <t>Francis Court Farm</t>
  </si>
  <si>
    <t>Northwood</t>
  </si>
  <si>
    <t>Tricky Warren</t>
  </si>
  <si>
    <t>Iwood Lane</t>
  </si>
  <si>
    <t>Rydon Farm</t>
  </si>
  <si>
    <t>Balls Wood</t>
  </si>
  <si>
    <t>Ashlawn Farm</t>
  </si>
  <si>
    <t>Pencoose Farm</t>
  </si>
  <si>
    <t>Hawkers Farm</t>
  </si>
  <si>
    <t>Hurcott</t>
  </si>
  <si>
    <t>Garvinack</t>
  </si>
  <si>
    <t>New Barton</t>
  </si>
  <si>
    <t>Coombeshead Farm</t>
  </si>
  <si>
    <t>Walland Farm</t>
  </si>
  <si>
    <t xml:space="preserve">Ashcombe </t>
  </si>
  <si>
    <t>Newnham Farm</t>
  </si>
  <si>
    <t>Roskrow Barton PV</t>
  </si>
  <si>
    <t>Parkview Solar</t>
  </si>
  <si>
    <t>Towerhead Farm</t>
  </si>
  <si>
    <t xml:space="preserve">Rookery Farm </t>
  </si>
  <si>
    <t>Bystock Farm</t>
  </si>
  <si>
    <t>Pylle PV Import Boundary</t>
  </si>
  <si>
    <t>Burthy PV</t>
  </si>
  <si>
    <t>Wilton Farm PV</t>
  </si>
  <si>
    <t>Woodmanton (Coombe) Farm</t>
  </si>
  <si>
    <t xml:space="preserve">Higher Bye Farm </t>
  </si>
  <si>
    <t>Wilton Farm WF</t>
  </si>
  <si>
    <t>Denzell Downs WF</t>
  </si>
  <si>
    <t>Puriton Landfill PV_1 Rainbow</t>
  </si>
  <si>
    <t>Portworthy Dams PV_1</t>
  </si>
  <si>
    <t>Wick Farm Boundary Import</t>
  </si>
  <si>
    <t>Batsworthy WF</t>
  </si>
  <si>
    <t>Portworthy Dams PV_2</t>
  </si>
  <si>
    <t>Crewkerne PV shared Imports</t>
  </si>
  <si>
    <t>Tonedale Farm PV</t>
  </si>
  <si>
    <t>Puriton Landfill PV_2 SSB</t>
  </si>
  <si>
    <t>Red Hill Farm</t>
  </si>
  <si>
    <t>Chelwood</t>
  </si>
  <si>
    <t>West Carclaze1</t>
  </si>
  <si>
    <t>West Carclaze2</t>
  </si>
  <si>
    <t>Northmoor (embd) PV</t>
  </si>
  <si>
    <t>Nmoor Little Tinney WF</t>
  </si>
  <si>
    <t>Nmoor East Balsdon WF</t>
  </si>
  <si>
    <t>Nmoor Hornacott PV</t>
  </si>
  <si>
    <t>Oakham Farm</t>
  </si>
  <si>
    <t>Carnemough Farm</t>
  </si>
  <si>
    <t>Ashwater WT Site 1</t>
  </si>
  <si>
    <t>Makro Exeter</t>
  </si>
  <si>
    <t>Great Houndbeare 2</t>
  </si>
  <si>
    <t>Withy Drove</t>
  </si>
  <si>
    <t>Fitzwarren (Montys) Farm</t>
  </si>
  <si>
    <t>Dunsland Cross WF</t>
  </si>
  <si>
    <t>Trerule Farm</t>
  </si>
  <si>
    <t>Nancrossa</t>
  </si>
  <si>
    <t>Wick Farm West</t>
  </si>
  <si>
    <t>(LWeston ntw) Severn Community</t>
  </si>
  <si>
    <t>Tamerton Bridge STOR</t>
  </si>
  <si>
    <t>Ashwater PV Site 2</t>
  </si>
  <si>
    <t>Bodwen</t>
  </si>
  <si>
    <t>Sharland Farm PV</t>
  </si>
  <si>
    <t xml:space="preserve">Stoneshill Farm </t>
  </si>
  <si>
    <t>Nmoor Parsonage Wood PV</t>
  </si>
  <si>
    <t>Axe View Way PV</t>
  </si>
  <si>
    <t>Place Barton Farm</t>
  </si>
  <si>
    <t>Old Stone Farm</t>
  </si>
  <si>
    <t>Lockleaze Battery Storage</t>
  </si>
  <si>
    <t>West Holcombe PV</t>
  </si>
  <si>
    <t>Imerys1(Blackpool)</t>
  </si>
  <si>
    <t>Otterham WT Feeder1</t>
  </si>
  <si>
    <t>Otterham WT Feeder2</t>
  </si>
  <si>
    <t>Wyld Meadow</t>
  </si>
  <si>
    <t>Prince Rock</t>
  </si>
  <si>
    <t>Bradon Farm</t>
  </si>
  <si>
    <t>Carland Cross</t>
  </si>
  <si>
    <t>Cold Northcott</t>
  </si>
  <si>
    <t>Forestmoor 1</t>
  </si>
  <si>
    <t>Forestmoor 2</t>
  </si>
  <si>
    <t>Four Burrows</t>
  </si>
  <si>
    <t>Canworthy PV</t>
  </si>
  <si>
    <t>St Breock</t>
  </si>
  <si>
    <t>DML - Central</t>
  </si>
  <si>
    <t>Denbrook WF</t>
  </si>
  <si>
    <t>Hayle Wave Hub</t>
  </si>
  <si>
    <t>Marsh Barton</t>
  </si>
  <si>
    <t>Connon Bridge</t>
  </si>
  <si>
    <t>Chelson</t>
  </si>
  <si>
    <t>Darracott</t>
  </si>
  <si>
    <t>Bears Down</t>
  </si>
  <si>
    <t>St Day</t>
  </si>
  <si>
    <t>Shooters Bottom</t>
  </si>
  <si>
    <t>Heathfield</t>
  </si>
  <si>
    <t>Goonhilly</t>
  </si>
  <si>
    <t>Delabole</t>
  </si>
  <si>
    <t>Fullabrook</t>
  </si>
  <si>
    <t>Luxulyan(Trenoweth Farm)</t>
  </si>
  <si>
    <t>Woodland Barton PV 33kV Gen</t>
  </si>
  <si>
    <t>Manor PV Farm 33kV</t>
  </si>
  <si>
    <t>Churchtown Farm PV 33kV</t>
  </si>
  <si>
    <t>Trenouth PV 33kV</t>
  </si>
  <si>
    <t>Howton Farm PV 33kV</t>
  </si>
  <si>
    <t xml:space="preserve">Newton Downs Farm </t>
  </si>
  <si>
    <t>BAE Systems (ROF)</t>
  </si>
  <si>
    <t>East Langford PV 33kV</t>
  </si>
  <si>
    <t>NINNIS PV 33kV Gen</t>
  </si>
  <si>
    <t>Willsland PV 33kV Gen</t>
  </si>
  <si>
    <t>Eastcombe PV 33kV Gen</t>
  </si>
  <si>
    <t>Bratton Flemming PV</t>
  </si>
  <si>
    <t>Beaford Brook PV</t>
  </si>
  <si>
    <t>Park Wall PV</t>
  </si>
  <si>
    <t>Bradford Solar Park</t>
  </si>
  <si>
    <t>Causilgey PV 33kV Gen</t>
  </si>
  <si>
    <t>Beechgrove Farm PV 33kV</t>
  </si>
  <si>
    <t>Isles of Scilly</t>
  </si>
  <si>
    <t>BLACKDITCH 33kV</t>
  </si>
  <si>
    <t>Avonmouth Docks Boundary</t>
  </si>
  <si>
    <t>CERC St Dennis</t>
  </si>
  <si>
    <t>Severnside Energy Recovery Centre</t>
  </si>
  <si>
    <t>Old Green Wind Farm &amp; Battery</t>
  </si>
  <si>
    <t>Norbora</t>
  </si>
  <si>
    <t>SWW Tamar</t>
  </si>
  <si>
    <t>SWW Roadford</t>
  </si>
  <si>
    <t>ST Regis</t>
  </si>
  <si>
    <t>Tarmac</t>
  </si>
  <si>
    <t>Abbeywood</t>
  </si>
  <si>
    <t>HewlettPackard</t>
  </si>
  <si>
    <t>Blagdon</t>
  </si>
  <si>
    <t>BristolAirport</t>
  </si>
  <si>
    <t>BGasHallen</t>
  </si>
  <si>
    <t>Portbury Dock</t>
  </si>
  <si>
    <t>Whatley Quarry</t>
  </si>
  <si>
    <t>FalmouthDocks</t>
  </si>
  <si>
    <t>AstraZeneca</t>
  </si>
  <si>
    <t>DairyCrestDavidstow</t>
  </si>
  <si>
    <t>Hemyock (Broadpath LF)</t>
  </si>
  <si>
    <t>Imerys(Torycombe)</t>
  </si>
  <si>
    <t>Royal United Hospital</t>
  </si>
  <si>
    <t>Avonmouth BCC WF 33kV Gen</t>
  </si>
  <si>
    <t>Bodiniel PV Park 33kV Gen</t>
  </si>
  <si>
    <t>Garlenick WF 33kV</t>
  </si>
  <si>
    <t>Warleigh Barton PV 33kV Gen</t>
  </si>
  <si>
    <t>Winnards Perch PV 33kV Gen</t>
  </si>
  <si>
    <t>Galsworthy WF</t>
  </si>
  <si>
    <t>Airbus UK Ltd</t>
  </si>
  <si>
    <t>RR Power Development</t>
  </si>
  <si>
    <t>Langage</t>
  </si>
  <si>
    <t>Imerys5(Drinnick)</t>
  </si>
  <si>
    <t>Imerys4(Bugle)</t>
  </si>
  <si>
    <t>Imerys3(Trebal)</t>
  </si>
  <si>
    <t>Imerys6(Par)</t>
  </si>
  <si>
    <t>DML - North</t>
  </si>
  <si>
    <t>Marley Thatch PV</t>
  </si>
  <si>
    <t>Bristol Royal Infirmary</t>
  </si>
  <si>
    <t>Bristol University</t>
  </si>
  <si>
    <t>Burrowton Farm PV</t>
  </si>
  <si>
    <t>Callington Solar</t>
  </si>
  <si>
    <t>Hope Solar</t>
  </si>
  <si>
    <t>NES Kingsweston Lane</t>
  </si>
  <si>
    <t>Slade Farm PV</t>
  </si>
  <si>
    <t>Rew Farm PV</t>
  </si>
  <si>
    <t>Higher Trenhayle PV</t>
  </si>
  <si>
    <t>Middle Treworder PV</t>
  </si>
  <si>
    <t>Penhale Farm PV</t>
  </si>
  <si>
    <t>Ayshford Court PV</t>
  </si>
  <si>
    <t>West Hill PV</t>
  </si>
  <si>
    <t>Knockworthy Farm PV</t>
  </si>
  <si>
    <t>University of Bath</t>
  </si>
  <si>
    <t>Trekenning Farm PV</t>
  </si>
  <si>
    <t>Four Burrows PV</t>
  </si>
  <si>
    <t>Halse Farm PV</t>
  </si>
  <si>
    <t>Hatchlands Farm PV</t>
  </si>
  <si>
    <t>Higher Trevartha PV</t>
  </si>
  <si>
    <t>Ford Farm PV</t>
  </si>
  <si>
    <t>Trequite</t>
  </si>
  <si>
    <t>Higher Tregarne PV</t>
  </si>
  <si>
    <t>Higher North Beer PV</t>
  </si>
  <si>
    <t>Horsacott PV</t>
  </si>
  <si>
    <t>Langunnett PV</t>
  </si>
  <si>
    <t>Trefinnick Farm PV</t>
  </si>
  <si>
    <t>Little Trevease Farm PV</t>
  </si>
  <si>
    <t>Marksbury</t>
  </si>
  <si>
    <t>Cobbs Cross</t>
  </si>
  <si>
    <t xml:space="preserve">Newlands Farm </t>
  </si>
  <si>
    <t>CRICKET ST THOMAS</t>
  </si>
  <si>
    <t>Parsonage Barn</t>
  </si>
  <si>
    <t>Hewas PV</t>
  </si>
  <si>
    <t>CRINACOTT PV</t>
  </si>
  <si>
    <t>Penare Farm</t>
  </si>
  <si>
    <t>Aller Court</t>
  </si>
  <si>
    <t>Stonebarrow</t>
  </si>
  <si>
    <t>Whitley Farm</t>
  </si>
  <si>
    <t>New Rendy Farm</t>
  </si>
  <si>
    <t>Tregassow</t>
  </si>
  <si>
    <t>Pitworthy</t>
  </si>
  <si>
    <t>Foxcombe PV</t>
  </si>
  <si>
    <t>Rexon Cross PV Farm</t>
  </si>
  <si>
    <t>Hazard Farm PV</t>
  </si>
  <si>
    <t>Luscott Barton</t>
  </si>
  <si>
    <t>Grange Farm PV</t>
  </si>
  <si>
    <t>Derriton Fields</t>
  </si>
  <si>
    <t>Cleave Farm</t>
  </si>
  <si>
    <t>Woolavington</t>
  </si>
  <si>
    <t>Trehawke Farm</t>
  </si>
  <si>
    <t>Higher Berechapel Farm</t>
  </si>
  <si>
    <t>Bommertown</t>
  </si>
  <si>
    <t>Carloggas Farm</t>
  </si>
  <si>
    <t>Viridor EFW (Seabank)</t>
  </si>
  <si>
    <t>Alders Way STOR</t>
  </si>
  <si>
    <t>Rockingham STOR</t>
  </si>
  <si>
    <t>Fideoak Battery</t>
  </si>
  <si>
    <t>Hele Manor STOR</t>
  </si>
  <si>
    <t>Creacombe Solar (MRLF3)</t>
  </si>
  <si>
    <t>Marlands Solar (MRLF3)</t>
  </si>
  <si>
    <t>Langford</t>
  </si>
  <si>
    <t>Wave Hub Battery</t>
  </si>
  <si>
    <t>Ventonteague Wind Turbine</t>
  </si>
  <si>
    <t>Sims Avonmouth</t>
  </si>
  <si>
    <t>Flour Mills Avonmouth</t>
  </si>
  <si>
    <t>Huntworth</t>
  </si>
  <si>
    <t>Alveston Hammerly Down</t>
  </si>
  <si>
    <t>Barton Hill STOR CVA</t>
  </si>
  <si>
    <t>Water Lane B</t>
  </si>
  <si>
    <t>Cattedown STOR CVA</t>
  </si>
  <si>
    <t>Pylle PV Site 1</t>
  </si>
  <si>
    <t>Wick Farm PV_1 Export</t>
  </si>
  <si>
    <t>Wick Farm PV_2 Export</t>
  </si>
  <si>
    <t>Crewkerne PV Site 1</t>
  </si>
  <si>
    <t>Crewkerne PV Site 2</t>
  </si>
  <si>
    <t>Pylle PV Site 2</t>
  </si>
  <si>
    <t>Aller Langport PV</t>
  </si>
  <si>
    <t>Clyst St Lawrence Energy Storage</t>
  </si>
  <si>
    <t>Cold Northcott Alternate</t>
  </si>
  <si>
    <t>Coleford</t>
  </si>
  <si>
    <t>Cornwall Bio Park</t>
  </si>
  <si>
    <t>Feeder Road Battery</t>
  </si>
  <si>
    <t>Fire Station Lane</t>
  </si>
  <si>
    <t>Fraddon Solar</t>
  </si>
  <si>
    <t>GS394 Plymouth Centre</t>
  </si>
  <si>
    <t>Hallen 33kV Battery</t>
  </si>
  <si>
    <t>Hermerdon Mine</t>
  </si>
  <si>
    <t>Land at Imerys WT</t>
  </si>
  <si>
    <t>Lodge Farm PV</t>
  </si>
  <si>
    <t>Lower Litchardon PV</t>
  </si>
  <si>
    <t>NIRO PV (Rockebeare)</t>
  </si>
  <si>
    <t>Otterham WF Extension</t>
  </si>
  <si>
    <t>Ottery St Mary PV</t>
  </si>
  <si>
    <t>Pedwell PV</t>
  </si>
  <si>
    <t>Perrinpit Road PV</t>
  </si>
  <si>
    <t xml:space="preserve">Severn Road </t>
  </si>
  <si>
    <t>Tale Lane Solar</t>
  </si>
  <si>
    <t>Tregeen AD(OTHM1)</t>
  </si>
  <si>
    <t>Trenoweth Farm PV</t>
  </si>
  <si>
    <t>Two Post Cross PV</t>
  </si>
  <si>
    <t>Warne Road</t>
  </si>
  <si>
    <t>New Import 1</t>
  </si>
  <si>
    <t>New Export 1</t>
  </si>
  <si>
    <t>New Import 2</t>
  </si>
  <si>
    <t>New Export 2</t>
  </si>
  <si>
    <t>New Import 3</t>
  </si>
  <si>
    <t>New Import 4</t>
  </si>
  <si>
    <t>New Import 5</t>
  </si>
  <si>
    <t>New Import 6</t>
  </si>
  <si>
    <t>New Import 7</t>
  </si>
  <si>
    <t>New Import 8</t>
  </si>
  <si>
    <t>New Import 9</t>
  </si>
  <si>
    <t>New Import 10</t>
  </si>
  <si>
    <t>New Import 11</t>
  </si>
  <si>
    <t>New Import 12</t>
  </si>
  <si>
    <t>New Import 13</t>
  </si>
  <si>
    <t>New Import 14</t>
  </si>
  <si>
    <t>New Import 15</t>
  </si>
  <si>
    <t>New Import 16</t>
  </si>
  <si>
    <t>New Import 17</t>
  </si>
  <si>
    <t>New Import 18</t>
  </si>
  <si>
    <t>New Import 19</t>
  </si>
  <si>
    <t>New Import 20</t>
  </si>
  <si>
    <t>New Import 21</t>
  </si>
  <si>
    <t>New Import 22</t>
  </si>
  <si>
    <t>New Import 23</t>
  </si>
  <si>
    <t>New Import 24</t>
  </si>
  <si>
    <t>New Import 25</t>
  </si>
  <si>
    <t>New Import 26</t>
  </si>
  <si>
    <t>New Import 27</t>
  </si>
  <si>
    <t>New Export 3</t>
  </si>
  <si>
    <t>New Export 4</t>
  </si>
  <si>
    <t>New Export 5</t>
  </si>
  <si>
    <t>New Export 6</t>
  </si>
  <si>
    <t>New Export 7</t>
  </si>
  <si>
    <t>New Export 8</t>
  </si>
  <si>
    <t>New Export 9</t>
  </si>
  <si>
    <t>New Export 10</t>
  </si>
  <si>
    <t>New Export 11</t>
  </si>
  <si>
    <t>New Export 12</t>
  </si>
  <si>
    <t>New Export 14</t>
  </si>
  <si>
    <t>New Export 15</t>
  </si>
  <si>
    <t>New Export 16</t>
  </si>
  <si>
    <t>New Export 17</t>
  </si>
  <si>
    <t>New Export 18</t>
  </si>
  <si>
    <t>New Export 19</t>
  </si>
  <si>
    <t>New Export 20</t>
  </si>
  <si>
    <t>New Export 21</t>
  </si>
  <si>
    <t>New Export 22</t>
  </si>
  <si>
    <t>New Export 23</t>
  </si>
  <si>
    <t>New Export 24</t>
  </si>
  <si>
    <t>New Export 25</t>
  </si>
  <si>
    <t>New Export 26</t>
  </si>
  <si>
    <t>New Export 27</t>
  </si>
  <si>
    <t/>
  </si>
  <si>
    <t>2200042334139
2200042334148</t>
  </si>
  <si>
    <t>2200030346906
2200030346998</t>
  </si>
  <si>
    <t>2200030349084
2200032161977</t>
  </si>
  <si>
    <t>2200030349075
2200032161930</t>
  </si>
  <si>
    <t>2200030348319
2200030348328</t>
  </si>
  <si>
    <t>2200030348026
2200030348035</t>
  </si>
  <si>
    <t>2200030347101
2200032161995</t>
  </si>
  <si>
    <t>2200031997477
2200031997529</t>
  </si>
  <si>
    <t>2200030349093
2200040240630</t>
  </si>
  <si>
    <t>2200040661200
2200040661219</t>
  </si>
  <si>
    <t>2200040468930
2200042670943</t>
  </si>
  <si>
    <t>2200030346710
2200032196710</t>
  </si>
  <si>
    <t>2200041987314
2200041987323</t>
  </si>
  <si>
    <t>2200030348986
2200032178340
2200032178368
2200032178377
2200041226558
2200041226567</t>
  </si>
  <si>
    <t>2200041648681
2200041648690
2200042093766</t>
  </si>
  <si>
    <t>2200042093720
2200042093739
2200042093757</t>
  </si>
  <si>
    <t>2200042276123
2200042276132
2200042276141</t>
  </si>
  <si>
    <t>2200042218673
2200042218682</t>
  </si>
  <si>
    <t>2200042563276
2200042710611</t>
  </si>
  <si>
    <t>L00, LST</t>
  </si>
  <si>
    <t>S00, SST</t>
  </si>
  <si>
    <t>H00, HST</t>
  </si>
  <si>
    <t>N14, N24, N34, L54, L64, L74, L84</t>
  </si>
  <si>
    <t>670, 671</t>
  </si>
  <si>
    <t>522, 523, 525</t>
  </si>
  <si>
    <t>95, 96, 510, 521, 524, 3, HST, H00, H02, H03, H04, N30, N32, N33, N34</t>
  </si>
  <si>
    <t>93, 94, 526, 540, 551, 2, SST, N20, N22, N23, N24, S00, S02, S03, S04</t>
  </si>
  <si>
    <t>10, 20, 30, 40, 91, 92, 110, 202, 203, 210, 251, 430, 527, 570, 581, 970, 977, 978, 979, 980, L21, L22, L23, L24, L41, L42, L43, L44, 1, LST, L00, L02, L03, L04, L50, L52, L53, L54, L60, L62, L63, L64, L70, L72, L73, L74, L80, L82, L83, L84, N10, N12, N13, N14</t>
  </si>
  <si>
    <t>cdcm</t>
  </si>
  <si>
    <t>total</t>
  </si>
  <si>
    <t>edcm</t>
  </si>
  <si>
    <t xml:space="preserve"> Stowey Road PV</t>
  </si>
  <si>
    <t>Bowerhouse 2</t>
  </si>
  <si>
    <t>TBC</t>
  </si>
  <si>
    <t>CHEL3</t>
  </si>
  <si>
    <t>BLAD3</t>
  </si>
  <si>
    <t>BREO3</t>
  </si>
  <si>
    <t>BUGL5J</t>
  </si>
  <si>
    <t>CARL3</t>
  </si>
  <si>
    <t>COLD3</t>
  </si>
  <si>
    <t>DOCC3</t>
  </si>
  <si>
    <t>FBUR3</t>
  </si>
  <si>
    <t>HEMY5</t>
  </si>
  <si>
    <t>ISLE5</t>
  </si>
  <si>
    <t>PARH5</t>
  </si>
  <si>
    <t>BRFM3</t>
  </si>
  <si>
    <t>HUNT3</t>
  </si>
  <si>
    <t>BEDO3</t>
  </si>
  <si>
    <t>STDA3</t>
  </si>
  <si>
    <t>EXGN1R</t>
  </si>
  <si>
    <t>FILT1</t>
  </si>
  <si>
    <t>CONN3</t>
  </si>
  <si>
    <t>SHOT3</t>
  </si>
  <si>
    <t>DARM3</t>
  </si>
  <si>
    <t>HFLF3</t>
  </si>
  <si>
    <t>FULL1</t>
  </si>
  <si>
    <t>GOON3</t>
  </si>
  <si>
    <t>DELA3</t>
  </si>
  <si>
    <t>HWAV3</t>
  </si>
  <si>
    <t>LUXU3</t>
  </si>
  <si>
    <t>WDBN3</t>
  </si>
  <si>
    <t>AVBC3</t>
  </si>
  <si>
    <t>BLPP3</t>
  </si>
  <si>
    <t>GARL3</t>
  </si>
  <si>
    <t>WABA3</t>
  </si>
  <si>
    <t>MANR3</t>
  </si>
  <si>
    <t>NINS3</t>
  </si>
  <si>
    <t>CHPV3</t>
  </si>
  <si>
    <t>TRNH3</t>
  </si>
  <si>
    <t>HOPV3</t>
  </si>
  <si>
    <t>ESLA3</t>
  </si>
  <si>
    <t>WILL3</t>
  </si>
  <si>
    <t>EAST3</t>
  </si>
  <si>
    <t>WIPE3</t>
  </si>
  <si>
    <t>BRPV3</t>
  </si>
  <si>
    <t>CAPV3</t>
  </si>
  <si>
    <t>BEPV3</t>
  </si>
  <si>
    <t>TREF3G</t>
  </si>
  <si>
    <t>TREW3G</t>
  </si>
  <si>
    <t>HWAS3</t>
  </si>
  <si>
    <t>LANG3</t>
  </si>
  <si>
    <t>ASWR3</t>
  </si>
  <si>
    <t>HNBF3</t>
  </si>
  <si>
    <t>NESK3</t>
  </si>
  <si>
    <t>PKWA3</t>
  </si>
  <si>
    <t>NEWL3</t>
  </si>
  <si>
    <t>WYMD3</t>
  </si>
  <si>
    <t>COBB3</t>
  </si>
  <si>
    <t>HALS3</t>
  </si>
  <si>
    <t>HITR3</t>
  </si>
  <si>
    <t>FORD3</t>
  </si>
  <si>
    <t>BEAF3</t>
  </si>
  <si>
    <t>TREQ3</t>
  </si>
  <si>
    <t>AYSH3</t>
  </si>
  <si>
    <t>BURR3</t>
  </si>
  <si>
    <t>CALG3</t>
  </si>
  <si>
    <t>HTRE3</t>
  </si>
  <si>
    <t>HGRT3</t>
  </si>
  <si>
    <t>HOPE3</t>
  </si>
  <si>
    <t>KNOK3</t>
  </si>
  <si>
    <t>MRLY3</t>
  </si>
  <si>
    <t>MIDT3</t>
  </si>
  <si>
    <t>PNHL3</t>
  </si>
  <si>
    <t>PRIN3</t>
  </si>
  <si>
    <t>REWF3</t>
  </si>
  <si>
    <t>SLAD3</t>
  </si>
  <si>
    <t>WSTH3</t>
  </si>
  <si>
    <t>FOXC3</t>
  </si>
  <si>
    <t>HORS3</t>
  </si>
  <si>
    <t>TREK3</t>
  </si>
  <si>
    <t>MARS3</t>
  </si>
  <si>
    <t>HAZF3</t>
  </si>
  <si>
    <t>HATC3</t>
  </si>
  <si>
    <t>LITT3</t>
  </si>
  <si>
    <t>CULM3G</t>
  </si>
  <si>
    <t>PARS3</t>
  </si>
  <si>
    <t>BURT3</t>
  </si>
  <si>
    <t>EYWF3</t>
  </si>
  <si>
    <t>STON3</t>
  </si>
  <si>
    <t>WHIT3</t>
  </si>
  <si>
    <t>CLEA3</t>
  </si>
  <si>
    <t>FBUB3</t>
  </si>
  <si>
    <t>BRAT3</t>
  </si>
  <si>
    <t>TSOW3</t>
  </si>
  <si>
    <t>DENZ3</t>
  </si>
  <si>
    <t>GALS1</t>
  </si>
  <si>
    <t>PITW3</t>
  </si>
  <si>
    <t>STST3</t>
  </si>
  <si>
    <t>DENB3</t>
  </si>
  <si>
    <t>BIDW3</t>
  </si>
  <si>
    <t>CANW1</t>
  </si>
  <si>
    <t>CRPV3</t>
  </si>
  <si>
    <t>RCPV3</t>
  </si>
  <si>
    <t>CSPV3</t>
  </si>
  <si>
    <t>ACPV3</t>
  </si>
  <si>
    <t>GVPK3</t>
  </si>
  <si>
    <t>COOM3</t>
  </si>
  <si>
    <t>MRLF3</t>
  </si>
  <si>
    <t>NEDO3</t>
  </si>
  <si>
    <t>TILL3</t>
  </si>
  <si>
    <t>KING3</t>
  </si>
  <si>
    <t>LUSC3</t>
  </si>
  <si>
    <t>WEEK3</t>
  </si>
  <si>
    <t>WBAR3</t>
  </si>
  <si>
    <t>KERR3</t>
  </si>
  <si>
    <t>GARV3</t>
  </si>
  <si>
    <t>MEND3</t>
  </si>
  <si>
    <t>IWOO3</t>
  </si>
  <si>
    <t>NWRW3</t>
  </si>
  <si>
    <t>DERF3</t>
  </si>
  <si>
    <t>NEWR3</t>
  </si>
  <si>
    <t>GRAN3</t>
  </si>
  <si>
    <t>DINF3</t>
  </si>
  <si>
    <t>PTFM3</t>
  </si>
  <si>
    <t>CARF3</t>
  </si>
  <si>
    <t>CMPV3</t>
  </si>
  <si>
    <t>HIBE3</t>
  </si>
  <si>
    <t>PENA3</t>
  </si>
  <si>
    <t>SOMD3</t>
  </si>
  <si>
    <t>STFA3</t>
  </si>
  <si>
    <t>THWK3</t>
  </si>
  <si>
    <t>WALA3</t>
  </si>
  <si>
    <t>WHPV3</t>
  </si>
  <si>
    <t>WLPV3</t>
  </si>
  <si>
    <t>ASHC3</t>
  </si>
  <si>
    <t>BDWN3</t>
  </si>
  <si>
    <t>RDFM3</t>
  </si>
  <si>
    <t>TENG3</t>
  </si>
  <si>
    <t>BOMF3</t>
  </si>
  <si>
    <t>SERC1</t>
  </si>
  <si>
    <t>NOMO1</t>
  </si>
  <si>
    <t>OTHM1</t>
  </si>
  <si>
    <t>WILF3</t>
  </si>
  <si>
    <t>NOWA3</t>
  </si>
  <si>
    <t>NEBA3</t>
  </si>
  <si>
    <t>FTWO3</t>
  </si>
  <si>
    <t>CAPE3</t>
  </si>
  <si>
    <t>WALL3</t>
  </si>
  <si>
    <t>DUNX3</t>
  </si>
  <si>
    <t>ASLF3</t>
  </si>
  <si>
    <t>PYLL3</t>
  </si>
  <si>
    <t>OUTL3</t>
  </si>
  <si>
    <t>CLOG3</t>
  </si>
  <si>
    <t>NANT3</t>
  </si>
  <si>
    <t>GHIL3</t>
  </si>
  <si>
    <t>HIBY3</t>
  </si>
  <si>
    <t>LIVE3</t>
  </si>
  <si>
    <t>CMBF3</t>
  </si>
  <si>
    <t>CARD3</t>
  </si>
  <si>
    <t>TOWF3</t>
  </si>
  <si>
    <t>ROOK3</t>
  </si>
  <si>
    <t>NOWO3</t>
  </si>
  <si>
    <t>CHLW3</t>
  </si>
  <si>
    <t>LOFA3</t>
  </si>
  <si>
    <t>OSFA3</t>
  </si>
  <si>
    <t>ERLA3</t>
  </si>
  <si>
    <t>PAVI3</t>
  </si>
  <si>
    <t>PLAB3</t>
  </si>
  <si>
    <t>YOPA3</t>
  </si>
  <si>
    <t>RYDO3</t>
  </si>
  <si>
    <t>FRAN3</t>
  </si>
  <si>
    <t>HURC3</t>
  </si>
  <si>
    <t>NANC3</t>
  </si>
  <si>
    <t>FITZ3</t>
  </si>
  <si>
    <t>PURI3</t>
  </si>
  <si>
    <t>TRIK3</t>
  </si>
  <si>
    <t>WITD3</t>
  </si>
  <si>
    <t>PENF3</t>
  </si>
  <si>
    <t>WICF3</t>
  </si>
  <si>
    <t>MAKR3</t>
  </si>
  <si>
    <t>OAKF3</t>
  </si>
  <si>
    <t>BATS3</t>
  </si>
  <si>
    <t>NEWN3</t>
  </si>
  <si>
    <t>BALL3</t>
  </si>
  <si>
    <t>PORT3</t>
  </si>
  <si>
    <t>LAWR3</t>
  </si>
  <si>
    <t>HAWK3</t>
  </si>
  <si>
    <t>CREW3</t>
  </si>
  <si>
    <t>TRER3</t>
  </si>
  <si>
    <t>ROSK3</t>
  </si>
  <si>
    <t>BYST3</t>
  </si>
  <si>
    <t>CATT3</t>
  </si>
  <si>
    <t>WCAR3</t>
  </si>
  <si>
    <t>STDE1</t>
  </si>
  <si>
    <t>TMBG3</t>
  </si>
  <si>
    <t>HOU23</t>
  </si>
  <si>
    <t>REDH3</t>
  </si>
  <si>
    <t>AXEV3</t>
  </si>
  <si>
    <t>WCKW3</t>
  </si>
  <si>
    <t>WILT3</t>
  </si>
  <si>
    <t>SHAR3</t>
  </si>
  <si>
    <t>TONE3</t>
  </si>
  <si>
    <t>BAHW3</t>
  </si>
  <si>
    <t>WATB3</t>
  </si>
  <si>
    <t>OGWF1</t>
  </si>
  <si>
    <t>VIRI3</t>
  </si>
  <si>
    <t>FIDO3</t>
  </si>
  <si>
    <t>RKHM3</t>
  </si>
  <si>
    <t>LKLB3</t>
  </si>
  <si>
    <t>HLMR3</t>
  </si>
  <si>
    <t>ALDW3</t>
  </si>
  <si>
    <t>WSHB3</t>
  </si>
  <si>
    <t>SNRG1</t>
  </si>
  <si>
    <t>CLFD3</t>
  </si>
  <si>
    <t>WRNR3</t>
  </si>
  <si>
    <t>FRSL3</t>
  </si>
  <si>
    <t>HALL3</t>
  </si>
  <si>
    <t>CSTL1</t>
  </si>
  <si>
    <t>TLLN1</t>
  </si>
  <si>
    <t>FDRB3</t>
  </si>
  <si>
    <t>FDNS1</t>
  </si>
  <si>
    <t>PDWL1</t>
  </si>
  <si>
    <t>NIRO3</t>
  </si>
  <si>
    <t>LRLH1</t>
  </si>
  <si>
    <t>CNWF1</t>
  </si>
  <si>
    <t>OTPV3</t>
  </si>
  <si>
    <t>PRPT1</t>
  </si>
  <si>
    <t>CWBP31</t>
  </si>
  <si>
    <t>VTNG3</t>
  </si>
  <si>
    <t>TRNW1</t>
  </si>
  <si>
    <t>ARCT3</t>
  </si>
  <si>
    <t>TPCS3</t>
  </si>
  <si>
    <t>BWRH3</t>
  </si>
  <si>
    <t>STWY1A</t>
  </si>
  <si>
    <t>IMRA3</t>
  </si>
  <si>
    <t>GSPC3</t>
  </si>
  <si>
    <t>FORE31</t>
  </si>
  <si>
    <t>FORE32</t>
  </si>
  <si>
    <t>AVMO7K</t>
  </si>
  <si>
    <t>LAUN5K</t>
  </si>
  <si>
    <t>AARO3</t>
  </si>
  <si>
    <t>ADER5</t>
  </si>
  <si>
    <t>ALCO5</t>
  </si>
  <si>
    <t>ALER5</t>
  </si>
  <si>
    <t>ALMO5</t>
  </si>
  <si>
    <t>ALMR5</t>
  </si>
  <si>
    <t>ARMA5</t>
  </si>
  <si>
    <t>ASHB5</t>
  </si>
  <si>
    <t>ASHW5</t>
  </si>
  <si>
    <t>ATHL5</t>
  </si>
  <si>
    <t>AVMO7J</t>
  </si>
  <si>
    <t>AXBR5</t>
  </si>
  <si>
    <t>AXMN5</t>
  </si>
  <si>
    <t>BAEA5</t>
  </si>
  <si>
    <t>BARQ5</t>
  </si>
  <si>
    <t>BART5</t>
  </si>
  <si>
    <t>BATR5J</t>
  </si>
  <si>
    <t>BATR5K</t>
  </si>
  <si>
    <t>BEAM5</t>
  </si>
  <si>
    <t>BEDM5</t>
  </si>
  <si>
    <t>BHAL5</t>
  </si>
  <si>
    <t>BICK5</t>
  </si>
  <si>
    <t>BIDE5</t>
  </si>
  <si>
    <t>BISH5</t>
  </si>
  <si>
    <t>BLAC5</t>
  </si>
  <si>
    <t>BLAD3a</t>
  </si>
  <si>
    <t>BLAG5</t>
  </si>
  <si>
    <t>BODM5</t>
  </si>
  <si>
    <t>BOUR5</t>
  </si>
  <si>
    <t>BOVT5</t>
  </si>
  <si>
    <t>BOWA5</t>
  </si>
  <si>
    <t>BOWX5J</t>
  </si>
  <si>
    <t>BRAD5</t>
  </si>
  <si>
    <t>BRAF5</t>
  </si>
  <si>
    <t>BRAL5J</t>
  </si>
  <si>
    <t>BRAU5</t>
  </si>
  <si>
    <t>BRID5</t>
  </si>
  <si>
    <t>BRIL5J</t>
  </si>
  <si>
    <t>BRIM5</t>
  </si>
  <si>
    <t>BRSH5</t>
  </si>
  <si>
    <t>BUCK5</t>
  </si>
  <si>
    <t>BUCS5</t>
  </si>
  <si>
    <t>BUDS5</t>
  </si>
  <si>
    <t>BUGL5Ja</t>
  </si>
  <si>
    <t>BUGL5K</t>
  </si>
  <si>
    <t>BURL5</t>
  </si>
  <si>
    <t>BURN5</t>
  </si>
  <si>
    <t>CAIR5</t>
  </si>
  <si>
    <t>CALL5</t>
  </si>
  <si>
    <t>CAMH5</t>
  </si>
  <si>
    <t>CAMT5</t>
  </si>
  <si>
    <t>CARN5</t>
  </si>
  <si>
    <t>CHAR5</t>
  </si>
  <si>
    <t>CHED5</t>
  </si>
  <si>
    <t>CHEM5</t>
  </si>
  <si>
    <t>CHES5</t>
  </si>
  <si>
    <t>CHUG5</t>
  </si>
  <si>
    <t>CHUK5</t>
  </si>
  <si>
    <t>CHUS5</t>
  </si>
  <si>
    <t>CLEV5</t>
  </si>
  <si>
    <t>CLIF5</t>
  </si>
  <si>
    <t>CLOV5</t>
  </si>
  <si>
    <t>CLYH5</t>
  </si>
  <si>
    <t>COKE5</t>
  </si>
  <si>
    <t>COLE5</t>
  </si>
  <si>
    <t>COLL5J</t>
  </si>
  <si>
    <t>COLY5</t>
  </si>
  <si>
    <t>COMM5</t>
  </si>
  <si>
    <t>COMP7</t>
  </si>
  <si>
    <t>CONG5</t>
  </si>
  <si>
    <t>CONS5</t>
  </si>
  <si>
    <t>CORH5J</t>
  </si>
  <si>
    <t>CORH5K</t>
  </si>
  <si>
    <t>COUW5</t>
  </si>
  <si>
    <t>COWR5</t>
  </si>
  <si>
    <t>CRED5</t>
  </si>
  <si>
    <t>CREE5</t>
  </si>
  <si>
    <t>CREW5</t>
  </si>
  <si>
    <t>CRIB5</t>
  </si>
  <si>
    <t>CULL5</t>
  </si>
  <si>
    <t>CULM5</t>
  </si>
  <si>
    <t>CURM5</t>
  </si>
  <si>
    <t>DART5</t>
  </si>
  <si>
    <t>DAVI5</t>
  </si>
  <si>
    <t>DAWL5</t>
  </si>
  <si>
    <t>DELA5</t>
  </si>
  <si>
    <t>DEVO5</t>
  </si>
  <si>
    <t>DIND5</t>
  </si>
  <si>
    <t>DOCN3</t>
  </si>
  <si>
    <t>DORS7J</t>
  </si>
  <si>
    <t>DOWF5</t>
  </si>
  <si>
    <t>DREC5</t>
  </si>
  <si>
    <t>DRSW5</t>
  </si>
  <si>
    <t>DUNK5</t>
  </si>
  <si>
    <t>EASB5</t>
  </si>
  <si>
    <t>EASG5</t>
  </si>
  <si>
    <t>EAST5</t>
  </si>
  <si>
    <t>EBUD5</t>
  </si>
  <si>
    <t>ECHI5</t>
  </si>
  <si>
    <t>ECUR5</t>
  </si>
  <si>
    <t>EDGA5</t>
  </si>
  <si>
    <t>EGGB5</t>
  </si>
  <si>
    <t>ELIT5</t>
  </si>
  <si>
    <t>ENTH7</t>
  </si>
  <si>
    <t>EVER5</t>
  </si>
  <si>
    <t>EXEB5</t>
  </si>
  <si>
    <t>EXMI5</t>
  </si>
  <si>
    <t>EXMW5</t>
  </si>
  <si>
    <t>FALD5</t>
  </si>
  <si>
    <t>FEEB5</t>
  </si>
  <si>
    <t>FEED5</t>
  </si>
  <si>
    <t>FILT5J</t>
  </si>
  <si>
    <t>FOLB5</t>
  </si>
  <si>
    <t>FOWE5</t>
  </si>
  <si>
    <t>FOXH5</t>
  </si>
  <si>
    <t>FRAD5</t>
  </si>
  <si>
    <t>FREM5</t>
  </si>
  <si>
    <t>GASL5</t>
  </si>
  <si>
    <t>GEEV5</t>
  </si>
  <si>
    <t>GEOR5</t>
  </si>
  <si>
    <t>GUNN5</t>
  </si>
  <si>
    <t>HATH5</t>
  </si>
  <si>
    <t>HAVE5</t>
  </si>
  <si>
    <t>HEAB5</t>
  </si>
  <si>
    <t>HEDX5</t>
  </si>
  <si>
    <t>HELS5</t>
  </si>
  <si>
    <t>HEMY5a</t>
  </si>
  <si>
    <t>HEWL5</t>
  </si>
  <si>
    <t>HIGL5</t>
  </si>
  <si>
    <t>HOLF5</t>
  </si>
  <si>
    <t>HOLL5</t>
  </si>
  <si>
    <t>HOLS5</t>
  </si>
  <si>
    <t>HONI5</t>
  </si>
  <si>
    <t>HYLL5</t>
  </si>
  <si>
    <t>ILFR5</t>
  </si>
  <si>
    <t>IMPS5</t>
  </si>
  <si>
    <t>ISLE5a</t>
  </si>
  <si>
    <t>IVYB5</t>
  </si>
  <si>
    <t>KEYE5</t>
  </si>
  <si>
    <t>KEYW5</t>
  </si>
  <si>
    <t>KINB5</t>
  </si>
  <si>
    <t>LANE5</t>
  </si>
  <si>
    <t>LANG5</t>
  </si>
  <si>
    <t>LANN5</t>
  </si>
  <si>
    <t>LANR5</t>
  </si>
  <si>
    <t>LAPF5</t>
  </si>
  <si>
    <t>LAUN5J</t>
  </si>
  <si>
    <t>LAWB5</t>
  </si>
  <si>
    <t>LAYW5</t>
  </si>
  <si>
    <t>LIFT5</t>
  </si>
  <si>
    <t>LINL5</t>
  </si>
  <si>
    <t>LISK5</t>
  </si>
  <si>
    <t>LOCK5</t>
  </si>
  <si>
    <t>LOCR5</t>
  </si>
  <si>
    <t>LONG5</t>
  </si>
  <si>
    <t>LOOE5</t>
  </si>
  <si>
    <t>LOST5</t>
  </si>
  <si>
    <t>LUCB5</t>
  </si>
  <si>
    <t>LYDS5</t>
  </si>
  <si>
    <t>LYNT5</t>
  </si>
  <si>
    <t>LYPF5</t>
  </si>
  <si>
    <t>MANG5</t>
  </si>
  <si>
    <t>MARA5</t>
  </si>
  <si>
    <t>MARB5</t>
  </si>
  <si>
    <t>MARG5K</t>
  </si>
  <si>
    <t>MARL5</t>
  </si>
  <si>
    <t>MART5J</t>
  </si>
  <si>
    <t>MART5K</t>
  </si>
  <si>
    <t>MERR5</t>
  </si>
  <si>
    <t>MEVA5</t>
  </si>
  <si>
    <t>MIDB5</t>
  </si>
  <si>
    <t>MIDN5</t>
  </si>
  <si>
    <t>MILL5</t>
  </si>
  <si>
    <t>ABBW5</t>
  </si>
  <si>
    <t>MODB5</t>
  </si>
  <si>
    <t>MONT5</t>
  </si>
  <si>
    <t>MORH5</t>
  </si>
  <si>
    <t>MORW5</t>
  </si>
  <si>
    <t>MOUS5</t>
  </si>
  <si>
    <t>MULL5</t>
  </si>
  <si>
    <t>NASE5</t>
  </si>
  <si>
    <t>NEAB5</t>
  </si>
  <si>
    <t>NECY5</t>
  </si>
  <si>
    <t>NEOT5</t>
  </si>
  <si>
    <t>NETK5</t>
  </si>
  <si>
    <t>NETR5</t>
  </si>
  <si>
    <t>NETS5</t>
  </si>
  <si>
    <t>NEWB5</t>
  </si>
  <si>
    <t>NEWF5</t>
  </si>
  <si>
    <t>NEWL5</t>
  </si>
  <si>
    <t>NEWP5</t>
  </si>
  <si>
    <t>NEWS5</t>
  </si>
  <si>
    <t>NORS5</t>
  </si>
  <si>
    <t>NORT5</t>
  </si>
  <si>
    <t>OFFW5</t>
  </si>
  <si>
    <t>OKEH5</t>
  </si>
  <si>
    <t>OLDF7</t>
  </si>
  <si>
    <t>OLDL5</t>
  </si>
  <si>
    <t>OTTS5</t>
  </si>
  <si>
    <t>PADS5</t>
  </si>
  <si>
    <t>PARH5a</t>
  </si>
  <si>
    <t>PARL5</t>
  </si>
  <si>
    <t>PARS7</t>
  </si>
  <si>
    <t>PAUL5</t>
  </si>
  <si>
    <t>PEAS5</t>
  </si>
  <si>
    <t>PENC5</t>
  </si>
  <si>
    <t>PENH5</t>
  </si>
  <si>
    <t>PENR5</t>
  </si>
  <si>
    <t>PENS5</t>
  </si>
  <si>
    <t>PENX5</t>
  </si>
  <si>
    <t>PERI5</t>
  </si>
  <si>
    <t>PERR5</t>
  </si>
  <si>
    <t>PINH5</t>
  </si>
  <si>
    <t>PLYS5</t>
  </si>
  <si>
    <t>POLZ5</t>
  </si>
  <si>
    <t>PRIO5</t>
  </si>
  <si>
    <t>PRIR5</t>
  </si>
  <si>
    <t>PROB5</t>
  </si>
  <si>
    <t>PURR7</t>
  </si>
  <si>
    <t>REDR5</t>
  </si>
  <si>
    <t>ROAD3</t>
  </si>
  <si>
    <t>ROCP5</t>
  </si>
  <si>
    <t>ROSE5</t>
  </si>
  <si>
    <t>ROUN5</t>
  </si>
  <si>
    <t>SALC5</t>
  </si>
  <si>
    <t>SALT5</t>
  </si>
  <si>
    <t>SAUS5</t>
  </si>
  <si>
    <t>SAWX5</t>
  </si>
  <si>
    <t>SHAP5</t>
  </si>
  <si>
    <t>SHEB5</t>
  </si>
  <si>
    <t>SHEM5</t>
  </si>
  <si>
    <t>SIDM5J</t>
  </si>
  <si>
    <t>SIDM5K</t>
  </si>
  <si>
    <t>SKEV5</t>
  </si>
  <si>
    <t>SLEV5</t>
  </si>
  <si>
    <t>SMOL5</t>
  </si>
  <si>
    <t>SOME5</t>
  </si>
  <si>
    <t>SOUB5</t>
  </si>
  <si>
    <t>STWA5</t>
  </si>
  <si>
    <t>SOWT5</t>
  </si>
  <si>
    <t>STAG5</t>
  </si>
  <si>
    <t>STAP5</t>
  </si>
  <si>
    <t>STAQ3</t>
  </si>
  <si>
    <t>STBU5</t>
  </si>
  <si>
    <t>STCO5</t>
  </si>
  <si>
    <t>STEN5</t>
  </si>
  <si>
    <t>STHO5</t>
  </si>
  <si>
    <t>STIV5</t>
  </si>
  <si>
    <t>STMA5</t>
  </si>
  <si>
    <t>STOB5</t>
  </si>
  <si>
    <t>STOK5</t>
  </si>
  <si>
    <t>STRA5</t>
  </si>
  <si>
    <t>STUD5</t>
  </si>
  <si>
    <t>TAMA3</t>
  </si>
  <si>
    <t>TAUL5</t>
  </si>
  <si>
    <t>TAVI5</t>
  </si>
  <si>
    <t>TEIG5</t>
  </si>
  <si>
    <t>TEIH5</t>
  </si>
  <si>
    <t>TINX5J</t>
  </si>
  <si>
    <t>TINX5K</t>
  </si>
  <si>
    <t>TIVE5</t>
  </si>
  <si>
    <t>TIVM5</t>
  </si>
  <si>
    <t>TIVS5</t>
  </si>
  <si>
    <t>TOPS5</t>
  </si>
  <si>
    <t>TORA5</t>
  </si>
  <si>
    <t>TORR5K</t>
  </si>
  <si>
    <t>TORT5</t>
  </si>
  <si>
    <t>TORW5</t>
  </si>
  <si>
    <t>TORY5</t>
  </si>
  <si>
    <t>TOTL5</t>
  </si>
  <si>
    <t>TREB5</t>
  </si>
  <si>
    <t>TRUL5</t>
  </si>
  <si>
    <t>TRUS5</t>
  </si>
  <si>
    <t>TRUT5</t>
  </si>
  <si>
    <t>TWEL5</t>
  </si>
  <si>
    <t>TWER7</t>
  </si>
  <si>
    <t>UPTV5</t>
  </si>
  <si>
    <t>WADE5</t>
  </si>
  <si>
    <t>WATC5</t>
  </si>
  <si>
    <t>WATE5K</t>
  </si>
  <si>
    <t>WATE5J</t>
  </si>
  <si>
    <t>WEDM5</t>
  </si>
  <si>
    <t>WELL5</t>
  </si>
  <si>
    <t>WELN5J</t>
  </si>
  <si>
    <t>WELN5K</t>
  </si>
  <si>
    <t>WELT5</t>
  </si>
  <si>
    <t>WESC5</t>
  </si>
  <si>
    <t>WESD5</t>
  </si>
  <si>
    <t>WESG5</t>
  </si>
  <si>
    <t>WESM5</t>
  </si>
  <si>
    <t>WHAQ5</t>
  </si>
  <si>
    <t>WHID5</t>
  </si>
  <si>
    <t>WHIT5</t>
  </si>
  <si>
    <t>WHRH5</t>
  </si>
  <si>
    <t>WINS5</t>
  </si>
  <si>
    <t>WINT5</t>
  </si>
  <si>
    <t>WITH5</t>
  </si>
  <si>
    <t>WITR5</t>
  </si>
  <si>
    <t>WIVE5</t>
  </si>
  <si>
    <t>WOOD5J</t>
  </si>
  <si>
    <t>WOOY5</t>
  </si>
  <si>
    <t>YELV5</t>
  </si>
  <si>
    <t>PAPR3</t>
  </si>
  <si>
    <t>BLAK5</t>
  </si>
  <si>
    <t>WOOD5K</t>
  </si>
  <si>
    <t>AVOH5K</t>
  </si>
  <si>
    <t>FILT5K</t>
  </si>
  <si>
    <t>PAIG5</t>
  </si>
  <si>
    <t>DORS7K</t>
  </si>
  <si>
    <t>BAIR5</t>
  </si>
  <si>
    <t>STWB5</t>
  </si>
  <si>
    <t>DACR5</t>
  </si>
  <si>
    <t>ASTZ5</t>
  </si>
  <si>
    <t>NTAW5</t>
  </si>
  <si>
    <t>BRDW5</t>
  </si>
  <si>
    <t>SAWR5</t>
  </si>
  <si>
    <t>LNGE3</t>
  </si>
  <si>
    <t>SPAU5J</t>
  </si>
  <si>
    <t>SPAU5K</t>
  </si>
  <si>
    <t>WAPP5</t>
  </si>
  <si>
    <t>WWIC5</t>
  </si>
  <si>
    <t>ASHL5</t>
  </si>
  <si>
    <t>MARG5J</t>
  </si>
  <si>
    <t>CALY5</t>
  </si>
  <si>
    <t>COTH5</t>
  </si>
  <si>
    <t>EMGR5</t>
  </si>
  <si>
    <t>SMET5</t>
  </si>
  <si>
    <t>EXSC5</t>
  </si>
  <si>
    <t>HBBP5</t>
  </si>
  <si>
    <t>UOBA3D</t>
  </si>
  <si>
    <t>AHMD3</t>
  </si>
  <si>
    <t>HEMI3</t>
  </si>
  <si>
    <t>PATC5</t>
  </si>
  <si>
    <t>SHER3</t>
  </si>
  <si>
    <t>LGTH3</t>
  </si>
  <si>
    <t>NSMA3</t>
  </si>
  <si>
    <t>WIGR3</t>
  </si>
  <si>
    <t>LANF3</t>
  </si>
  <si>
    <t>FNAT3</t>
  </si>
  <si>
    <t>0 to 3571</t>
  </si>
  <si>
    <t>3571 to 12553</t>
  </si>
  <si>
    <t>12553 to 25279</t>
  </si>
  <si>
    <t>25279 to ∞</t>
  </si>
  <si>
    <t>0 to 80</t>
  </si>
  <si>
    <t>80 to 150</t>
  </si>
  <si>
    <t>150 to 231</t>
  </si>
  <si>
    <t>231 to ∞</t>
  </si>
  <si>
    <t>0 to 422</t>
  </si>
  <si>
    <t>422 to 1000</t>
  </si>
  <si>
    <t>1000 to 1800</t>
  </si>
  <si>
    <t>1800 to ∞</t>
  </si>
  <si>
    <t>5000 to 12000</t>
  </si>
  <si>
    <t>12000 to 21500</t>
  </si>
  <si>
    <t>21500 to ∞</t>
  </si>
  <si>
    <t>Based on consumption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</si>
</sst>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s>
  <fonts count="35"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20"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5" fillId="24" borderId="0" applyNumberFormat="0" applyBorder="0" applyAlignment="0" applyProtection="0"/>
    <xf numFmtId="0" fontId="4" fillId="6" borderId="0" applyNumberFormat="0" applyBorder="0" applyAlignment="0" applyProtection="0"/>
    <xf numFmtId="0" fontId="25" fillId="25" borderId="0" applyNumberFormat="0" applyBorder="0" applyAlignment="0" applyProtection="0"/>
    <xf numFmtId="0" fontId="25" fillId="26" borderId="0" applyNumberFormat="0" applyBorder="0" applyAlignment="0" applyProtection="0"/>
    <xf numFmtId="0" fontId="4" fillId="27" borderId="0" applyNumberFormat="0" applyBorder="0" applyAlignment="0" applyProtection="0"/>
    <xf numFmtId="0" fontId="25" fillId="28" borderId="0" applyNumberFormat="0" applyBorder="0" applyAlignment="0" applyProtection="0"/>
    <xf numFmtId="0" fontId="29" fillId="0" borderId="0"/>
    <xf numFmtId="0" fontId="31"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43">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0" fillId="0" borderId="0" xfId="0" applyBorder="1"/>
    <xf numFmtId="0" fontId="15" fillId="2" borderId="0" xfId="3" applyFont="1" applyFill="1" applyAlignment="1" applyProtection="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6"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6"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7" fillId="5" borderId="7" xfId="2" applyNumberFormat="1" applyFont="1" applyAlignment="1" applyProtection="1">
      <alignment horizontal="center" vertical="center" wrapText="1"/>
      <protection locked="0"/>
    </xf>
    <xf numFmtId="170" fontId="19" fillId="12" borderId="1" xfId="0" applyNumberFormat="1" applyFont="1" applyFill="1" applyBorder="1" applyAlignment="1" applyProtection="1">
      <alignment horizontal="center" vertical="center"/>
      <protection locked="0"/>
    </xf>
    <xf numFmtId="171" fontId="19" fillId="12" borderId="1" xfId="0" applyNumberFormat="1" applyFont="1" applyFill="1" applyBorder="1" applyAlignment="1" applyProtection="1">
      <alignment horizontal="center" vertical="center"/>
      <protection locked="0"/>
    </xf>
    <xf numFmtId="170" fontId="19" fillId="14" borderId="1" xfId="0" applyNumberFormat="1" applyFont="1" applyFill="1" applyBorder="1" applyAlignment="1" applyProtection="1">
      <alignment horizontal="center" vertical="center"/>
      <protection locked="0"/>
    </xf>
    <xf numFmtId="171" fontId="19"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9"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9" fillId="9" borderId="1" xfId="0" applyNumberFormat="1" applyFont="1" applyFill="1" applyBorder="1" applyAlignment="1" applyProtection="1">
      <alignment horizontal="center" vertical="center"/>
      <protection locked="0"/>
    </xf>
    <xf numFmtId="171" fontId="19"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2" fillId="8" borderId="1" xfId="0" applyNumberFormat="1" applyFont="1" applyFill="1" applyBorder="1" applyAlignment="1" applyProtection="1">
      <alignment horizontal="center" vertical="center" wrapText="1"/>
      <protection locked="0"/>
    </xf>
    <xf numFmtId="172" fontId="22" fillId="9" borderId="1" xfId="0" applyNumberFormat="1" applyFont="1" applyFill="1" applyBorder="1" applyAlignment="1" applyProtection="1">
      <alignment horizontal="center" vertical="center"/>
      <protection locked="0"/>
    </xf>
    <xf numFmtId="172" fontId="22" fillId="3" borderId="1" xfId="0" applyNumberFormat="1" applyFont="1" applyFill="1" applyBorder="1" applyAlignment="1" applyProtection="1">
      <alignment horizontal="center" vertical="center"/>
      <protection locked="0"/>
    </xf>
    <xf numFmtId="0" fontId="22" fillId="8" borderId="1" xfId="0" applyFont="1" applyFill="1" applyBorder="1" applyAlignment="1" applyProtection="1">
      <alignment horizontal="center" vertical="center" wrapText="1"/>
      <protection locked="0"/>
    </xf>
    <xf numFmtId="164" fontId="22" fillId="10" borderId="1" xfId="0" applyNumberFormat="1" applyFont="1" applyFill="1" applyBorder="1" applyAlignment="1" applyProtection="1">
      <alignment horizontal="center" vertical="center"/>
      <protection locked="0"/>
    </xf>
    <xf numFmtId="164" fontId="22" fillId="3" borderId="1" xfId="0" applyNumberFormat="1" applyFont="1" applyFill="1" applyBorder="1" applyAlignment="1" applyProtection="1">
      <alignment horizontal="center" vertical="center"/>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ont="1" applyFill="1" applyAlignment="1" applyProtection="1">
      <alignment vertical="center"/>
    </xf>
    <xf numFmtId="0" fontId="7" fillId="2" borderId="8" xfId="6" quotePrefix="1" applyFont="1" applyFill="1" applyBorder="1" applyAlignment="1">
      <alignment vertical="center" wrapText="1"/>
    </xf>
    <xf numFmtId="0" fontId="7" fillId="2" borderId="0" xfId="6" applyFont="1"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4"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0" fontId="7" fillId="2" borderId="0" xfId="6" applyFont="1" applyFill="1" applyAlignment="1">
      <alignment horizontal="center" vertical="center"/>
    </xf>
    <xf numFmtId="166" fontId="7" fillId="2" borderId="0" xfId="6" applyNumberFormat="1" applyFont="1" applyFill="1" applyAlignment="1">
      <alignment horizontal="center" vertical="center"/>
    </xf>
    <xf numFmtId="0" fontId="7" fillId="2" borderId="0" xfId="6" applyFont="1"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ont="1" applyFill="1" applyAlignment="1" applyProtection="1">
      <alignment horizontal="left" vertical="center" wrapText="1"/>
      <protection locked="0"/>
    </xf>
    <xf numFmtId="49" fontId="12" fillId="6" borderId="0" xfId="1" applyNumberFormat="1" applyFont="1" applyFill="1" applyAlignment="1" applyProtection="1">
      <alignment vertical="center" wrapText="1"/>
      <protection locked="0"/>
    </xf>
    <xf numFmtId="49" fontId="20" fillId="0" borderId="0" xfId="4" applyNumberFormat="1" applyFont="1" applyBorder="1" applyAlignment="1" applyProtection="1">
      <alignment vertical="center"/>
      <protection locked="0"/>
    </xf>
    <xf numFmtId="0" fontId="7" fillId="0" borderId="0" xfId="0" applyFont="1" applyBorder="1" applyProtection="1">
      <protection locked="0"/>
    </xf>
    <xf numFmtId="49" fontId="12" fillId="6" borderId="0" xfId="1" applyNumberFormat="1" applyFont="1" applyFill="1" applyBorder="1" applyAlignment="1" applyProtection="1">
      <alignment vertical="center" wrapText="1"/>
      <protection locked="0"/>
    </xf>
    <xf numFmtId="49" fontId="12" fillId="0" borderId="0" xfId="5" applyNumberFormat="1" applyFont="1" applyBorder="1" applyAlignment="1" applyProtection="1">
      <alignment vertical="center"/>
      <protection locked="0"/>
    </xf>
    <xf numFmtId="49" fontId="12" fillId="0" borderId="0" xfId="5" quotePrefix="1" applyNumberFormat="1" applyFont="1" applyBorder="1" applyAlignment="1" applyProtection="1">
      <alignment horizontal="left" vertical="center"/>
      <protection locked="0"/>
    </xf>
    <xf numFmtId="49" fontId="24"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8" fillId="17" borderId="0" xfId="1"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9" fillId="17" borderId="0" xfId="6" applyFont="1" applyFill="1" applyBorder="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8"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ont="1" applyFill="1" applyAlignment="1" applyProtection="1">
      <alignment vertical="center"/>
      <protection hidden="1"/>
    </xf>
    <xf numFmtId="0" fontId="7" fillId="9" borderId="1" xfId="6" applyNumberFormat="1" applyFont="1" applyFill="1" applyBorder="1" applyAlignment="1" applyProtection="1">
      <alignment horizontal="left" vertical="center" wrapText="1"/>
    </xf>
    <xf numFmtId="1" fontId="7" fillId="9" borderId="1" xfId="6" applyNumberFormat="1" applyFont="1" applyFill="1" applyBorder="1" applyAlignment="1" applyProtection="1">
      <alignment horizontal="left" vertical="center" wrapText="1"/>
    </xf>
    <xf numFmtId="172" fontId="5" fillId="23" borderId="1" xfId="6" applyNumberFormat="1" applyFont="1" applyFill="1" applyBorder="1" applyAlignment="1" applyProtection="1">
      <alignment horizontal="center" vertical="center"/>
    </xf>
    <xf numFmtId="43" fontId="5" fillId="23" borderId="1" xfId="7" applyFont="1" applyFill="1" applyBorder="1" applyAlignment="1" applyProtection="1">
      <alignment horizontal="center" vertical="center"/>
    </xf>
    <xf numFmtId="164" fontId="5" fillId="23" borderId="1" xfId="6" applyNumberFormat="1" applyFont="1" applyFill="1" applyBorder="1" applyAlignment="1" applyProtection="1">
      <alignment horizontal="center" vertical="center"/>
    </xf>
    <xf numFmtId="165" fontId="5" fillId="12" borderId="1" xfId="6" applyNumberFormat="1" applyFont="1" applyFill="1" applyBorder="1" applyAlignment="1" applyProtection="1">
      <alignment horizontal="center" vertical="center"/>
    </xf>
    <xf numFmtId="43" fontId="5" fillId="12" borderId="1" xfId="7" applyFont="1" applyFill="1" applyBorder="1" applyAlignment="1" applyProtection="1">
      <alignment horizontal="center" vertical="center"/>
    </xf>
    <xf numFmtId="164" fontId="5" fillId="12" borderId="1" xfId="6" applyNumberFormat="1" applyFont="1" applyFill="1" applyBorder="1" applyAlignment="1" applyProtection="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8" fillId="0" borderId="0" xfId="1"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8" fillId="7" borderId="6" xfId="0" applyFont="1" applyFill="1" applyBorder="1" applyAlignment="1" applyProtection="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pplyProtection="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pplyProtection="1">
      <alignment horizontal="center" vertical="center" wrapText="1"/>
    </xf>
    <xf numFmtId="174" fontId="4" fillId="30" borderId="1" xfId="9" applyNumberFormat="1" applyFill="1" applyBorder="1" applyAlignment="1" applyProtection="1">
      <alignment vertical="center"/>
      <protection locked="0"/>
    </xf>
    <xf numFmtId="175" fontId="4" fillId="30" borderId="1" xfId="9" applyNumberFormat="1" applyFill="1" applyBorder="1" applyAlignment="1" applyProtection="1">
      <alignment vertical="center"/>
    </xf>
    <xf numFmtId="175" fontId="4" fillId="33" borderId="1" xfId="9" applyNumberFormat="1" applyFill="1" applyBorder="1" applyAlignment="1" applyProtection="1">
      <alignment vertical="center"/>
    </xf>
    <xf numFmtId="175" fontId="7" fillId="31" borderId="1" xfId="10" applyNumberFormat="1" applyFont="1" applyFill="1" applyBorder="1" applyAlignment="1" applyProtection="1">
      <alignment vertical="center"/>
    </xf>
    <xf numFmtId="175" fontId="7" fillId="34" borderId="1" xfId="10" applyNumberFormat="1" applyFont="1" applyFill="1" applyBorder="1" applyAlignment="1" applyProtection="1">
      <alignment vertical="center"/>
    </xf>
    <xf numFmtId="176" fontId="4" fillId="30" borderId="5" xfId="9" applyNumberFormat="1" applyFill="1" applyBorder="1" applyAlignment="1" applyProtection="1">
      <alignment vertical="center"/>
    </xf>
    <xf numFmtId="176" fontId="4" fillId="30" borderId="1" xfId="9" applyNumberFormat="1" applyFill="1" applyBorder="1" applyAlignment="1" applyProtection="1">
      <alignment vertical="center"/>
    </xf>
    <xf numFmtId="0" fontId="8" fillId="7" borderId="1" xfId="0" applyFont="1" applyFill="1" applyBorder="1" applyAlignment="1">
      <alignment horizontal="center" vertical="center" wrapText="1"/>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ont="1" applyFill="1" applyAlignment="1" applyProtection="1">
      <alignment horizontal="center" vertical="center" wrapText="1"/>
      <protection locked="0"/>
    </xf>
    <xf numFmtId="49" fontId="12" fillId="6" borderId="0" xfId="1" quotePrefix="1" applyNumberFormat="1" applyFont="1" applyFill="1" applyAlignment="1" applyProtection="1">
      <alignment horizontal="center" vertical="center" wrapText="1"/>
      <protection locked="0"/>
    </xf>
    <xf numFmtId="49" fontId="24" fillId="7" borderId="1" xfId="6" quotePrefix="1" applyNumberFormat="1" applyFont="1" applyFill="1" applyBorder="1" applyAlignment="1">
      <alignment horizontal="center" vertical="center" wrapText="1"/>
    </xf>
    <xf numFmtId="0" fontId="0" fillId="0" borderId="0" xfId="0" applyFill="1"/>
    <xf numFmtId="0" fontId="15" fillId="0" borderId="0" xfId="3" applyFont="1" applyFill="1" applyBorder="1" applyAlignment="1" applyProtection="1">
      <alignment vertical="center"/>
    </xf>
    <xf numFmtId="49" fontId="20" fillId="0" borderId="0" xfId="4" quotePrefix="1" applyNumberFormat="1" applyFont="1" applyBorder="1" applyAlignment="1" applyProtection="1">
      <alignment horizontal="left" vertical="center"/>
      <protection locked="0"/>
    </xf>
    <xf numFmtId="164" fontId="22" fillId="10" borderId="1" xfId="0" applyNumberFormat="1" applyFont="1" applyFill="1" applyBorder="1" applyAlignment="1" applyProtection="1">
      <alignment horizontal="center" vertical="center"/>
    </xf>
    <xf numFmtId="177" fontId="23" fillId="18" borderId="1" xfId="0" applyNumberFormat="1" applyFont="1" applyFill="1" applyBorder="1" applyAlignment="1" applyProtection="1">
      <alignment horizontal="center" vertical="center"/>
      <protection locked="0"/>
    </xf>
    <xf numFmtId="177" fontId="22" fillId="19" borderId="1" xfId="0" applyNumberFormat="1" applyFont="1" applyFill="1" applyBorder="1" applyAlignment="1" applyProtection="1">
      <alignment horizontal="center" vertical="center"/>
      <protection locked="0"/>
    </xf>
    <xf numFmtId="177" fontId="23" fillId="20" borderId="1" xfId="0" applyNumberFormat="1" applyFont="1" applyFill="1" applyBorder="1" applyAlignment="1" applyProtection="1">
      <alignment horizontal="center" vertical="center"/>
      <protection locked="0"/>
    </xf>
    <xf numFmtId="177" fontId="23" fillId="21" borderId="1" xfId="0" applyNumberFormat="1" applyFont="1" applyFill="1" applyBorder="1" applyAlignment="1" applyProtection="1">
      <alignment horizontal="center" vertical="center"/>
      <protection locked="0"/>
    </xf>
    <xf numFmtId="177" fontId="22" fillId="22" borderId="1" xfId="0" applyNumberFormat="1" applyFont="1" applyFill="1" applyBorder="1" applyAlignment="1" applyProtection="1">
      <alignment horizontal="center" vertical="center"/>
      <protection locked="0"/>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77" fontId="32" fillId="18" borderId="1" xfId="0" applyNumberFormat="1" applyFont="1" applyFill="1" applyBorder="1" applyAlignment="1" applyProtection="1">
      <alignment horizontal="center" vertical="center" wrapText="1"/>
      <protection locked="0"/>
    </xf>
    <xf numFmtId="177" fontId="10" fillId="19" borderId="1" xfId="0" applyNumberFormat="1" applyFont="1" applyFill="1" applyBorder="1" applyAlignment="1" applyProtection="1">
      <alignment horizontal="center" vertical="center" wrapText="1"/>
      <protection locked="0"/>
    </xf>
    <xf numFmtId="177" fontId="32"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7" fontId="32" fillId="21" borderId="1" xfId="0" applyNumberFormat="1" applyFont="1" applyFill="1" applyBorder="1" applyAlignment="1" applyProtection="1">
      <alignment horizontal="center" vertical="center" wrapText="1"/>
      <protection locked="0"/>
    </xf>
    <xf numFmtId="177"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3" fillId="0" borderId="0" xfId="6" applyFont="1"/>
    <xf numFmtId="0" fontId="14" fillId="0" borderId="0" xfId="3" applyFont="1"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0" borderId="0" xfId="6" quotePrefix="1" applyFont="1" applyAlignment="1">
      <alignment horizontal="left"/>
    </xf>
    <xf numFmtId="0" fontId="7" fillId="0" borderId="0" xfId="6" applyFont="1"/>
    <xf numFmtId="0" fontId="14" fillId="0" borderId="0" xfId="3" applyFill="1" applyAlignment="1" applyProtection="1">
      <alignment horizontal="left" vertical="center"/>
    </xf>
    <xf numFmtId="0" fontId="7" fillId="36" borderId="0" xfId="6" applyFill="1" applyAlignment="1">
      <alignment horizontal="left" vertical="center"/>
    </xf>
    <xf numFmtId="178" fontId="7" fillId="36" borderId="0" xfId="6" applyNumberFormat="1" applyFill="1" applyAlignment="1">
      <alignment horizontal="left"/>
    </xf>
    <xf numFmtId="0" fontId="8" fillId="7" borderId="1" xfId="0" applyFont="1" applyFill="1" applyBorder="1" applyAlignment="1">
      <alignment horizontal="center" vertical="center" wrapText="1"/>
    </xf>
    <xf numFmtId="0" fontId="8" fillId="11" borderId="1" xfId="0" applyFont="1" applyFill="1" applyBorder="1" applyAlignment="1" applyProtection="1">
      <alignment vertical="center" wrapText="1"/>
    </xf>
    <xf numFmtId="0" fontId="34" fillId="0" borderId="1" xfId="16" applyFont="1" applyFill="1" applyBorder="1" applyAlignment="1" applyProtection="1">
      <alignment horizontal="center" vertical="center" wrapText="1"/>
    </xf>
    <xf numFmtId="2" fontId="22" fillId="10" borderId="1" xfId="0" applyNumberFormat="1" applyFont="1" applyFill="1" applyBorder="1" applyAlignment="1" applyProtection="1">
      <alignment horizontal="center" vertical="center"/>
      <protection locked="0"/>
    </xf>
    <xf numFmtId="2" fontId="22" fillId="3" borderId="1" xfId="0" applyNumberFormat="1" applyFont="1" applyFill="1" applyBorder="1" applyAlignment="1" applyProtection="1">
      <alignment horizontal="center" vertical="center"/>
      <protection locked="0"/>
    </xf>
    <xf numFmtId="0" fontId="8" fillId="7" borderId="1" xfId="0" applyFont="1" applyFill="1" applyBorder="1" applyAlignment="1" applyProtection="1">
      <alignment vertical="center" wrapText="1"/>
    </xf>
    <xf numFmtId="0" fontId="8" fillId="7" borderId="1" xfId="0" quotePrefix="1" applyFont="1" applyFill="1" applyBorder="1" applyAlignment="1" applyProtection="1">
      <alignment horizontal="center" vertical="center" wrapText="1"/>
    </xf>
    <xf numFmtId="0" fontId="8" fillId="7" borderId="1" xfId="0" applyFont="1" applyFill="1" applyBorder="1" applyAlignment="1" applyProtection="1">
      <alignment horizontal="center" vertical="center" wrapText="1"/>
    </xf>
    <xf numFmtId="2" fontId="22" fillId="3" borderId="1" xfId="0" applyNumberFormat="1" applyFont="1" applyFill="1" applyBorder="1" applyAlignment="1" applyProtection="1">
      <alignment horizontal="center" vertical="center"/>
    </xf>
    <xf numFmtId="2" fontId="22" fillId="10" borderId="1" xfId="0" applyNumberFormat="1" applyFont="1" applyFill="1" applyBorder="1" applyAlignment="1" applyProtection="1">
      <alignment horizontal="center" vertical="center"/>
    </xf>
    <xf numFmtId="0" fontId="7" fillId="2" borderId="0" xfId="6" quotePrefix="1"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14" fillId="0" borderId="0" xfId="3" applyAlignment="1" applyProtection="1">
      <alignment horizontal="left" vertical="top" wrapText="1"/>
    </xf>
    <xf numFmtId="49" fontId="22" fillId="0" borderId="1" xfId="0" applyNumberFormat="1" applyFont="1" applyFill="1" applyBorder="1" applyAlignment="1" applyProtection="1">
      <alignment horizontal="center" vertical="center" wrapText="1"/>
      <protection locked="0"/>
    </xf>
    <xf numFmtId="3" fontId="22" fillId="0" borderId="1" xfId="0" applyNumberFormat="1" applyFont="1" applyFill="1" applyBorder="1" applyAlignment="1" applyProtection="1">
      <alignment horizontal="center" vertical="center" wrapText="1"/>
      <protection locked="0"/>
    </xf>
    <xf numFmtId="0" fontId="22" fillId="0" borderId="1" xfId="0" applyFont="1" applyFill="1" applyBorder="1" applyAlignment="1" applyProtection="1">
      <alignment horizontal="center" vertical="center" wrapText="1"/>
      <protection locked="0"/>
    </xf>
    <xf numFmtId="0" fontId="0" fillId="0" borderId="0" xfId="0" applyAlignment="1"/>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6" fillId="8" borderId="1" xfId="0" applyNumberFormat="1" applyFont="1" applyFill="1" applyBorder="1" applyAlignment="1" applyProtection="1">
      <alignment horizontal="center" vertical="center"/>
      <protection locked="0"/>
    </xf>
    <xf numFmtId="49" fontId="22" fillId="0" borderId="1" xfId="0" quotePrefix="1" applyNumberFormat="1" applyFont="1" applyFill="1" applyBorder="1" applyAlignment="1" applyProtection="1">
      <alignment horizontal="center" vertical="center" wrapText="1"/>
      <protection locked="0"/>
    </xf>
    <xf numFmtId="3" fontId="22" fillId="0" borderId="1" xfId="0" quotePrefix="1" applyNumberFormat="1" applyFont="1" applyFill="1" applyBorder="1" applyAlignment="1" applyProtection="1">
      <alignment horizontal="center" vertical="center" wrapText="1"/>
      <protection locked="0"/>
    </xf>
    <xf numFmtId="0" fontId="8" fillId="7" borderId="6" xfId="0" applyFont="1" applyFill="1" applyBorder="1" applyAlignment="1" applyProtection="1">
      <alignment vertical="center" wrapText="1"/>
      <protection locked="0"/>
    </xf>
    <xf numFmtId="0" fontId="26" fillId="20" borderId="1" xfId="0" applyFont="1" applyFill="1" applyBorder="1" applyAlignment="1" applyProtection="1">
      <alignment horizontal="center" vertical="center" wrapText="1"/>
      <protection locked="0"/>
    </xf>
    <xf numFmtId="0" fontId="26"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0" fontId="26" fillId="18" borderId="1" xfId="0" applyFont="1" applyFill="1" applyBorder="1" applyAlignment="1" applyProtection="1">
      <alignment horizontal="center" vertical="center" wrapText="1"/>
      <protection locked="0"/>
    </xf>
    <xf numFmtId="0" fontId="8" fillId="0" borderId="6" xfId="0" applyFont="1" applyBorder="1" applyAlignment="1">
      <alignment horizontal="center" vertical="center" wrapText="1"/>
    </xf>
    <xf numFmtId="0" fontId="7" fillId="17" borderId="1"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8" fillId="0" borderId="15" xfId="0" applyFont="1" applyFill="1" applyBorder="1" applyAlignment="1">
      <alignment vertical="center" wrapText="1"/>
    </xf>
    <xf numFmtId="0" fontId="7" fillId="0" borderId="16" xfId="0" applyFont="1" applyFill="1" applyBorder="1" applyAlignment="1">
      <alignment horizontal="center" vertical="center" wrapText="1"/>
    </xf>
    <xf numFmtId="0" fontId="0" fillId="0" borderId="0" xfId="0"/>
    <xf numFmtId="0" fontId="7" fillId="0" borderId="1" xfId="0" applyFont="1" applyBorder="1" applyAlignment="1">
      <alignment vertical="center" wrapText="1"/>
    </xf>
    <xf numFmtId="0" fontId="7" fillId="0" borderId="0" xfId="0" applyFont="1" applyBorder="1" applyAlignment="1">
      <alignment wrapText="1"/>
    </xf>
    <xf numFmtId="0" fontId="8" fillId="0" borderId="0" xfId="0" applyFont="1" applyBorder="1" applyAlignment="1">
      <alignment vertical="top" wrapText="1"/>
    </xf>
    <xf numFmtId="0" fontId="8" fillId="7" borderId="1" xfId="0" applyFont="1" applyFill="1" applyBorder="1" applyAlignment="1" applyProtection="1">
      <alignment horizontal="center" vertical="center" wrapText="1"/>
      <protection locked="0"/>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18" fillId="17" borderId="0" xfId="1" applyNumberFormat="1" applyFont="1" applyFill="1" applyBorder="1" applyAlignment="1">
      <alignment horizontal="center" vertical="center" wrapText="1"/>
    </xf>
    <xf numFmtId="0" fontId="8" fillId="11" borderId="1" xfId="0" applyFont="1" applyFill="1" applyBorder="1" applyAlignment="1" applyProtection="1">
      <alignment vertical="center" wrapText="1"/>
    </xf>
    <xf numFmtId="0" fontId="7" fillId="4" borderId="1" xfId="0" applyFont="1" applyFill="1" applyBorder="1" applyAlignment="1">
      <alignment horizontal="center" vertical="center" wrapText="1"/>
    </xf>
    <xf numFmtId="1" fontId="18"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22" fillId="8" borderId="1" xfId="0" applyNumberFormat="1" applyFont="1" applyFill="1" applyBorder="1" applyAlignment="1" applyProtection="1">
      <alignment horizontal="center" vertical="center" wrapText="1"/>
    </xf>
    <xf numFmtId="0" fontId="22" fillId="17" borderId="1" xfId="0" applyNumberFormat="1" applyFont="1" applyFill="1" applyBorder="1" applyAlignment="1" applyProtection="1">
      <alignment horizontal="center" vertical="center" wrapText="1"/>
    </xf>
    <xf numFmtId="0" fontId="7" fillId="0" borderId="6" xfId="6" applyFont="1" applyBorder="1" applyAlignment="1">
      <alignment horizontal="center" vertical="center" wrapText="1"/>
    </xf>
    <xf numFmtId="0" fontId="8" fillId="7" borderId="6" xfId="6" applyFont="1" applyFill="1" applyBorder="1" applyAlignment="1" applyProtection="1">
      <alignment vertical="center" wrapText="1"/>
      <protection locked="0"/>
    </xf>
    <xf numFmtId="0" fontId="26" fillId="20" borderId="1" xfId="6" applyFont="1" applyFill="1" applyBorder="1" applyAlignment="1" applyProtection="1">
      <alignment horizontal="center" vertical="center" wrapText="1"/>
      <protection locked="0"/>
    </xf>
    <xf numFmtId="0" fontId="26"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0" fontId="7" fillId="0" borderId="1" xfId="6" applyFont="1" applyFill="1" applyBorder="1" applyAlignment="1">
      <alignment horizontal="center" vertical="center" wrapText="1"/>
    </xf>
    <xf numFmtId="0" fontId="18" fillId="17" borderId="0" xfId="1" applyNumberFormat="1" applyFont="1" applyFill="1" applyBorder="1" applyAlignment="1">
      <alignment horizontal="center" vertical="center" wrapText="1"/>
    </xf>
    <xf numFmtId="172" fontId="22" fillId="19" borderId="3" xfId="6" applyNumberFormat="1" applyFont="1" applyFill="1" applyBorder="1" applyAlignment="1" applyProtection="1">
      <alignment horizontal="center" vertical="center" wrapText="1"/>
      <protection locked="0"/>
    </xf>
    <xf numFmtId="0" fontId="7" fillId="0" borderId="1" xfId="6" applyFont="1" applyBorder="1" applyAlignment="1">
      <alignment horizontal="center" vertical="center" wrapText="1"/>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7" fillId="4" borderId="1" xfId="6" applyFont="1" applyFill="1" applyBorder="1" applyAlignment="1">
      <alignment horizontal="center" vertical="center" wrapText="1"/>
    </xf>
    <xf numFmtId="0" fontId="26" fillId="18"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17" borderId="1" xfId="6" applyFont="1"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Font="1" applyFill="1" applyBorder="1" applyAlignment="1">
      <alignment horizontal="center" vertical="center" wrapText="1"/>
    </xf>
    <xf numFmtId="0" fontId="8" fillId="0" borderId="15" xfId="6" applyFont="1" applyFill="1" applyBorder="1" applyAlignment="1">
      <alignment vertical="center" wrapText="1"/>
    </xf>
    <xf numFmtId="0" fontId="7" fillId="0" borderId="16" xfId="6" applyFont="1" applyFill="1" applyBorder="1" applyAlignment="1">
      <alignment horizontal="center" vertical="center"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0" borderId="3" xfId="6" applyFont="1" applyFill="1" applyBorder="1" applyAlignment="1">
      <alignment horizontal="center" vertical="center" wrapText="1"/>
    </xf>
    <xf numFmtId="49" fontId="7" fillId="9" borderId="1" xfId="6" applyNumberFormat="1" applyFont="1" applyFill="1" applyBorder="1" applyAlignment="1" applyProtection="1">
      <alignment horizontal="left" vertical="center" wrapText="1"/>
      <protection locked="0"/>
    </xf>
    <xf numFmtId="1" fontId="7" fillId="9" borderId="1" xfId="0" quotePrefix="1" applyNumberFormat="1" applyFont="1" applyFill="1" applyBorder="1" applyAlignment="1" applyProtection="1">
      <alignment horizontal="left" vertical="center" wrapText="1"/>
      <protection locked="0"/>
    </xf>
    <xf numFmtId="0" fontId="0" fillId="0" borderId="1" xfId="0" applyBorder="1" applyAlignment="1">
      <alignment vertical="center" wrapText="1"/>
    </xf>
    <xf numFmtId="177" fontId="0" fillId="2" borderId="0" xfId="0" applyNumberFormat="1" applyFill="1" applyAlignment="1">
      <alignment horizontal="center" vertical="center"/>
    </xf>
    <xf numFmtId="0" fontId="16" fillId="8" borderId="1" xfId="0" applyNumberFormat="1" applyFont="1" applyFill="1" applyBorder="1" applyAlignment="1" applyProtection="1">
      <alignment horizontal="center" vertical="center" wrapText="1"/>
      <protection locked="0"/>
    </xf>
    <xf numFmtId="0" fontId="7" fillId="0" borderId="0" xfId="0" quotePrefix="1" applyFont="1" applyAlignment="1">
      <alignment horizontal="left" wrapText="1"/>
    </xf>
    <xf numFmtId="0" fontId="21" fillId="0" borderId="0" xfId="0" quotePrefix="1" applyNumberFormat="1" applyFont="1" applyAlignment="1" applyProtection="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6" fillId="0" borderId="0" xfId="0" quotePrefix="1" applyNumberFormat="1" applyFont="1" applyFill="1" applyAlignment="1" applyProtection="1">
      <alignment horizontal="left" vertical="top" wrapText="1"/>
    </xf>
    <xf numFmtId="0" fontId="16" fillId="0" borderId="0" xfId="0" quotePrefix="1" applyNumberFormat="1" applyFont="1" applyAlignment="1" applyProtection="1">
      <alignment horizontal="left" vertical="top" wrapText="1"/>
    </xf>
    <xf numFmtId="49" fontId="12" fillId="6" borderId="0" xfId="1" applyNumberFormat="1" applyFont="1" applyFill="1" applyAlignment="1" applyProtection="1">
      <alignment horizontal="center" vertical="center" wrapText="1"/>
      <protection locked="0"/>
    </xf>
    <xf numFmtId="49" fontId="12" fillId="6" borderId="0" xfId="1" applyNumberFormat="1" applyFont="1" applyFill="1" applyAlignment="1" applyProtection="1">
      <alignment horizontal="left" vertical="center" wrapText="1"/>
      <protection locked="0"/>
    </xf>
    <xf numFmtId="0" fontId="7" fillId="2" borderId="8" xfId="6" quotePrefix="1" applyFont="1" applyFill="1" applyBorder="1" applyAlignment="1">
      <alignment horizontal="center" vertical="center" wrapText="1"/>
    </xf>
    <xf numFmtId="0" fontId="31" fillId="35" borderId="11" xfId="15" quotePrefix="1" applyBorder="1" applyAlignment="1">
      <alignment horizontal="left" vertical="top" wrapText="1"/>
    </xf>
    <xf numFmtId="0" fontId="31" fillId="35" borderId="8" xfId="15" quotePrefix="1" applyBorder="1" applyAlignment="1">
      <alignment horizontal="left" vertical="top" wrapText="1"/>
    </xf>
    <xf numFmtId="0" fontId="18" fillId="6" borderId="1" xfId="1" applyNumberFormat="1" applyFont="1" applyFill="1" applyBorder="1" applyAlignment="1">
      <alignment horizontal="center" vertical="center" wrapText="1"/>
    </xf>
    <xf numFmtId="0" fontId="7" fillId="0" borderId="15" xfId="0" applyFont="1" applyFill="1" applyBorder="1" applyAlignment="1">
      <alignment horizontal="left" vertical="center" wrapText="1"/>
    </xf>
    <xf numFmtId="0" fontId="8" fillId="0" borderId="15" xfId="0" applyFont="1" applyFill="1" applyBorder="1" applyAlignment="1">
      <alignment horizontal="left" vertical="center" wrapText="1"/>
    </xf>
    <xf numFmtId="172" fontId="22" fillId="19" borderId="3" xfId="0" applyNumberFormat="1" applyFont="1" applyFill="1" applyBorder="1" applyAlignment="1" applyProtection="1">
      <alignment horizontal="center" vertical="center"/>
      <protection locked="0"/>
    </xf>
    <xf numFmtId="172" fontId="22"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7" fillId="0" borderId="16"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3" xfId="6" applyFont="1" applyBorder="1" applyAlignment="1">
      <alignment horizontal="center" vertical="center" wrapText="1"/>
    </xf>
    <xf numFmtId="0" fontId="7" fillId="0" borderId="4" xfId="6" applyFont="1" applyBorder="1" applyAlignment="1">
      <alignment horizontal="center" vertical="center" wrapText="1"/>
    </xf>
    <xf numFmtId="0" fontId="7" fillId="0" borderId="5" xfId="6" applyFont="1" applyBorder="1" applyAlignment="1">
      <alignment horizontal="center" vertical="center" wrapText="1"/>
    </xf>
    <xf numFmtId="0" fontId="7" fillId="0" borderId="15"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6" applyFont="1" applyBorder="1" applyAlignment="1">
      <alignment horizontal="center" vertical="center" wrapText="1"/>
    </xf>
    <xf numFmtId="0" fontId="8" fillId="0" borderId="1" xfId="6" applyFont="1" applyBorder="1" applyAlignment="1">
      <alignment horizontal="center" vertical="center" wrapText="1"/>
    </xf>
    <xf numFmtId="0" fontId="7" fillId="2" borderId="8" xfId="6" quotePrefix="1" applyFont="1" applyFill="1" applyBorder="1" applyAlignment="1">
      <alignment horizontal="left" vertical="center" wrapText="1"/>
    </xf>
    <xf numFmtId="0" fontId="7" fillId="2" borderId="8" xfId="0" quotePrefix="1" applyFont="1" applyFill="1" applyBorder="1" applyAlignment="1">
      <alignment horizontal="left" vertical="center" wrapText="1"/>
    </xf>
    <xf numFmtId="0" fontId="18" fillId="6" borderId="3" xfId="1" applyNumberFormat="1" applyFont="1" applyFill="1" applyBorder="1" applyAlignment="1">
      <alignment horizontal="center" vertical="center" wrapText="1"/>
    </xf>
    <xf numFmtId="0" fontId="18" fillId="6" borderId="4" xfId="1" applyNumberFormat="1" applyFont="1" applyFill="1" applyBorder="1" applyAlignment="1">
      <alignment horizontal="center" vertical="center" wrapText="1"/>
    </xf>
    <xf numFmtId="0" fontId="18" fillId="6" borderId="5" xfId="1" applyNumberFormat="1" applyFont="1" applyFill="1" applyBorder="1" applyAlignment="1">
      <alignment horizontal="center" vertical="center" wrapText="1"/>
    </xf>
    <xf numFmtId="0" fontId="26" fillId="18" borderId="3" xfId="0" applyFont="1" applyFill="1" applyBorder="1" applyAlignment="1" applyProtection="1">
      <alignment horizontal="center" vertical="center" wrapText="1"/>
      <protection locked="0"/>
    </xf>
    <xf numFmtId="0" fontId="26" fillId="18" borderId="4" xfId="0" applyFont="1" applyFill="1" applyBorder="1" applyAlignment="1" applyProtection="1">
      <alignment horizontal="center" vertical="center" wrapText="1"/>
      <protection locked="0"/>
    </xf>
    <xf numFmtId="0" fontId="26" fillId="18" borderId="5" xfId="0" applyFont="1" applyFill="1" applyBorder="1" applyAlignment="1" applyProtection="1">
      <alignment horizontal="center" vertical="center" wrapText="1"/>
      <protection locked="0"/>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8" fillId="7" borderId="4" xfId="0" applyFont="1" applyFill="1" applyBorder="1" applyAlignment="1" applyProtection="1">
      <alignment horizontal="center" vertical="center" wrapText="1"/>
      <protection locked="0"/>
    </xf>
    <xf numFmtId="0" fontId="8" fillId="0" borderId="1"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6" fillId="0" borderId="1" xfId="0" applyFont="1" applyBorder="1" applyAlignment="1">
      <alignment wrapText="1"/>
    </xf>
    <xf numFmtId="0" fontId="0" fillId="0" borderId="1" xfId="0" applyBorder="1" applyAlignment="1"/>
    <xf numFmtId="0" fontId="8" fillId="7" borderId="1" xfId="0" applyFont="1" applyFill="1" applyBorder="1" applyAlignment="1">
      <alignment horizontal="center" vertical="center" wrapText="1"/>
    </xf>
    <xf numFmtId="0" fontId="10" fillId="0" borderId="1" xfId="0" applyFont="1" applyBorder="1" applyAlignment="1">
      <alignment vertical="top" wrapText="1"/>
    </xf>
    <xf numFmtId="0" fontId="10" fillId="0" borderId="1" xfId="0" applyFont="1" applyBorder="1" applyAlignment="1">
      <alignment wrapText="1"/>
    </xf>
    <xf numFmtId="0" fontId="8" fillId="0" borderId="1" xfId="0" applyFont="1" applyBorder="1" applyAlignment="1"/>
    <xf numFmtId="0" fontId="0" fillId="0" borderId="1" xfId="0" applyBorder="1" applyAlignment="1">
      <alignment vertical="top" wrapText="1"/>
    </xf>
    <xf numFmtId="0" fontId="7" fillId="0" borderId="20" xfId="6" applyFont="1" applyFill="1" applyBorder="1" applyAlignment="1">
      <alignment horizontal="center" vertical="center" wrapText="1"/>
    </xf>
    <xf numFmtId="0" fontId="7" fillId="0" borderId="21" xfId="6" applyFont="1" applyFill="1" applyBorder="1" applyAlignment="1">
      <alignment horizontal="center" vertical="center" wrapText="1"/>
    </xf>
    <xf numFmtId="0" fontId="7" fillId="0" borderId="22" xfId="6" applyFont="1" applyFill="1" applyBorder="1" applyAlignment="1">
      <alignment horizontal="center" vertical="center" wrapText="1"/>
    </xf>
    <xf numFmtId="0" fontId="7" fillId="0" borderId="17" xfId="6" applyFont="1" applyFill="1" applyBorder="1" applyAlignment="1">
      <alignment horizontal="center" vertical="center" wrapText="1"/>
    </xf>
    <xf numFmtId="0" fontId="7" fillId="0" borderId="19" xfId="6" applyFont="1" applyFill="1" applyBorder="1" applyAlignment="1">
      <alignment horizontal="center" vertical="center" wrapText="1"/>
    </xf>
    <xf numFmtId="0" fontId="8" fillId="0" borderId="20" xfId="6" applyFont="1" applyFill="1" applyBorder="1" applyAlignment="1">
      <alignment horizontal="left" vertical="center" wrapText="1"/>
    </xf>
    <xf numFmtId="0" fontId="8" fillId="0" borderId="22" xfId="6" applyFont="1" applyFill="1" applyBorder="1" applyAlignment="1">
      <alignment horizontal="left" vertical="center" wrapText="1"/>
    </xf>
    <xf numFmtId="0" fontId="31" fillId="35" borderId="11" xfId="15" quotePrefix="1" applyBorder="1" applyAlignment="1" applyProtection="1">
      <alignment horizontal="left" vertical="center" wrapText="1"/>
    </xf>
    <xf numFmtId="0" fontId="31" fillId="35" borderId="8" xfId="15" quotePrefix="1" applyBorder="1" applyAlignment="1" applyProtection="1">
      <alignment horizontal="left" vertical="center" wrapText="1"/>
    </xf>
    <xf numFmtId="0" fontId="31" fillId="35" borderId="11" xfId="15" quotePrefix="1" applyBorder="1" applyAlignment="1" applyProtection="1">
      <alignment horizontal="center" vertical="center" wrapText="1"/>
    </xf>
    <xf numFmtId="0" fontId="31" fillId="35" borderId="8" xfId="15" quotePrefix="1" applyBorder="1" applyAlignment="1" applyProtection="1">
      <alignment horizontal="center" vertical="center" wrapText="1"/>
    </xf>
    <xf numFmtId="0" fontId="31" fillId="35" borderId="12" xfId="15" quotePrefix="1" applyBorder="1" applyAlignment="1" applyProtection="1">
      <alignment horizontal="center" vertical="center" wrapText="1"/>
    </xf>
    <xf numFmtId="0" fontId="18"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7"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31" fillId="17" borderId="0" xfId="15" quotePrefix="1" applyFill="1" applyBorder="1" applyAlignment="1">
      <alignment horizontal="left" vertical="top" wrapText="1"/>
    </xf>
    <xf numFmtId="0" fontId="0" fillId="2" borderId="0" xfId="0" applyFill="1" applyAlignment="1">
      <alignment horizontal="left" vertical="center"/>
    </xf>
    <xf numFmtId="0" fontId="0" fillId="2" borderId="23" xfId="0" applyFill="1" applyBorder="1" applyAlignment="1">
      <alignment horizontal="left" vertical="center"/>
    </xf>
    <xf numFmtId="0" fontId="16" fillId="17" borderId="6" xfId="0" applyNumberFormat="1" applyFont="1" applyFill="1" applyBorder="1" applyAlignment="1" applyProtection="1">
      <alignment horizontal="center" vertical="center"/>
      <protection locked="0"/>
    </xf>
    <xf numFmtId="0" fontId="16" fillId="17" borderId="13" xfId="0" applyNumberFormat="1" applyFont="1" applyFill="1" applyBorder="1" applyAlignment="1" applyProtection="1">
      <alignment horizontal="center" vertical="center"/>
      <protection locked="0"/>
    </xf>
    <xf numFmtId="0" fontId="16" fillId="17" borderId="2" xfId="0" applyNumberFormat="1" applyFont="1" applyFill="1" applyBorder="1" applyAlignment="1" applyProtection="1">
      <alignment horizontal="center" vertical="center"/>
      <protection locked="0"/>
    </xf>
    <xf numFmtId="0" fontId="16" fillId="17" borderId="6" xfId="0" quotePrefix="1" applyNumberFormat="1" applyFont="1" applyFill="1" applyBorder="1" applyAlignment="1" applyProtection="1">
      <alignment horizontal="center" vertical="center" wrapText="1"/>
      <protection locked="0"/>
    </xf>
    <xf numFmtId="0" fontId="16" fillId="17" borderId="13" xfId="0" applyNumberFormat="1" applyFont="1" applyFill="1" applyBorder="1" applyAlignment="1" applyProtection="1">
      <alignment horizontal="center" vertical="center" wrapText="1"/>
      <protection locked="0"/>
    </xf>
    <xf numFmtId="0" fontId="16" fillId="17" borderId="2" xfId="0" applyNumberFormat="1" applyFont="1" applyFill="1" applyBorder="1" applyAlignment="1" applyProtection="1">
      <alignment horizontal="center" vertical="center" wrapText="1"/>
      <protection locked="0"/>
    </xf>
    <xf numFmtId="0" fontId="16" fillId="17" borderId="6" xfId="0" quotePrefix="1" applyNumberFormat="1" applyFont="1" applyFill="1" applyBorder="1" applyAlignment="1" applyProtection="1">
      <alignment horizontal="center" vertical="center"/>
      <protection locked="0"/>
    </xf>
    <xf numFmtId="0" fontId="27" fillId="6" borderId="3" xfId="1" applyNumberFormat="1" applyFont="1" applyFill="1" applyBorder="1" applyAlignment="1" applyProtection="1">
      <alignment horizontal="center" vertical="center" wrapText="1"/>
    </xf>
    <xf numFmtId="0" fontId="27" fillId="6" borderId="4" xfId="1" applyNumberFormat="1" applyFont="1" applyFill="1" applyBorder="1" applyAlignment="1" applyProtection="1">
      <alignment horizontal="center" vertical="center" wrapText="1"/>
    </xf>
    <xf numFmtId="0" fontId="27" fillId="6" borderId="5" xfId="1" applyNumberFormat="1" applyFont="1" applyFill="1" applyBorder="1" applyAlignment="1" applyProtection="1">
      <alignment horizontal="center" vertical="center" wrapText="1"/>
    </xf>
    <xf numFmtId="0" fontId="8" fillId="7" borderId="3" xfId="0" applyFont="1" applyFill="1" applyBorder="1" applyAlignment="1" applyProtection="1">
      <alignment horizontal="left" vertical="center" wrapText="1"/>
    </xf>
    <xf numFmtId="0" fontId="8" fillId="7" borderId="4" xfId="0" applyFont="1" applyFill="1" applyBorder="1" applyAlignment="1" applyProtection="1">
      <alignment horizontal="left" vertical="center" wrapText="1"/>
    </xf>
    <xf numFmtId="0" fontId="8" fillId="7" borderId="5" xfId="0" applyFont="1" applyFill="1" applyBorder="1" applyAlignment="1" applyProtection="1">
      <alignment horizontal="left" vertical="center" wrapText="1"/>
    </xf>
    <xf numFmtId="0" fontId="27" fillId="6" borderId="3" xfId="1" applyNumberFormat="1" applyFont="1" applyFill="1" applyBorder="1" applyAlignment="1" applyProtection="1">
      <alignment horizontal="left" vertical="center" wrapText="1"/>
    </xf>
    <xf numFmtId="0" fontId="27" fillId="6" borderId="4" xfId="1" applyNumberFormat="1" applyFont="1" applyFill="1" applyBorder="1" applyAlignment="1" applyProtection="1">
      <alignment horizontal="left" vertical="center" wrapText="1"/>
    </xf>
    <xf numFmtId="0" fontId="27" fillId="6" borderId="5" xfId="1" applyNumberFormat="1" applyFont="1" applyFill="1" applyBorder="1" applyAlignment="1" applyProtection="1">
      <alignment horizontal="left" vertical="center" wrapText="1"/>
    </xf>
    <xf numFmtId="0" fontId="7" fillId="0" borderId="0" xfId="0" quotePrefix="1" applyFont="1" applyAlignment="1" applyProtection="1">
      <alignment horizontal="left" vertical="top" wrapText="1"/>
    </xf>
    <xf numFmtId="0" fontId="7" fillId="0" borderId="0" xfId="0" quotePrefix="1" applyFont="1" applyAlignment="1" applyProtection="1">
      <alignment horizontal="left"/>
    </xf>
  </cellXfs>
  <cellStyles count="22">
    <cellStyle name="40% - Accent1" xfId="9" builtinId="31"/>
    <cellStyle name="40% - Accent1 2" xfId="17"/>
    <cellStyle name="40% - Accent4" xfId="12" builtinId="43"/>
    <cellStyle name="40% - Accent4 2" xfId="18"/>
    <cellStyle name="60% - Accent2" xfId="10" builtinId="36"/>
    <cellStyle name="Accent1" xfId="8" builtinId="29"/>
    <cellStyle name="Accent4" xfId="11" builtinId="41"/>
    <cellStyle name="Accent6" xfId="13" builtinId="49"/>
    <cellStyle name="Comma 2" xfId="7"/>
    <cellStyle name="Comma 2 2" xfId="2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Normal 3 2" xfId="21"/>
    <cellStyle name="Normal_Sheet1" xfId="16"/>
    <cellStyle name="Text_CEPATNEI" xfId="19"/>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6.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6"/>
  <sheetViews>
    <sheetView showGridLines="0" topLeftCell="B1" zoomScaleNormal="100" zoomScaleSheetLayoutView="100" workbookViewId="0">
      <selection activeCell="C4" sqref="C4"/>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2"/>
      <c r="B1" s="22"/>
      <c r="C1" s="22"/>
      <c r="D1" s="22"/>
      <c r="E1" s="22"/>
    </row>
    <row r="2" spans="1:8" ht="16.8" x14ac:dyDescent="0.25">
      <c r="A2" s="131" t="s">
        <v>167</v>
      </c>
      <c r="B2" s="64"/>
      <c r="C2" s="64"/>
      <c r="D2" s="64"/>
      <c r="E2" s="64"/>
    </row>
    <row r="3" spans="1:8" ht="13.8" x14ac:dyDescent="0.25">
      <c r="A3" s="68"/>
      <c r="B3" s="127" t="s">
        <v>168</v>
      </c>
      <c r="C3" s="126" t="s">
        <v>171</v>
      </c>
      <c r="D3" s="126" t="s">
        <v>30</v>
      </c>
      <c r="E3" s="126" t="s">
        <v>29</v>
      </c>
    </row>
    <row r="4" spans="1:8" ht="13.8" x14ac:dyDescent="0.25">
      <c r="A4" s="65" t="s">
        <v>167</v>
      </c>
      <c r="B4" s="26" t="s">
        <v>721</v>
      </c>
      <c r="C4" s="26" t="s">
        <v>701</v>
      </c>
      <c r="D4" s="26" t="s">
        <v>702</v>
      </c>
      <c r="E4" s="26" t="s">
        <v>166</v>
      </c>
    </row>
    <row r="5" spans="1:8" x14ac:dyDescent="0.25">
      <c r="A5" s="64"/>
      <c r="B5" s="64"/>
      <c r="C5" s="64"/>
      <c r="D5" s="64"/>
      <c r="E5" s="64"/>
    </row>
    <row r="6" spans="1:8" ht="16.8" x14ac:dyDescent="0.25">
      <c r="A6" s="67" t="s">
        <v>24</v>
      </c>
      <c r="B6" s="64"/>
      <c r="C6" s="64"/>
      <c r="D6" s="64"/>
      <c r="E6" s="64"/>
    </row>
    <row r="7" spans="1:8" ht="13.8" x14ac:dyDescent="0.25">
      <c r="A7" s="69" t="s">
        <v>25</v>
      </c>
      <c r="B7" s="250" t="s">
        <v>26</v>
      </c>
      <c r="C7" s="250"/>
      <c r="D7" s="250"/>
      <c r="E7" s="250"/>
    </row>
    <row r="8" spans="1:8" ht="30" customHeight="1" x14ac:dyDescent="0.25">
      <c r="A8" s="73" t="s">
        <v>220</v>
      </c>
      <c r="B8" s="248" t="s">
        <v>209</v>
      </c>
      <c r="C8" s="248"/>
      <c r="D8" s="248"/>
      <c r="E8" s="248"/>
    </row>
    <row r="9" spans="1:8" ht="30" customHeight="1" x14ac:dyDescent="0.25">
      <c r="A9" s="73" t="s">
        <v>67</v>
      </c>
      <c r="B9" s="248"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(South West) plc Licence area.</v>
      </c>
      <c r="C9" s="248"/>
      <c r="D9" s="248"/>
      <c r="E9" s="248"/>
    </row>
    <row r="10" spans="1:8" ht="30" customHeight="1" x14ac:dyDescent="0.25">
      <c r="A10" s="73" t="s">
        <v>68</v>
      </c>
      <c r="B10" s="248" t="s">
        <v>28</v>
      </c>
      <c r="C10" s="248"/>
      <c r="D10" s="248"/>
      <c r="E10" s="248"/>
    </row>
    <row r="11" spans="1:8" ht="61.5" customHeight="1" x14ac:dyDescent="0.25">
      <c r="A11" s="73" t="s">
        <v>69</v>
      </c>
      <c r="B11" s="248"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(South West)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48"/>
      <c r="D11" s="248"/>
      <c r="E11" s="248"/>
      <c r="F11" s="244"/>
      <c r="G11" s="244"/>
      <c r="H11" s="244"/>
    </row>
    <row r="12" spans="1:8" ht="86.25" customHeight="1" x14ac:dyDescent="0.25">
      <c r="A12" s="73" t="s">
        <v>47</v>
      </c>
      <c r="B12" s="247" t="s">
        <v>185</v>
      </c>
      <c r="C12" s="247"/>
      <c r="D12" s="247"/>
      <c r="E12" s="247"/>
    </row>
    <row r="13" spans="1:8" ht="33.75" customHeight="1" x14ac:dyDescent="0.25">
      <c r="A13" s="73" t="s">
        <v>186</v>
      </c>
      <c r="B13" s="248"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(South West) plc Licence area.</v>
      </c>
      <c r="C13" s="248"/>
      <c r="D13" s="248"/>
      <c r="E13" s="248"/>
    </row>
    <row r="14" spans="1:8" ht="33.75" customHeight="1" x14ac:dyDescent="0.25">
      <c r="A14" s="179" t="s">
        <v>520</v>
      </c>
      <c r="B14" s="248" t="s">
        <v>521</v>
      </c>
      <c r="C14" s="248"/>
      <c r="D14" s="248"/>
      <c r="E14" s="248"/>
    </row>
    <row r="15" spans="1:8" ht="29.25" customHeight="1" x14ac:dyDescent="0.25">
      <c r="A15" s="73" t="s">
        <v>60</v>
      </c>
      <c r="B15" s="248" t="s">
        <v>152</v>
      </c>
      <c r="C15" s="248"/>
      <c r="D15" s="248"/>
      <c r="E15" s="248"/>
    </row>
    <row r="16" spans="1:8" ht="29.25" customHeight="1" x14ac:dyDescent="0.25">
      <c r="A16" s="73" t="s">
        <v>688</v>
      </c>
      <c r="B16" s="248" t="s">
        <v>698</v>
      </c>
      <c r="C16" s="248"/>
      <c r="D16" s="248"/>
      <c r="E16" s="248"/>
    </row>
    <row r="17" spans="1:5" ht="30" customHeight="1" x14ac:dyDescent="0.25">
      <c r="A17" s="73" t="s">
        <v>126</v>
      </c>
      <c r="B17" s="248" t="s">
        <v>125</v>
      </c>
      <c r="C17" s="248"/>
      <c r="D17" s="248"/>
      <c r="E17" s="248"/>
    </row>
    <row r="18" spans="1:5" x14ac:dyDescent="0.25">
      <c r="A18" s="64"/>
      <c r="B18" s="64"/>
      <c r="C18" s="64"/>
      <c r="D18" s="64"/>
      <c r="E18" s="64"/>
    </row>
    <row r="19" spans="1:5" ht="13.8" x14ac:dyDescent="0.25">
      <c r="A19" s="70" t="s">
        <v>35</v>
      </c>
      <c r="B19" s="64"/>
      <c r="C19" s="64"/>
      <c r="D19" s="64"/>
      <c r="E19" s="64"/>
    </row>
    <row r="20" spans="1:5" ht="13.8" x14ac:dyDescent="0.25">
      <c r="A20" s="69"/>
      <c r="B20" s="249"/>
      <c r="C20" s="249"/>
      <c r="D20" s="249"/>
      <c r="E20" s="249"/>
    </row>
    <row r="21" spans="1:5" ht="32.25" customHeight="1" x14ac:dyDescent="0.25">
      <c r="A21" s="245" t="s">
        <v>110</v>
      </c>
      <c r="B21" s="246"/>
      <c r="C21" s="246"/>
      <c r="D21" s="246"/>
      <c r="E21" s="246"/>
    </row>
    <row r="22" spans="1:5" x14ac:dyDescent="0.25">
      <c r="A22" s="64"/>
      <c r="B22" s="64"/>
      <c r="C22" s="64"/>
      <c r="D22" s="64"/>
      <c r="E22" s="64"/>
    </row>
    <row r="23" spans="1:5" ht="13.8" x14ac:dyDescent="0.25">
      <c r="A23" s="71" t="s">
        <v>36</v>
      </c>
      <c r="B23" s="64"/>
      <c r="C23" s="64"/>
      <c r="D23" s="64"/>
      <c r="E23" s="64"/>
    </row>
    <row r="24" spans="1:5" ht="13.8" x14ac:dyDescent="0.25">
      <c r="A24" s="66"/>
      <c r="B24" s="249"/>
      <c r="C24" s="249"/>
      <c r="D24" s="249"/>
      <c r="E24" s="249"/>
    </row>
    <row r="25" spans="1:5" ht="28.5" customHeight="1" x14ac:dyDescent="0.25">
      <c r="A25" s="245" t="s">
        <v>70</v>
      </c>
      <c r="B25" s="246"/>
      <c r="C25" s="246"/>
      <c r="D25" s="246"/>
      <c r="E25" s="246"/>
    </row>
    <row r="26" spans="1:5" ht="28.5" customHeight="1" x14ac:dyDescent="0.25">
      <c r="A26" s="243" t="s">
        <v>165</v>
      </c>
      <c r="B26" s="243"/>
      <c r="C26" s="243"/>
      <c r="D26" s="243"/>
      <c r="E26" s="243"/>
    </row>
  </sheetData>
  <customSheetViews>
    <customSheetView guid="{5032A364-B81A-48DA-88DA-AB3B86B47EE9}">
      <selection activeCell="A12" sqref="A12"/>
      <pageMargins left="0.7" right="0.7" top="0.75" bottom="0.75" header="0.3" footer="0.3"/>
    </customSheetView>
  </customSheetViews>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5" location="'Nodal prices'!A1" display="Nodal prices"/>
    <hyperlink ref="A13" location="'Annex 6 New or Amended EHV'!A1" display="Annex 6  Charges for New or Amended Designated EHV Properties"/>
    <hyperlink ref="A17" location="'Charge Calculator'!B10" display="Charge calculator"/>
    <hyperlink ref="A14" location="'Annex 7 Pass-Through Costs'!A1" display="Annex 7  Fixed adders for Supplier of Last Resort and Eligible Bad Debt pass-through costs"/>
    <hyperlink ref="A16" location="' Residual Charging Bandings'!A1" display="Residual Charging Bandings"/>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29"/>
  <sheetViews>
    <sheetView tabSelected="1" zoomScale="80" zoomScaleNormal="80" zoomScaleSheetLayoutView="100" workbookViewId="0">
      <selection activeCell="D198" sqref="D198"/>
    </sheetView>
  </sheetViews>
  <sheetFormatPr defaultColWidth="9.109375" defaultRowHeight="27.75" customHeight="1" x14ac:dyDescent="0.25"/>
  <cols>
    <col min="1" max="1" width="59.109375" style="1" customWidth="1"/>
    <col min="2" max="2" width="17.5546875" style="2" customWidth="1"/>
    <col min="3" max="3" width="11.5546875" style="1" customWidth="1"/>
    <col min="4" max="6" width="17.5546875" style="2" customWidth="1"/>
    <col min="7" max="16384" width="9.109375" style="1"/>
  </cols>
  <sheetData>
    <row r="1" spans="1:7" ht="27.75" customHeight="1" x14ac:dyDescent="0.25">
      <c r="A1" s="13" t="s">
        <v>27</v>
      </c>
      <c r="B1" s="322"/>
      <c r="C1" s="322"/>
      <c r="D1" s="177"/>
      <c r="E1" s="177"/>
      <c r="F1" s="177"/>
    </row>
    <row r="2" spans="1:7" ht="35.1" customHeight="1" x14ac:dyDescent="0.25">
      <c r="A2" s="274" t="str">
        <f>Overview!B4&amp; " - Effective from "&amp;TEXT(Overview!D4,"D MMMM YYYY")&amp;" - "&amp;Overview!E4&amp;" Supplier of Last Resort and Eligible Bad Debt Pass-Through Costs"</f>
        <v>Western Power Distribution (South West) plc - Effective from 1 April 2022 - Final Supplier of Last Resort and Eligible Bad Debt Pass-Through Costs</v>
      </c>
      <c r="B2" s="275"/>
      <c r="C2" s="275"/>
      <c r="D2" s="275"/>
      <c r="E2" s="275"/>
      <c r="F2" s="276"/>
    </row>
    <row r="3" spans="1:7" s="77" customFormat="1" ht="21" customHeight="1" x14ac:dyDescent="0.25">
      <c r="A3" s="178"/>
      <c r="B3" s="178"/>
      <c r="C3" s="178"/>
      <c r="D3" s="178"/>
      <c r="E3" s="178"/>
      <c r="F3" s="178"/>
    </row>
    <row r="4" spans="1:7" ht="78.75" customHeight="1" x14ac:dyDescent="0.25">
      <c r="A4" s="25" t="s">
        <v>172</v>
      </c>
      <c r="B4" s="167" t="s">
        <v>466</v>
      </c>
      <c r="C4" s="167" t="s">
        <v>32</v>
      </c>
      <c r="D4" s="167" t="s">
        <v>517</v>
      </c>
      <c r="E4" s="167" t="s">
        <v>518</v>
      </c>
      <c r="F4" s="167" t="s">
        <v>519</v>
      </c>
    </row>
    <row r="5" spans="1:7" ht="41.4" x14ac:dyDescent="0.25">
      <c r="A5" s="16" t="s">
        <v>522</v>
      </c>
      <c r="B5" s="214" t="str">
        <f>IFERROR(INDEX('Annex 1 LV, HV and UMS charges'!$B$14:$B$45,MATCH($A5,'Annex 1 LV, HV and UMS charges'!$A$14:$A$310,0)),INDEX('Annex 4 LDNO charges'!$B$14:$B$203,MATCH($A5,'Annex 4 LDNO charges'!$A$14:$A$203,0)))</f>
        <v>10, 20, 30, 40, 202, L21, L22, L23, L24</v>
      </c>
      <c r="C5" s="215" t="str">
        <f>IFERROR(INDEX('Annex 1 LV, HV and UMS charges'!$C$14:$C$45,MATCH($A5,'Annex 1 LV, HV and UMS charges'!$A$14:$A$310,0)),INDEX('Annex 4 LDNO charges'!$C$14:$C$203,MATCH($A5,'Annex 4 LDNO charges'!$A$14:$A$203,0)))</f>
        <v>1, 2 or 0</v>
      </c>
      <c r="D5" s="40">
        <v>9.555794648057498</v>
      </c>
      <c r="E5" s="40">
        <v>0</v>
      </c>
      <c r="F5" s="40">
        <v>9.5234905302665471E-2</v>
      </c>
      <c r="G5" s="21"/>
    </row>
    <row r="6" spans="1:7" ht="13.8" x14ac:dyDescent="0.25">
      <c r="A6" s="16" t="s">
        <v>523</v>
      </c>
      <c r="B6" s="214">
        <f>IFERROR(INDEX('Annex 1 LV, HV and UMS charges'!$B$14:$B$45,MATCH($A6,'Annex 1 LV, HV and UMS charges'!$A$14:$A$310,0)),INDEX('Annex 4 LDNO charges'!$B$14:$B$203,MATCH($A6,'Annex 4 LDNO charges'!$A$14:$A$203,0)))</f>
        <v>430</v>
      </c>
      <c r="C6" s="215" t="str">
        <f>IFERROR(INDEX('Annex 1 LV, HV and UMS charges'!$C$14:$C$45,MATCH($A6,'Annex 1 LV, HV and UMS charges'!$A$14:$A$310,0)),INDEX('Annex 4 LDNO charges'!$C$14:$C$203,MATCH($A6,'Annex 4 LDNO charges'!$A$14:$A$203,0)))</f>
        <v>2</v>
      </c>
      <c r="D6" s="40">
        <v>0</v>
      </c>
      <c r="E6" s="40">
        <v>0</v>
      </c>
      <c r="F6" s="40">
        <v>0</v>
      </c>
      <c r="G6" s="21"/>
    </row>
    <row r="7" spans="1:7" ht="41.4" x14ac:dyDescent="0.25">
      <c r="A7" s="16" t="s">
        <v>524</v>
      </c>
      <c r="B7" s="214" t="str">
        <f>IFERROR(INDEX('Annex 1 LV, HV and UMS charges'!$B$14:$B$45,MATCH($A7,'Annex 1 LV, HV and UMS charges'!$A$14:$A$310,0)),INDEX('Annex 4 LDNO charges'!$B$14:$B$203,MATCH($A7,'Annex 4 LDNO charges'!$A$14:$A$203,0)))</f>
        <v>N10, N20, N30, L50, L60, L70, L80</v>
      </c>
      <c r="C7" s="215" t="str">
        <f>IFERROR(INDEX('Annex 1 LV, HV and UMS charges'!$C$14:$C$45,MATCH($A7,'Annex 1 LV, HV and UMS charges'!$A$14:$A$310,0)),INDEX('Annex 4 LDNO charges'!$C$14:$C$203,MATCH($A7,'Annex 4 LDNO charges'!$A$14:$A$203,0)))</f>
        <v>3 to 8 or 0</v>
      </c>
      <c r="D7" s="44"/>
      <c r="E7" s="44"/>
      <c r="F7" s="40">
        <v>9.5234905302665471E-2</v>
      </c>
      <c r="G7" s="21"/>
    </row>
    <row r="8" spans="1:7" ht="41.4" x14ac:dyDescent="0.25">
      <c r="A8" s="16" t="s">
        <v>525</v>
      </c>
      <c r="B8" s="214" t="str">
        <f>IFERROR(INDEX('Annex 1 LV, HV and UMS charges'!$B$14:$B$45,MATCH($A8,'Annex 1 LV, HV and UMS charges'!$A$14:$A$310,0)),INDEX('Annex 4 LDNO charges'!$B$14:$B$203,MATCH($A8,'Annex 4 LDNO charges'!$A$14:$A$203,0)))</f>
        <v xml:space="preserve">1, 2, 3, 110, 203, 210, L41, L42, L43, L44 </v>
      </c>
      <c r="C8" s="215" t="str">
        <f>IFERROR(INDEX('Annex 1 LV, HV and UMS charges'!$C$14:$C$45,MATCH($A8,'Annex 1 LV, HV and UMS charges'!$A$14:$A$310,0)),INDEX('Annex 4 LDNO charges'!$C$14:$C$203,MATCH($A8,'Annex 4 LDNO charges'!$A$14:$A$203,0)))</f>
        <v>3 to 8 or 0</v>
      </c>
      <c r="D8" s="44"/>
      <c r="E8" s="44"/>
      <c r="F8" s="40">
        <v>9.5234905302665471E-2</v>
      </c>
    </row>
    <row r="9" spans="1:7" ht="41.4" x14ac:dyDescent="0.25">
      <c r="A9" s="16" t="s">
        <v>526</v>
      </c>
      <c r="B9" s="214" t="str">
        <f>IFERROR(INDEX('Annex 1 LV, HV and UMS charges'!$B$14:$B$45,MATCH($A9,'Annex 1 LV, HV and UMS charges'!$A$14:$A$310,0)),INDEX('Annex 4 LDNO charges'!$B$14:$B$203,MATCH($A9,'Annex 4 LDNO charges'!$A$14:$A$203,0)))</f>
        <v>N12, N22, N32, L52, L62, L72, L82</v>
      </c>
      <c r="C9" s="215" t="str">
        <f>IFERROR(INDEX('Annex 1 LV, HV and UMS charges'!$C$14:$C$45,MATCH($A9,'Annex 1 LV, HV and UMS charges'!$A$14:$A$310,0)),INDEX('Annex 4 LDNO charges'!$C$14:$C$203,MATCH($A9,'Annex 4 LDNO charges'!$A$14:$A$203,0)))</f>
        <v>3 to 8 or 0</v>
      </c>
      <c r="D9" s="44"/>
      <c r="E9" s="44"/>
      <c r="F9" s="40">
        <v>9.5234905302665471E-2</v>
      </c>
    </row>
    <row r="10" spans="1:7" ht="41.4" x14ac:dyDescent="0.25">
      <c r="A10" s="16" t="s">
        <v>527</v>
      </c>
      <c r="B10" s="214" t="str">
        <f>IFERROR(INDEX('Annex 1 LV, HV and UMS charges'!$B$14:$B$45,MATCH($A10,'Annex 1 LV, HV and UMS charges'!$A$14:$A$310,0)),INDEX('Annex 4 LDNO charges'!$B$14:$B$203,MATCH($A10,'Annex 4 LDNO charges'!$A$14:$A$203,0)))</f>
        <v>N13, N23, N33, L53, L63, L73, L83</v>
      </c>
      <c r="C10" s="215" t="str">
        <f>IFERROR(INDEX('Annex 1 LV, HV and UMS charges'!$C$14:$C$45,MATCH($A10,'Annex 1 LV, HV and UMS charges'!$A$14:$A$310,0)),INDEX('Annex 4 LDNO charges'!$C$14:$C$203,MATCH($A10,'Annex 4 LDNO charges'!$A$14:$A$203,0)))</f>
        <v>3 to 8 or 0</v>
      </c>
      <c r="D10" s="44"/>
      <c r="E10" s="44"/>
      <c r="F10" s="40">
        <v>9.5234905302665471E-2</v>
      </c>
    </row>
    <row r="11" spans="1:7" ht="41.4" x14ac:dyDescent="0.25">
      <c r="A11" s="16" t="s">
        <v>528</v>
      </c>
      <c r="B11" s="214" t="str">
        <f>IFERROR(INDEX('Annex 1 LV, HV and UMS charges'!$B$14:$B$45,MATCH($A11,'Annex 1 LV, HV and UMS charges'!$A$14:$A$310,0)),INDEX('Annex 4 LDNO charges'!$B$14:$B$203,MATCH($A11,'Annex 4 LDNO charges'!$A$14:$A$203,0)))</f>
        <v>N14, N24, N34, L54, L64, L74, L84</v>
      </c>
      <c r="C11" s="215" t="str">
        <f>IFERROR(INDEX('Annex 1 LV, HV and UMS charges'!$C$14:$C$45,MATCH($A11,'Annex 1 LV, HV and UMS charges'!$A$14:$A$310,0)),INDEX('Annex 4 LDNO charges'!$C$14:$C$203,MATCH($A11,'Annex 4 LDNO charges'!$A$14:$A$203,0)))</f>
        <v>3 to 8 or 0</v>
      </c>
      <c r="D11" s="44"/>
      <c r="E11" s="44"/>
      <c r="F11" s="40">
        <v>9.5234905302665471E-2</v>
      </c>
    </row>
    <row r="12" spans="1:7" ht="13.8" x14ac:dyDescent="0.25">
      <c r="A12" s="16" t="s">
        <v>191</v>
      </c>
      <c r="B12" s="214">
        <f>IFERROR(INDEX('Annex 1 LV, HV and UMS charges'!$B$14:$B$45,MATCH($A12,'Annex 1 LV, HV and UMS charges'!$A$14:$A$310,0)),INDEX('Annex 4 LDNO charges'!$B$14:$B$203,MATCH($A12,'Annex 4 LDNO charges'!$A$14:$A$203,0)))</f>
        <v>251</v>
      </c>
      <c r="C12" s="215" t="str">
        <f>IFERROR(INDEX('Annex 1 LV, HV and UMS charges'!$C$14:$C$45,MATCH($A12,'Annex 1 LV, HV and UMS charges'!$A$14:$A$310,0)),INDEX('Annex 4 LDNO charges'!$C$14:$C$203,MATCH($A12,'Annex 4 LDNO charges'!$A$14:$A$203,0)))</f>
        <v>4</v>
      </c>
      <c r="D12" s="44"/>
      <c r="E12" s="44"/>
      <c r="F12" s="40">
        <v>0</v>
      </c>
      <c r="G12" s="21"/>
    </row>
    <row r="13" spans="1:7" ht="13.8" x14ac:dyDescent="0.25">
      <c r="A13" s="168" t="s">
        <v>529</v>
      </c>
      <c r="B13" s="214" t="str">
        <f>IFERROR(INDEX('Annex 1 LV, HV and UMS charges'!$B$14:$B$45,MATCH($A13,'Annex 1 LV, HV and UMS charges'!$A$14:$A$310,0)),INDEX('Annex 4 LDNO charges'!$B$14:$B$203,MATCH($A13,'Annex 4 LDNO charges'!$A$14:$A$203,0)))</f>
        <v>L00, LST</v>
      </c>
      <c r="C13" s="215">
        <f>IFERROR(INDEX('Annex 1 LV, HV and UMS charges'!$C$14:$C$45,MATCH($A13,'Annex 1 LV, HV and UMS charges'!$A$14:$A$310,0)),INDEX('Annex 4 LDNO charges'!$C$14:$C$203,MATCH($A13,'Annex 4 LDNO charges'!$A$14:$A$203,0)))</f>
        <v>0</v>
      </c>
      <c r="D13" s="44"/>
      <c r="E13" s="44"/>
      <c r="F13" s="40">
        <v>9.5234905302665471E-2</v>
      </c>
      <c r="G13" s="21"/>
    </row>
    <row r="14" spans="1:7" ht="13.8" x14ac:dyDescent="0.25">
      <c r="A14" s="168" t="s">
        <v>530</v>
      </c>
      <c r="B14" s="214">
        <f>IFERROR(INDEX('Annex 1 LV, HV and UMS charges'!$B$14:$B$45,MATCH($A14,'Annex 1 LV, HV and UMS charges'!$A$14:$A$310,0)),INDEX('Annex 4 LDNO charges'!$B$14:$B$203,MATCH($A14,'Annex 4 LDNO charges'!$A$14:$A$203,0)))</f>
        <v>570</v>
      </c>
      <c r="C14" s="215">
        <f>IFERROR(INDEX('Annex 1 LV, HV and UMS charges'!$C$14:$C$45,MATCH($A14,'Annex 1 LV, HV and UMS charges'!$A$14:$A$310,0)),INDEX('Annex 4 LDNO charges'!$C$14:$C$203,MATCH($A14,'Annex 4 LDNO charges'!$A$14:$A$203,0)))</f>
        <v>0</v>
      </c>
      <c r="D14" s="44"/>
      <c r="E14" s="44"/>
      <c r="F14" s="40">
        <v>9.5234905302665471E-2</v>
      </c>
    </row>
    <row r="15" spans="1:7" ht="13.8" x14ac:dyDescent="0.25">
      <c r="A15" s="168" t="s">
        <v>531</v>
      </c>
      <c r="B15" s="214" t="str">
        <f>IFERROR(INDEX('Annex 1 LV, HV and UMS charges'!$B$14:$B$45,MATCH($A15,'Annex 1 LV, HV and UMS charges'!$A$14:$A$310,0)),INDEX('Annex 4 LDNO charges'!$B$14:$B$203,MATCH($A15,'Annex 4 LDNO charges'!$A$14:$A$203,0)))</f>
        <v>L02</v>
      </c>
      <c r="C15" s="215">
        <f>IFERROR(INDEX('Annex 1 LV, HV and UMS charges'!$C$14:$C$45,MATCH($A15,'Annex 1 LV, HV and UMS charges'!$A$14:$A$310,0)),INDEX('Annex 4 LDNO charges'!$C$14:$C$203,MATCH($A15,'Annex 4 LDNO charges'!$A$14:$A$203,0)))</f>
        <v>0</v>
      </c>
      <c r="D15" s="44"/>
      <c r="E15" s="44"/>
      <c r="F15" s="40">
        <v>9.5234905302665471E-2</v>
      </c>
    </row>
    <row r="16" spans="1:7" ht="13.8" x14ac:dyDescent="0.25">
      <c r="A16" s="168" t="s">
        <v>532</v>
      </c>
      <c r="B16" s="214" t="str">
        <f>IFERROR(INDEX('Annex 1 LV, HV and UMS charges'!$B$14:$B$45,MATCH($A16,'Annex 1 LV, HV and UMS charges'!$A$14:$A$310,0)),INDEX('Annex 4 LDNO charges'!$B$14:$B$203,MATCH($A16,'Annex 4 LDNO charges'!$A$14:$A$203,0)))</f>
        <v>L03</v>
      </c>
      <c r="C16" s="215">
        <f>IFERROR(INDEX('Annex 1 LV, HV and UMS charges'!$C$14:$C$45,MATCH($A16,'Annex 1 LV, HV and UMS charges'!$A$14:$A$310,0)),INDEX('Annex 4 LDNO charges'!$C$14:$C$203,MATCH($A16,'Annex 4 LDNO charges'!$A$14:$A$203,0)))</f>
        <v>0</v>
      </c>
      <c r="D16" s="44"/>
      <c r="E16" s="44"/>
      <c r="F16" s="40">
        <v>9.5234905302665471E-2</v>
      </c>
    </row>
    <row r="17" spans="1:7" ht="13.8" x14ac:dyDescent="0.25">
      <c r="A17" s="172" t="s">
        <v>533</v>
      </c>
      <c r="B17" s="214" t="str">
        <f>IFERROR(INDEX('Annex 1 LV, HV and UMS charges'!$B$14:$B$45,MATCH($A17,'Annex 1 LV, HV and UMS charges'!$A$14:$A$310,0)),INDEX('Annex 4 LDNO charges'!$B$14:$B$203,MATCH($A17,'Annex 4 LDNO charges'!$A$14:$A$203,0)))</f>
        <v>L04</v>
      </c>
      <c r="C17" s="215">
        <f>IFERROR(INDEX('Annex 1 LV, HV and UMS charges'!$C$14:$C$45,MATCH($A17,'Annex 1 LV, HV and UMS charges'!$A$14:$A$310,0)),INDEX('Annex 4 LDNO charges'!$C$14:$C$203,MATCH($A17,'Annex 4 LDNO charges'!$A$14:$A$203,0)))</f>
        <v>0</v>
      </c>
      <c r="D17" s="44"/>
      <c r="E17" s="44"/>
      <c r="F17" s="40">
        <v>9.5234905302665471E-2</v>
      </c>
    </row>
    <row r="18" spans="1:7" ht="13.8" x14ac:dyDescent="0.25">
      <c r="A18" s="172" t="s">
        <v>534</v>
      </c>
      <c r="B18" s="214" t="str">
        <f>IFERROR(INDEX('Annex 1 LV, HV and UMS charges'!$B$14:$B$45,MATCH($A18,'Annex 1 LV, HV and UMS charges'!$A$14:$A$310,0)),INDEX('Annex 4 LDNO charges'!$B$14:$B$203,MATCH($A18,'Annex 4 LDNO charges'!$A$14:$A$203,0)))</f>
        <v>S00, SST</v>
      </c>
      <c r="C18" s="215">
        <f>IFERROR(INDEX('Annex 1 LV, HV and UMS charges'!$C$14:$C$45,MATCH($A18,'Annex 1 LV, HV and UMS charges'!$A$14:$A$310,0)),INDEX('Annex 4 LDNO charges'!$C$14:$C$203,MATCH($A18,'Annex 4 LDNO charges'!$A$14:$A$203,0)))</f>
        <v>0</v>
      </c>
      <c r="D18" s="44"/>
      <c r="E18" s="44"/>
      <c r="F18" s="40">
        <v>9.5234905302665471E-2</v>
      </c>
      <c r="G18" s="21"/>
    </row>
    <row r="19" spans="1:7" ht="13.8" x14ac:dyDescent="0.25">
      <c r="A19" s="172" t="s">
        <v>535</v>
      </c>
      <c r="B19" s="214">
        <f>IFERROR(INDEX('Annex 1 LV, HV and UMS charges'!$B$14:$B$45,MATCH($A19,'Annex 1 LV, HV and UMS charges'!$A$14:$A$310,0)),INDEX('Annex 4 LDNO charges'!$B$14:$B$203,MATCH($A19,'Annex 4 LDNO charges'!$A$14:$A$203,0)))</f>
        <v>540</v>
      </c>
      <c r="C19" s="215">
        <f>IFERROR(INDEX('Annex 1 LV, HV and UMS charges'!$C$14:$C$45,MATCH($A19,'Annex 1 LV, HV and UMS charges'!$A$14:$A$310,0)),INDEX('Annex 4 LDNO charges'!$C$14:$C$203,MATCH($A19,'Annex 4 LDNO charges'!$A$14:$A$203,0)))</f>
        <v>0</v>
      </c>
      <c r="D19" s="44"/>
      <c r="E19" s="44"/>
      <c r="F19" s="40">
        <v>9.5234905302665471E-2</v>
      </c>
    </row>
    <row r="20" spans="1:7" ht="13.8" x14ac:dyDescent="0.25">
      <c r="A20" s="172" t="s">
        <v>536</v>
      </c>
      <c r="B20" s="214" t="str">
        <f>IFERROR(INDEX('Annex 1 LV, HV and UMS charges'!$B$14:$B$45,MATCH($A20,'Annex 1 LV, HV and UMS charges'!$A$14:$A$310,0)),INDEX('Annex 4 LDNO charges'!$B$14:$B$203,MATCH($A20,'Annex 4 LDNO charges'!$A$14:$A$203,0)))</f>
        <v>S02</v>
      </c>
      <c r="C20" s="215">
        <f>IFERROR(INDEX('Annex 1 LV, HV and UMS charges'!$C$14:$C$45,MATCH($A20,'Annex 1 LV, HV and UMS charges'!$A$14:$A$310,0)),INDEX('Annex 4 LDNO charges'!$C$14:$C$203,MATCH($A20,'Annex 4 LDNO charges'!$A$14:$A$203,0)))</f>
        <v>0</v>
      </c>
      <c r="D20" s="44"/>
      <c r="E20" s="44"/>
      <c r="F20" s="40">
        <v>9.5234905302665471E-2</v>
      </c>
    </row>
    <row r="21" spans="1:7" ht="13.8" x14ac:dyDescent="0.25">
      <c r="A21" s="172" t="s">
        <v>537</v>
      </c>
      <c r="B21" s="214" t="str">
        <f>IFERROR(INDEX('Annex 1 LV, HV and UMS charges'!$B$14:$B$45,MATCH($A21,'Annex 1 LV, HV and UMS charges'!$A$14:$A$310,0)),INDEX('Annex 4 LDNO charges'!$B$14:$B$203,MATCH($A21,'Annex 4 LDNO charges'!$A$14:$A$203,0)))</f>
        <v>S03</v>
      </c>
      <c r="C21" s="215">
        <f>IFERROR(INDEX('Annex 1 LV, HV and UMS charges'!$C$14:$C$45,MATCH($A21,'Annex 1 LV, HV and UMS charges'!$A$14:$A$310,0)),INDEX('Annex 4 LDNO charges'!$C$14:$C$203,MATCH($A21,'Annex 4 LDNO charges'!$A$14:$A$203,0)))</f>
        <v>0</v>
      </c>
      <c r="D21" s="44"/>
      <c r="E21" s="44"/>
      <c r="F21" s="40">
        <v>9.5234905302665471E-2</v>
      </c>
    </row>
    <row r="22" spans="1:7" ht="13.8" x14ac:dyDescent="0.25">
      <c r="A22" s="172" t="s">
        <v>538</v>
      </c>
      <c r="B22" s="214" t="str">
        <f>IFERROR(INDEX('Annex 1 LV, HV and UMS charges'!$B$14:$B$45,MATCH($A22,'Annex 1 LV, HV and UMS charges'!$A$14:$A$310,0)),INDEX('Annex 4 LDNO charges'!$B$14:$B$203,MATCH($A22,'Annex 4 LDNO charges'!$A$14:$A$203,0)))</f>
        <v>S04</v>
      </c>
      <c r="C22" s="215">
        <f>IFERROR(INDEX('Annex 1 LV, HV and UMS charges'!$C$14:$C$45,MATCH($A22,'Annex 1 LV, HV and UMS charges'!$A$14:$A$310,0)),INDEX('Annex 4 LDNO charges'!$C$14:$C$203,MATCH($A22,'Annex 4 LDNO charges'!$A$14:$A$203,0)))</f>
        <v>0</v>
      </c>
      <c r="D22" s="44"/>
      <c r="E22" s="44"/>
      <c r="F22" s="40">
        <v>9.5234905302665471E-2</v>
      </c>
    </row>
    <row r="23" spans="1:7" ht="13.8" x14ac:dyDescent="0.25">
      <c r="A23" s="172" t="s">
        <v>539</v>
      </c>
      <c r="B23" s="214" t="str">
        <f>IFERROR(INDEX('Annex 1 LV, HV and UMS charges'!$B$14:$B$45,MATCH($A23,'Annex 1 LV, HV and UMS charges'!$A$14:$A$310,0)),INDEX('Annex 4 LDNO charges'!$B$14:$B$203,MATCH($A23,'Annex 4 LDNO charges'!$A$14:$A$203,0)))</f>
        <v>H00, HST</v>
      </c>
      <c r="C23" s="215">
        <f>IFERROR(INDEX('Annex 1 LV, HV and UMS charges'!$C$14:$C$45,MATCH($A23,'Annex 1 LV, HV and UMS charges'!$A$14:$A$310,0)),INDEX('Annex 4 LDNO charges'!$C$14:$C$203,MATCH($A23,'Annex 4 LDNO charges'!$A$14:$A$203,0)))</f>
        <v>0</v>
      </c>
      <c r="D23" s="44"/>
      <c r="E23" s="44"/>
      <c r="F23" s="40">
        <v>9.5234905302665471E-2</v>
      </c>
      <c r="G23" s="21"/>
    </row>
    <row r="24" spans="1:7" ht="13.8" x14ac:dyDescent="0.25">
      <c r="A24" s="172" t="s">
        <v>540</v>
      </c>
      <c r="B24" s="214">
        <f>IFERROR(INDEX('Annex 1 LV, HV and UMS charges'!$B$14:$B$45,MATCH($A24,'Annex 1 LV, HV and UMS charges'!$A$14:$A$310,0)),INDEX('Annex 4 LDNO charges'!$B$14:$B$203,MATCH($A24,'Annex 4 LDNO charges'!$A$14:$A$203,0)))</f>
        <v>510</v>
      </c>
      <c r="C24" s="215">
        <f>IFERROR(INDEX('Annex 1 LV, HV and UMS charges'!$C$14:$C$45,MATCH($A24,'Annex 1 LV, HV and UMS charges'!$A$14:$A$310,0)),INDEX('Annex 4 LDNO charges'!$C$14:$C$203,MATCH($A24,'Annex 4 LDNO charges'!$A$14:$A$203,0)))</f>
        <v>0</v>
      </c>
      <c r="D24" s="44"/>
      <c r="E24" s="44"/>
      <c r="F24" s="40">
        <v>9.5234905302665471E-2</v>
      </c>
    </row>
    <row r="25" spans="1:7" ht="13.8" x14ac:dyDescent="0.25">
      <c r="A25" s="168" t="s">
        <v>541</v>
      </c>
      <c r="B25" s="214" t="str">
        <f>IFERROR(INDEX('Annex 1 LV, HV and UMS charges'!$B$14:$B$45,MATCH($A25,'Annex 1 LV, HV and UMS charges'!$A$14:$A$310,0)),INDEX('Annex 4 LDNO charges'!$B$14:$B$203,MATCH($A25,'Annex 4 LDNO charges'!$A$14:$A$203,0)))</f>
        <v>H02</v>
      </c>
      <c r="C25" s="215">
        <f>IFERROR(INDEX('Annex 1 LV, HV and UMS charges'!$C$14:$C$45,MATCH($A25,'Annex 1 LV, HV and UMS charges'!$A$14:$A$310,0)),INDEX('Annex 4 LDNO charges'!$C$14:$C$203,MATCH($A25,'Annex 4 LDNO charges'!$A$14:$A$203,0)))</f>
        <v>0</v>
      </c>
      <c r="D25" s="44"/>
      <c r="E25" s="44"/>
      <c r="F25" s="40">
        <v>9.5234905302665471E-2</v>
      </c>
    </row>
    <row r="26" spans="1:7" ht="13.8" x14ac:dyDescent="0.25">
      <c r="A26" s="168" t="s">
        <v>542</v>
      </c>
      <c r="B26" s="214" t="str">
        <f>IFERROR(INDEX('Annex 1 LV, HV and UMS charges'!$B$14:$B$45,MATCH($A26,'Annex 1 LV, HV and UMS charges'!$A$14:$A$310,0)),INDEX('Annex 4 LDNO charges'!$B$14:$B$203,MATCH($A26,'Annex 4 LDNO charges'!$A$14:$A$203,0)))</f>
        <v>H03</v>
      </c>
      <c r="C26" s="215">
        <f>IFERROR(INDEX('Annex 1 LV, HV and UMS charges'!$C$14:$C$45,MATCH($A26,'Annex 1 LV, HV and UMS charges'!$A$14:$A$310,0)),INDEX('Annex 4 LDNO charges'!$C$14:$C$203,MATCH($A26,'Annex 4 LDNO charges'!$A$14:$A$203,0)))</f>
        <v>0</v>
      </c>
      <c r="D26" s="44"/>
      <c r="E26" s="44"/>
      <c r="F26" s="40">
        <v>9.5234905302665471E-2</v>
      </c>
    </row>
    <row r="27" spans="1:7" ht="13.8" x14ac:dyDescent="0.25">
      <c r="A27" s="168" t="s">
        <v>543</v>
      </c>
      <c r="B27" s="214" t="str">
        <f>IFERROR(INDEX('Annex 1 LV, HV and UMS charges'!$B$14:$B$45,MATCH($A27,'Annex 1 LV, HV and UMS charges'!$A$14:$A$310,0)),INDEX('Annex 4 LDNO charges'!$B$14:$B$203,MATCH($A27,'Annex 4 LDNO charges'!$A$14:$A$203,0)))</f>
        <v>H04</v>
      </c>
      <c r="C27" s="215">
        <f>IFERROR(INDEX('Annex 1 LV, HV and UMS charges'!$C$14:$C$45,MATCH($A27,'Annex 1 LV, HV and UMS charges'!$A$14:$A$310,0)),INDEX('Annex 4 LDNO charges'!$C$14:$C$203,MATCH($A27,'Annex 4 LDNO charges'!$A$14:$A$203,0)))</f>
        <v>0</v>
      </c>
      <c r="D27" s="44"/>
      <c r="E27" s="44"/>
      <c r="F27" s="40">
        <v>9.5234905302665471E-2</v>
      </c>
    </row>
    <row r="28" spans="1:7" ht="27.6" x14ac:dyDescent="0.25">
      <c r="A28" s="168" t="s">
        <v>195</v>
      </c>
      <c r="B28" s="214" t="str">
        <f>IFERROR(INDEX('Annex 1 LV, HV and UMS charges'!$B$14:$B$45,MATCH($A28,'Annex 1 LV, HV and UMS charges'!$A$14:$A$310,0)),INDEX('Annex 4 LDNO charges'!$B$14:$B$203,MATCH($A28,'Annex 4 LDNO charges'!$A$14:$A$203,0)))</f>
        <v>977, 980, 978, 979, 970</v>
      </c>
      <c r="C28" s="215" t="str">
        <f>IFERROR(INDEX('Annex 1 LV, HV and UMS charges'!$C$14:$C$45,MATCH($A28,'Annex 1 LV, HV and UMS charges'!$A$14:$A$310,0)),INDEX('Annex 4 LDNO charges'!$C$14:$C$203,MATCH($A28,'Annex 4 LDNO charges'!$A$14:$A$203,0)))</f>
        <v>0, 1 or 8</v>
      </c>
      <c r="D28" s="44"/>
      <c r="E28" s="44"/>
      <c r="F28" s="40">
        <v>0</v>
      </c>
    </row>
    <row r="29" spans="1:7" ht="13.8" x14ac:dyDescent="0.25">
      <c r="A29" s="168" t="s">
        <v>196</v>
      </c>
      <c r="B29" s="214">
        <f>IFERROR(INDEX('Annex 1 LV, HV and UMS charges'!$B$14:$B$45,MATCH($A29,'Annex 1 LV, HV and UMS charges'!$A$14:$A$310,0)),INDEX('Annex 4 LDNO charges'!$B$14:$B$203,MATCH($A29,'Annex 4 LDNO charges'!$A$14:$A$203,0)))</f>
        <v>581</v>
      </c>
      <c r="C29" s="215">
        <f>IFERROR(INDEX('Annex 1 LV, HV and UMS charges'!$C$14:$C$45,MATCH($A29,'Annex 1 LV, HV and UMS charges'!$A$14:$A$310,0)),INDEX('Annex 4 LDNO charges'!$C$14:$C$203,MATCH($A29,'Annex 4 LDNO charges'!$A$14:$A$203,0)))</f>
        <v>0</v>
      </c>
      <c r="D29" s="44"/>
      <c r="E29" s="44"/>
      <c r="F29" s="40">
        <v>0</v>
      </c>
    </row>
    <row r="30" spans="1:7" ht="13.8" x14ac:dyDescent="0.25">
      <c r="A30" s="168" t="s">
        <v>197</v>
      </c>
      <c r="B30" s="214">
        <f>IFERROR(INDEX('Annex 1 LV, HV and UMS charges'!$B$14:$B$45,MATCH($A30,'Annex 1 LV, HV and UMS charges'!$A$14:$A$310,0)),INDEX('Annex 4 LDNO charges'!$B$14:$B$203,MATCH($A30,'Annex 4 LDNO charges'!$A$14:$A$203,0)))</f>
        <v>551</v>
      </c>
      <c r="C30" s="215">
        <f>IFERROR(INDEX('Annex 1 LV, HV and UMS charges'!$C$14:$C$45,MATCH($A30,'Annex 1 LV, HV and UMS charges'!$A$14:$A$310,0)),INDEX('Annex 4 LDNO charges'!$C$14:$C$203,MATCH($A30,'Annex 4 LDNO charges'!$A$14:$A$203,0)))</f>
        <v>0</v>
      </c>
      <c r="D30" s="44"/>
      <c r="E30" s="44"/>
      <c r="F30" s="40">
        <v>0</v>
      </c>
    </row>
    <row r="31" spans="1:7" ht="13.8" x14ac:dyDescent="0.25">
      <c r="A31" s="168" t="s">
        <v>198</v>
      </c>
      <c r="B31" s="214" t="str">
        <f>IFERROR(INDEX('Annex 1 LV, HV and UMS charges'!$B$14:$B$45,MATCH($A31,'Annex 1 LV, HV and UMS charges'!$A$14:$A$310,0)),INDEX('Annex 4 LDNO charges'!$B$14:$B$203,MATCH($A31,'Annex 4 LDNO charges'!$A$14:$A$203,0)))</f>
        <v>581, 527</v>
      </c>
      <c r="C31" s="215">
        <f>IFERROR(INDEX('Annex 1 LV, HV and UMS charges'!$C$14:$C$45,MATCH($A31,'Annex 1 LV, HV and UMS charges'!$A$14:$A$310,0)),INDEX('Annex 4 LDNO charges'!$C$14:$C$203,MATCH($A31,'Annex 4 LDNO charges'!$A$14:$A$203,0)))</f>
        <v>0</v>
      </c>
      <c r="D31" s="44"/>
      <c r="E31" s="44"/>
      <c r="F31" s="40">
        <v>0</v>
      </c>
    </row>
    <row r="32" spans="1:7" ht="13.8" x14ac:dyDescent="0.25">
      <c r="A32" s="168" t="s">
        <v>199</v>
      </c>
      <c r="B32" s="214" t="str">
        <f>IFERROR(INDEX('Annex 1 LV, HV and UMS charges'!$B$14:$B$45,MATCH($A32,'Annex 1 LV, HV and UMS charges'!$A$14:$A$310,0)),INDEX('Annex 4 LDNO charges'!$B$14:$B$203,MATCH($A32,'Annex 4 LDNO charges'!$A$14:$A$203,0)))</f>
        <v>91, 92</v>
      </c>
      <c r="C32" s="215">
        <f>IFERROR(INDEX('Annex 1 LV, HV and UMS charges'!$C$14:$C$45,MATCH($A32,'Annex 1 LV, HV and UMS charges'!$A$14:$A$310,0)),INDEX('Annex 4 LDNO charges'!$C$14:$C$203,MATCH($A32,'Annex 4 LDNO charges'!$A$14:$A$203,0)))</f>
        <v>0</v>
      </c>
      <c r="D32" s="44"/>
      <c r="E32" s="44"/>
      <c r="F32" s="40">
        <v>0</v>
      </c>
    </row>
    <row r="33" spans="1:6" ht="13.8" x14ac:dyDescent="0.25">
      <c r="A33" s="168" t="s">
        <v>200</v>
      </c>
      <c r="B33" s="214" t="str">
        <f>IFERROR(INDEX('Annex 1 LV, HV and UMS charges'!$B$14:$B$45,MATCH($A33,'Annex 1 LV, HV and UMS charges'!$A$14:$A$310,0)),INDEX('Annex 4 LDNO charges'!$B$14:$B$203,MATCH($A33,'Annex 4 LDNO charges'!$A$14:$A$203,0)))</f>
        <v>551, 526</v>
      </c>
      <c r="C33" s="215">
        <f>IFERROR(INDEX('Annex 1 LV, HV and UMS charges'!$C$14:$C$45,MATCH($A33,'Annex 1 LV, HV and UMS charges'!$A$14:$A$310,0)),INDEX('Annex 4 LDNO charges'!$C$14:$C$203,MATCH($A33,'Annex 4 LDNO charges'!$A$14:$A$203,0)))</f>
        <v>0</v>
      </c>
      <c r="D33" s="44"/>
      <c r="E33" s="44"/>
      <c r="F33" s="40">
        <v>0</v>
      </c>
    </row>
    <row r="34" spans="1:6" ht="13.8" x14ac:dyDescent="0.25">
      <c r="A34" s="168" t="s">
        <v>201</v>
      </c>
      <c r="B34" s="214" t="str">
        <f>IFERROR(INDEX('Annex 1 LV, HV and UMS charges'!$B$14:$B$45,MATCH($A34,'Annex 1 LV, HV and UMS charges'!$A$14:$A$310,0)),INDEX('Annex 4 LDNO charges'!$B$14:$B$203,MATCH($A34,'Annex 4 LDNO charges'!$A$14:$A$203,0)))</f>
        <v>93, 94</v>
      </c>
      <c r="C34" s="215">
        <f>IFERROR(INDEX('Annex 1 LV, HV and UMS charges'!$C$14:$C$45,MATCH($A34,'Annex 1 LV, HV and UMS charges'!$A$14:$A$310,0)),INDEX('Annex 4 LDNO charges'!$C$14:$C$203,MATCH($A34,'Annex 4 LDNO charges'!$A$14:$A$203,0)))</f>
        <v>0</v>
      </c>
      <c r="D34" s="44"/>
      <c r="E34" s="44"/>
      <c r="F34" s="40">
        <v>0</v>
      </c>
    </row>
    <row r="35" spans="1:6" ht="13.8" x14ac:dyDescent="0.25">
      <c r="A35" s="168" t="s">
        <v>202</v>
      </c>
      <c r="B35" s="214" t="str">
        <f>IFERROR(INDEX('Annex 1 LV, HV and UMS charges'!$B$14:$B$45,MATCH($A35,'Annex 1 LV, HV and UMS charges'!$A$14:$A$310,0)),INDEX('Annex 4 LDNO charges'!$B$14:$B$203,MATCH($A35,'Annex 4 LDNO charges'!$A$14:$A$203,0)))</f>
        <v>521, 524</v>
      </c>
      <c r="C35" s="215">
        <f>IFERROR(INDEX('Annex 1 LV, HV and UMS charges'!$C$14:$C$45,MATCH($A35,'Annex 1 LV, HV and UMS charges'!$A$14:$A$310,0)),INDEX('Annex 4 LDNO charges'!$C$14:$C$203,MATCH($A35,'Annex 4 LDNO charges'!$A$14:$A$203,0)))</f>
        <v>0</v>
      </c>
      <c r="D35" s="44"/>
      <c r="E35" s="44"/>
      <c r="F35" s="40">
        <v>0</v>
      </c>
    </row>
    <row r="36" spans="1:6" ht="13.8" x14ac:dyDescent="0.25">
      <c r="A36" s="168" t="s">
        <v>203</v>
      </c>
      <c r="B36" s="214" t="str">
        <f>IFERROR(INDEX('Annex 1 LV, HV and UMS charges'!$B$14:$B$45,MATCH($A36,'Annex 1 LV, HV and UMS charges'!$A$14:$A$310,0)),INDEX('Annex 4 LDNO charges'!$B$14:$B$203,MATCH($A36,'Annex 4 LDNO charges'!$A$14:$A$203,0)))</f>
        <v>95, 96</v>
      </c>
      <c r="C36" s="215">
        <f>IFERROR(INDEX('Annex 1 LV, HV and UMS charges'!$C$14:$C$45,MATCH($A36,'Annex 1 LV, HV and UMS charges'!$A$14:$A$310,0)),INDEX('Annex 4 LDNO charges'!$C$14:$C$203,MATCH($A36,'Annex 4 LDNO charges'!$A$14:$A$203,0)))</f>
        <v>0</v>
      </c>
      <c r="D36" s="44"/>
      <c r="E36" s="44"/>
      <c r="F36" s="40">
        <v>0</v>
      </c>
    </row>
    <row r="37" spans="1:6" ht="13.8" x14ac:dyDescent="0.25">
      <c r="A37" s="168" t="s">
        <v>544</v>
      </c>
      <c r="B37" s="214" t="str">
        <f>IFERROR(INDEX('Annex 1 LV, HV and UMS charges'!$B$14:$B$45,MATCH($A37,'Annex 1 LV, HV and UMS charges'!$A$14:$A$310,0)),INDEX('Annex 4 LDNO charges'!$B$14:$B$203,MATCH($A37,'Annex 4 LDNO charges'!$A$14:$A$203,0)))</f>
        <v>TBC</v>
      </c>
      <c r="C37" s="215" t="str">
        <f>IFERROR(INDEX('Annex 1 LV, HV and UMS charges'!$C$14:$C$45,MATCH($A37,'Annex 1 LV, HV and UMS charges'!$A$14:$A$310,0)),INDEX('Annex 4 LDNO charges'!$C$14:$C$203,MATCH($A37,'Annex 4 LDNO charges'!$A$14:$A$203,0)))</f>
        <v>1, 2 or 0</v>
      </c>
      <c r="D37" s="40">
        <v>9.555794648057498</v>
      </c>
      <c r="E37" s="40">
        <v>0</v>
      </c>
      <c r="F37" s="40">
        <v>9.5234905302665471E-2</v>
      </c>
    </row>
    <row r="38" spans="1:6" ht="13.8" x14ac:dyDescent="0.25">
      <c r="A38" s="168" t="s">
        <v>545</v>
      </c>
      <c r="B38" s="214" t="str">
        <f>IFERROR(INDEX('Annex 1 LV, HV and UMS charges'!$B$14:$B$45,MATCH($A38,'Annex 1 LV, HV and UMS charges'!$A$14:$A$310,0)),INDEX('Annex 4 LDNO charges'!$B$14:$B$203,MATCH($A38,'Annex 4 LDNO charges'!$A$14:$A$203,0)))</f>
        <v>TBC</v>
      </c>
      <c r="C38" s="215" t="str">
        <f>IFERROR(INDEX('Annex 1 LV, HV and UMS charges'!$C$14:$C$45,MATCH($A38,'Annex 1 LV, HV and UMS charges'!$A$14:$A$310,0)),INDEX('Annex 4 LDNO charges'!$C$14:$C$203,MATCH($A38,'Annex 4 LDNO charges'!$A$14:$A$203,0)))</f>
        <v>2</v>
      </c>
      <c r="D38" s="40">
        <v>0</v>
      </c>
      <c r="E38" s="40">
        <v>0</v>
      </c>
      <c r="F38" s="40">
        <v>0</v>
      </c>
    </row>
    <row r="39" spans="1:6" ht="13.8" x14ac:dyDescent="0.25">
      <c r="A39" s="168" t="s">
        <v>546</v>
      </c>
      <c r="B39" s="214" t="str">
        <f>IFERROR(INDEX('Annex 1 LV, HV and UMS charges'!$B$14:$B$45,MATCH($A39,'Annex 1 LV, HV and UMS charges'!$A$14:$A$310,0)),INDEX('Annex 4 LDNO charges'!$B$14:$B$203,MATCH($A39,'Annex 4 LDNO charges'!$A$14:$A$203,0)))</f>
        <v>TBC</v>
      </c>
      <c r="C39" s="215" t="str">
        <f>IFERROR(INDEX('Annex 1 LV, HV and UMS charges'!$C$14:$C$45,MATCH($A39,'Annex 1 LV, HV and UMS charges'!$A$14:$A$310,0)),INDEX('Annex 4 LDNO charges'!$C$14:$C$203,MATCH($A39,'Annex 4 LDNO charges'!$A$14:$A$203,0)))</f>
        <v>3 to 8 or 0</v>
      </c>
      <c r="D39" s="44"/>
      <c r="E39" s="44"/>
      <c r="F39" s="40">
        <v>9.5234905302665471E-2</v>
      </c>
    </row>
    <row r="40" spans="1:6" ht="13.8" x14ac:dyDescent="0.25">
      <c r="A40" s="168" t="s">
        <v>547</v>
      </c>
      <c r="B40" s="214" t="str">
        <f>IFERROR(INDEX('Annex 1 LV, HV and UMS charges'!$B$14:$B$45,MATCH($A40,'Annex 1 LV, HV and UMS charges'!$A$14:$A$310,0)),INDEX('Annex 4 LDNO charges'!$B$14:$B$203,MATCH($A40,'Annex 4 LDNO charges'!$A$14:$A$203,0)))</f>
        <v>TBC</v>
      </c>
      <c r="C40" s="215" t="str">
        <f>IFERROR(INDEX('Annex 1 LV, HV and UMS charges'!$C$14:$C$45,MATCH($A40,'Annex 1 LV, HV and UMS charges'!$A$14:$A$310,0)),INDEX('Annex 4 LDNO charges'!$C$14:$C$203,MATCH($A40,'Annex 4 LDNO charges'!$A$14:$A$203,0)))</f>
        <v>3 to 8 or 0</v>
      </c>
      <c r="D40" s="44"/>
      <c r="E40" s="44"/>
      <c r="F40" s="40">
        <v>9.5234905302665471E-2</v>
      </c>
    </row>
    <row r="41" spans="1:6" ht="13.8" x14ac:dyDescent="0.25">
      <c r="A41" s="168" t="s">
        <v>548</v>
      </c>
      <c r="B41" s="214" t="str">
        <f>IFERROR(INDEX('Annex 1 LV, HV and UMS charges'!$B$14:$B$45,MATCH($A41,'Annex 1 LV, HV and UMS charges'!$A$14:$A$310,0)),INDEX('Annex 4 LDNO charges'!$B$14:$B$203,MATCH($A41,'Annex 4 LDNO charges'!$A$14:$A$203,0)))</f>
        <v>TBC</v>
      </c>
      <c r="C41" s="215" t="str">
        <f>IFERROR(INDEX('Annex 1 LV, HV and UMS charges'!$C$14:$C$45,MATCH($A41,'Annex 1 LV, HV and UMS charges'!$A$14:$A$310,0)),INDEX('Annex 4 LDNO charges'!$C$14:$C$203,MATCH($A41,'Annex 4 LDNO charges'!$A$14:$A$203,0)))</f>
        <v>3 to 8 or 0</v>
      </c>
      <c r="D41" s="44"/>
      <c r="E41" s="44"/>
      <c r="F41" s="40">
        <v>9.5234905302665471E-2</v>
      </c>
    </row>
    <row r="42" spans="1:6" ht="13.8" x14ac:dyDescent="0.25">
      <c r="A42" s="168" t="s">
        <v>549</v>
      </c>
      <c r="B42" s="214" t="str">
        <f>IFERROR(INDEX('Annex 1 LV, HV and UMS charges'!$B$14:$B$45,MATCH($A42,'Annex 1 LV, HV and UMS charges'!$A$14:$A$310,0)),INDEX('Annex 4 LDNO charges'!$B$14:$B$203,MATCH($A42,'Annex 4 LDNO charges'!$A$14:$A$203,0)))</f>
        <v>TBC</v>
      </c>
      <c r="C42" s="215" t="str">
        <f>IFERROR(INDEX('Annex 1 LV, HV and UMS charges'!$C$14:$C$45,MATCH($A42,'Annex 1 LV, HV and UMS charges'!$A$14:$A$310,0)),INDEX('Annex 4 LDNO charges'!$C$14:$C$203,MATCH($A42,'Annex 4 LDNO charges'!$A$14:$A$203,0)))</f>
        <v>3 to 8 or 0</v>
      </c>
      <c r="D42" s="44"/>
      <c r="E42" s="44"/>
      <c r="F42" s="40">
        <v>9.5234905302665471E-2</v>
      </c>
    </row>
    <row r="43" spans="1:6" ht="13.8" x14ac:dyDescent="0.25">
      <c r="A43" s="168" t="s">
        <v>550</v>
      </c>
      <c r="B43" s="214" t="str">
        <f>IFERROR(INDEX('Annex 1 LV, HV and UMS charges'!$B$14:$B$45,MATCH($A43,'Annex 1 LV, HV and UMS charges'!$A$14:$A$310,0)),INDEX('Annex 4 LDNO charges'!$B$14:$B$203,MATCH($A43,'Annex 4 LDNO charges'!$A$14:$A$203,0)))</f>
        <v>TBC</v>
      </c>
      <c r="C43" s="215" t="str">
        <f>IFERROR(INDEX('Annex 1 LV, HV and UMS charges'!$C$14:$C$45,MATCH($A43,'Annex 1 LV, HV and UMS charges'!$A$14:$A$310,0)),INDEX('Annex 4 LDNO charges'!$C$14:$C$203,MATCH($A43,'Annex 4 LDNO charges'!$A$14:$A$203,0)))</f>
        <v>3 to 8 or 0</v>
      </c>
      <c r="D43" s="44"/>
      <c r="E43" s="44"/>
      <c r="F43" s="40">
        <v>9.5234905302665471E-2</v>
      </c>
    </row>
    <row r="44" spans="1:6" ht="13.8" x14ac:dyDescent="0.25">
      <c r="A44" s="168" t="s">
        <v>467</v>
      </c>
      <c r="B44" s="214" t="str">
        <f>IFERROR(INDEX('Annex 1 LV, HV and UMS charges'!$B$14:$B$45,MATCH($A44,'Annex 1 LV, HV and UMS charges'!$A$14:$A$310,0)),INDEX('Annex 4 LDNO charges'!$B$14:$B$203,MATCH($A44,'Annex 4 LDNO charges'!$A$14:$A$203,0)))</f>
        <v>TBC</v>
      </c>
      <c r="C44" s="215" t="str">
        <f>IFERROR(INDEX('Annex 1 LV, HV and UMS charges'!$C$14:$C$45,MATCH($A44,'Annex 1 LV, HV and UMS charges'!$A$14:$A$310,0)),INDEX('Annex 4 LDNO charges'!$C$14:$C$203,MATCH($A44,'Annex 4 LDNO charges'!$A$14:$A$203,0)))</f>
        <v>4</v>
      </c>
      <c r="D44" s="44"/>
      <c r="E44" s="44"/>
      <c r="F44" s="40">
        <v>0</v>
      </c>
    </row>
    <row r="45" spans="1:6" ht="13.8" x14ac:dyDescent="0.25">
      <c r="A45" s="168" t="s">
        <v>551</v>
      </c>
      <c r="B45" s="214" t="str">
        <f>IFERROR(INDEX('Annex 1 LV, HV and UMS charges'!$B$14:$B$45,MATCH($A45,'Annex 1 LV, HV and UMS charges'!$A$14:$A$310,0)),INDEX('Annex 4 LDNO charges'!$B$14:$B$203,MATCH($A45,'Annex 4 LDNO charges'!$A$14:$A$203,0)))</f>
        <v>TBC</v>
      </c>
      <c r="C45" s="215">
        <f>IFERROR(INDEX('Annex 1 LV, HV and UMS charges'!$C$14:$C$45,MATCH($A45,'Annex 1 LV, HV and UMS charges'!$A$14:$A$310,0)),INDEX('Annex 4 LDNO charges'!$C$14:$C$203,MATCH($A45,'Annex 4 LDNO charges'!$A$14:$A$203,0)))</f>
        <v>0</v>
      </c>
      <c r="D45" s="44"/>
      <c r="E45" s="44"/>
      <c r="F45" s="40">
        <v>9.5234905302665471E-2</v>
      </c>
    </row>
    <row r="46" spans="1:6" ht="13.8" x14ac:dyDescent="0.25">
      <c r="A46" s="168" t="s">
        <v>552</v>
      </c>
      <c r="B46" s="214" t="str">
        <f>IFERROR(INDEX('Annex 1 LV, HV and UMS charges'!$B$14:$B$45,MATCH($A46,'Annex 1 LV, HV and UMS charges'!$A$14:$A$310,0)),INDEX('Annex 4 LDNO charges'!$B$14:$B$203,MATCH($A46,'Annex 4 LDNO charges'!$A$14:$A$203,0)))</f>
        <v>TBC</v>
      </c>
      <c r="C46" s="215">
        <f>IFERROR(INDEX('Annex 1 LV, HV and UMS charges'!$C$14:$C$45,MATCH($A46,'Annex 1 LV, HV and UMS charges'!$A$14:$A$310,0)),INDEX('Annex 4 LDNO charges'!$C$14:$C$203,MATCH($A46,'Annex 4 LDNO charges'!$A$14:$A$203,0)))</f>
        <v>0</v>
      </c>
      <c r="D46" s="44"/>
      <c r="E46" s="44"/>
      <c r="F46" s="40">
        <v>9.5234905302665471E-2</v>
      </c>
    </row>
    <row r="47" spans="1:6" ht="13.8" x14ac:dyDescent="0.25">
      <c r="A47" s="168" t="s">
        <v>553</v>
      </c>
      <c r="B47" s="214" t="str">
        <f>IFERROR(INDEX('Annex 1 LV, HV and UMS charges'!$B$14:$B$45,MATCH($A47,'Annex 1 LV, HV and UMS charges'!$A$14:$A$310,0)),INDEX('Annex 4 LDNO charges'!$B$14:$B$203,MATCH($A47,'Annex 4 LDNO charges'!$A$14:$A$203,0)))</f>
        <v>TBC</v>
      </c>
      <c r="C47" s="215">
        <f>IFERROR(INDEX('Annex 1 LV, HV and UMS charges'!$C$14:$C$45,MATCH($A47,'Annex 1 LV, HV and UMS charges'!$A$14:$A$310,0)),INDEX('Annex 4 LDNO charges'!$C$14:$C$203,MATCH($A47,'Annex 4 LDNO charges'!$A$14:$A$203,0)))</f>
        <v>0</v>
      </c>
      <c r="D47" s="44"/>
      <c r="E47" s="44"/>
      <c r="F47" s="40">
        <v>9.5234905302665471E-2</v>
      </c>
    </row>
    <row r="48" spans="1:6" ht="13.8" x14ac:dyDescent="0.25">
      <c r="A48" s="168" t="s">
        <v>554</v>
      </c>
      <c r="B48" s="214" t="str">
        <f>IFERROR(INDEX('Annex 1 LV, HV and UMS charges'!$B$14:$B$45,MATCH($A48,'Annex 1 LV, HV and UMS charges'!$A$14:$A$310,0)),INDEX('Annex 4 LDNO charges'!$B$14:$B$203,MATCH($A48,'Annex 4 LDNO charges'!$A$14:$A$203,0)))</f>
        <v>TBC</v>
      </c>
      <c r="C48" s="215">
        <f>IFERROR(INDEX('Annex 1 LV, HV and UMS charges'!$C$14:$C$45,MATCH($A48,'Annex 1 LV, HV and UMS charges'!$A$14:$A$310,0)),INDEX('Annex 4 LDNO charges'!$C$14:$C$203,MATCH($A48,'Annex 4 LDNO charges'!$A$14:$A$203,0)))</f>
        <v>0</v>
      </c>
      <c r="D48" s="44"/>
      <c r="E48" s="44"/>
      <c r="F48" s="40">
        <v>9.5234905302665471E-2</v>
      </c>
    </row>
    <row r="49" spans="1:6" ht="13.8" x14ac:dyDescent="0.25">
      <c r="A49" s="168" t="s">
        <v>555</v>
      </c>
      <c r="B49" s="214" t="str">
        <f>IFERROR(INDEX('Annex 1 LV, HV and UMS charges'!$B$14:$B$45,MATCH($A49,'Annex 1 LV, HV and UMS charges'!$A$14:$A$310,0)),INDEX('Annex 4 LDNO charges'!$B$14:$B$203,MATCH($A49,'Annex 4 LDNO charges'!$A$14:$A$203,0)))</f>
        <v>TBC</v>
      </c>
      <c r="C49" s="215">
        <f>IFERROR(INDEX('Annex 1 LV, HV and UMS charges'!$C$14:$C$45,MATCH($A49,'Annex 1 LV, HV and UMS charges'!$A$14:$A$310,0)),INDEX('Annex 4 LDNO charges'!$C$14:$C$203,MATCH($A49,'Annex 4 LDNO charges'!$A$14:$A$203,0)))</f>
        <v>0</v>
      </c>
      <c r="D49" s="44"/>
      <c r="E49" s="44"/>
      <c r="F49" s="40">
        <v>9.5234905302665471E-2</v>
      </c>
    </row>
    <row r="50" spans="1:6" ht="13.8" x14ac:dyDescent="0.25">
      <c r="A50" s="168" t="s">
        <v>468</v>
      </c>
      <c r="B50" s="214" t="str">
        <f>IFERROR(INDEX('Annex 1 LV, HV and UMS charges'!$B$14:$B$45,MATCH($A50,'Annex 1 LV, HV and UMS charges'!$A$14:$A$310,0)),INDEX('Annex 4 LDNO charges'!$B$14:$B$203,MATCH($A50,'Annex 4 LDNO charges'!$A$14:$A$203,0)))</f>
        <v>TBC</v>
      </c>
      <c r="C50" s="215" t="str">
        <f>IFERROR(INDEX('Annex 1 LV, HV and UMS charges'!$C$14:$C$45,MATCH($A50,'Annex 1 LV, HV and UMS charges'!$A$14:$A$310,0)),INDEX('Annex 4 LDNO charges'!$C$14:$C$203,MATCH($A50,'Annex 4 LDNO charges'!$A$14:$A$203,0)))</f>
        <v>0, 1 or 8</v>
      </c>
      <c r="D50" s="44"/>
      <c r="E50" s="44"/>
      <c r="F50" s="40">
        <v>0</v>
      </c>
    </row>
    <row r="51" spans="1:6" ht="13.8" x14ac:dyDescent="0.25">
      <c r="A51" s="168" t="s">
        <v>469</v>
      </c>
      <c r="B51" s="214" t="str">
        <f>IFERROR(INDEX('Annex 1 LV, HV and UMS charges'!$B$14:$B$45,MATCH($A51,'Annex 1 LV, HV and UMS charges'!$A$14:$A$310,0)),INDEX('Annex 4 LDNO charges'!$B$14:$B$203,MATCH($A51,'Annex 4 LDNO charges'!$A$14:$A$203,0)))</f>
        <v>TBC</v>
      </c>
      <c r="C51" s="215">
        <f>IFERROR(INDEX('Annex 1 LV, HV and UMS charges'!$C$14:$C$45,MATCH($A51,'Annex 1 LV, HV and UMS charges'!$A$14:$A$310,0)),INDEX('Annex 4 LDNO charges'!$C$14:$C$203,MATCH($A51,'Annex 4 LDNO charges'!$A$14:$A$203,0)))</f>
        <v>0</v>
      </c>
      <c r="D51" s="44"/>
      <c r="E51" s="44"/>
      <c r="F51" s="40">
        <v>0</v>
      </c>
    </row>
    <row r="52" spans="1:6" ht="13.8" x14ac:dyDescent="0.25">
      <c r="A52" s="168" t="s">
        <v>470</v>
      </c>
      <c r="B52" s="214" t="str">
        <f>IFERROR(INDEX('Annex 1 LV, HV and UMS charges'!$B$14:$B$45,MATCH($A52,'Annex 1 LV, HV and UMS charges'!$A$14:$A$310,0)),INDEX('Annex 4 LDNO charges'!$B$14:$B$203,MATCH($A52,'Annex 4 LDNO charges'!$A$14:$A$203,0)))</f>
        <v>TBC</v>
      </c>
      <c r="C52" s="215">
        <f>IFERROR(INDEX('Annex 1 LV, HV and UMS charges'!$C$14:$C$45,MATCH($A52,'Annex 1 LV, HV and UMS charges'!$A$14:$A$310,0)),INDEX('Annex 4 LDNO charges'!$C$14:$C$203,MATCH($A52,'Annex 4 LDNO charges'!$A$14:$A$203,0)))</f>
        <v>0</v>
      </c>
      <c r="D52" s="44"/>
      <c r="E52" s="44"/>
      <c r="F52" s="40">
        <v>0</v>
      </c>
    </row>
    <row r="53" spans="1:6" ht="13.8" x14ac:dyDescent="0.25">
      <c r="A53" s="168" t="s">
        <v>556</v>
      </c>
      <c r="B53" s="214" t="str">
        <f>IFERROR(INDEX('Annex 1 LV, HV and UMS charges'!$B$14:$B$45,MATCH($A53,'Annex 1 LV, HV and UMS charges'!$A$14:$A$310,0)),INDEX('Annex 4 LDNO charges'!$B$14:$B$203,MATCH($A53,'Annex 4 LDNO charges'!$A$14:$A$203,0)))</f>
        <v>TBC</v>
      </c>
      <c r="C53" s="215" t="str">
        <f>IFERROR(INDEX('Annex 1 LV, HV and UMS charges'!$C$14:$C$45,MATCH($A53,'Annex 1 LV, HV and UMS charges'!$A$14:$A$310,0)),INDEX('Annex 4 LDNO charges'!$C$14:$C$203,MATCH($A53,'Annex 4 LDNO charges'!$A$14:$A$203,0)))</f>
        <v>1, 2 or 0</v>
      </c>
      <c r="D53" s="40">
        <v>9.555794648057498</v>
      </c>
      <c r="E53" s="40">
        <v>0</v>
      </c>
      <c r="F53" s="40">
        <v>9.5234905302665471E-2</v>
      </c>
    </row>
    <row r="54" spans="1:6" ht="13.8" x14ac:dyDescent="0.25">
      <c r="A54" s="168" t="s">
        <v>557</v>
      </c>
      <c r="B54" s="214" t="str">
        <f>IFERROR(INDEX('Annex 1 LV, HV and UMS charges'!$B$14:$B$45,MATCH($A54,'Annex 1 LV, HV and UMS charges'!$A$14:$A$310,0)),INDEX('Annex 4 LDNO charges'!$B$14:$B$203,MATCH($A54,'Annex 4 LDNO charges'!$A$14:$A$203,0)))</f>
        <v>TBC</v>
      </c>
      <c r="C54" s="215" t="str">
        <f>IFERROR(INDEX('Annex 1 LV, HV and UMS charges'!$C$14:$C$45,MATCH($A54,'Annex 1 LV, HV and UMS charges'!$A$14:$A$310,0)),INDEX('Annex 4 LDNO charges'!$C$14:$C$203,MATCH($A54,'Annex 4 LDNO charges'!$A$14:$A$203,0)))</f>
        <v>2</v>
      </c>
      <c r="D54" s="40">
        <v>0</v>
      </c>
      <c r="E54" s="40">
        <v>0</v>
      </c>
      <c r="F54" s="40">
        <v>0</v>
      </c>
    </row>
    <row r="55" spans="1:6" ht="13.8" x14ac:dyDescent="0.25">
      <c r="A55" s="168" t="s">
        <v>558</v>
      </c>
      <c r="B55" s="214" t="str">
        <f>IFERROR(INDEX('Annex 1 LV, HV and UMS charges'!$B$14:$B$45,MATCH($A55,'Annex 1 LV, HV and UMS charges'!$A$14:$A$310,0)),INDEX('Annex 4 LDNO charges'!$B$14:$B$203,MATCH($A55,'Annex 4 LDNO charges'!$A$14:$A$203,0)))</f>
        <v>TBC</v>
      </c>
      <c r="C55" s="215" t="str">
        <f>IFERROR(INDEX('Annex 1 LV, HV and UMS charges'!$C$14:$C$45,MATCH($A55,'Annex 1 LV, HV and UMS charges'!$A$14:$A$310,0)),INDEX('Annex 4 LDNO charges'!$C$14:$C$203,MATCH($A55,'Annex 4 LDNO charges'!$A$14:$A$203,0)))</f>
        <v>3 to 8 or 0</v>
      </c>
      <c r="D55" s="44"/>
      <c r="E55" s="44"/>
      <c r="F55" s="40">
        <v>9.5234905302665471E-2</v>
      </c>
    </row>
    <row r="56" spans="1:6" ht="13.8" x14ac:dyDescent="0.25">
      <c r="A56" s="168" t="s">
        <v>559</v>
      </c>
      <c r="B56" s="214" t="str">
        <f>IFERROR(INDEX('Annex 1 LV, HV and UMS charges'!$B$14:$B$45,MATCH($A56,'Annex 1 LV, HV and UMS charges'!$A$14:$A$310,0)),INDEX('Annex 4 LDNO charges'!$B$14:$B$203,MATCH($A56,'Annex 4 LDNO charges'!$A$14:$A$203,0)))</f>
        <v>TBC</v>
      </c>
      <c r="C56" s="215" t="str">
        <f>IFERROR(INDEX('Annex 1 LV, HV and UMS charges'!$C$14:$C$45,MATCH($A56,'Annex 1 LV, HV and UMS charges'!$A$14:$A$310,0)),INDEX('Annex 4 LDNO charges'!$C$14:$C$203,MATCH($A56,'Annex 4 LDNO charges'!$A$14:$A$203,0)))</f>
        <v>3 to 8 or 0</v>
      </c>
      <c r="D56" s="44"/>
      <c r="E56" s="44"/>
      <c r="F56" s="40">
        <v>9.5234905302665471E-2</v>
      </c>
    </row>
    <row r="57" spans="1:6" ht="13.8" x14ac:dyDescent="0.25">
      <c r="A57" s="168" t="s">
        <v>560</v>
      </c>
      <c r="B57" s="214" t="str">
        <f>IFERROR(INDEX('Annex 1 LV, HV and UMS charges'!$B$14:$B$45,MATCH($A57,'Annex 1 LV, HV and UMS charges'!$A$14:$A$310,0)),INDEX('Annex 4 LDNO charges'!$B$14:$B$203,MATCH($A57,'Annex 4 LDNO charges'!$A$14:$A$203,0)))</f>
        <v>TBC</v>
      </c>
      <c r="C57" s="215" t="str">
        <f>IFERROR(INDEX('Annex 1 LV, HV and UMS charges'!$C$14:$C$45,MATCH($A57,'Annex 1 LV, HV and UMS charges'!$A$14:$A$310,0)),INDEX('Annex 4 LDNO charges'!$C$14:$C$203,MATCH($A57,'Annex 4 LDNO charges'!$A$14:$A$203,0)))</f>
        <v>3 to 8 or 0</v>
      </c>
      <c r="D57" s="44"/>
      <c r="E57" s="44"/>
      <c r="F57" s="40">
        <v>9.5234905302665471E-2</v>
      </c>
    </row>
    <row r="58" spans="1:6" ht="13.8" x14ac:dyDescent="0.25">
      <c r="A58" s="168" t="s">
        <v>561</v>
      </c>
      <c r="B58" s="214" t="str">
        <f>IFERROR(INDEX('Annex 1 LV, HV and UMS charges'!$B$14:$B$45,MATCH($A58,'Annex 1 LV, HV and UMS charges'!$A$14:$A$310,0)),INDEX('Annex 4 LDNO charges'!$B$14:$B$203,MATCH($A58,'Annex 4 LDNO charges'!$A$14:$A$203,0)))</f>
        <v>TBC</v>
      </c>
      <c r="C58" s="215" t="str">
        <f>IFERROR(INDEX('Annex 1 LV, HV and UMS charges'!$C$14:$C$45,MATCH($A58,'Annex 1 LV, HV and UMS charges'!$A$14:$A$310,0)),INDEX('Annex 4 LDNO charges'!$C$14:$C$203,MATCH($A58,'Annex 4 LDNO charges'!$A$14:$A$203,0)))</f>
        <v>3 to 8 or 0</v>
      </c>
      <c r="D58" s="44"/>
      <c r="E58" s="44"/>
      <c r="F58" s="40">
        <v>9.5234905302665471E-2</v>
      </c>
    </row>
    <row r="59" spans="1:6" ht="13.8" x14ac:dyDescent="0.25">
      <c r="A59" s="168" t="s">
        <v>562</v>
      </c>
      <c r="B59" s="214" t="str">
        <f>IFERROR(INDEX('Annex 1 LV, HV and UMS charges'!$B$14:$B$45,MATCH($A59,'Annex 1 LV, HV and UMS charges'!$A$14:$A$310,0)),INDEX('Annex 4 LDNO charges'!$B$14:$B$203,MATCH($A59,'Annex 4 LDNO charges'!$A$14:$A$203,0)))</f>
        <v>TBC</v>
      </c>
      <c r="C59" s="215" t="str">
        <f>IFERROR(INDEX('Annex 1 LV, HV and UMS charges'!$C$14:$C$45,MATCH($A59,'Annex 1 LV, HV and UMS charges'!$A$14:$A$310,0)),INDEX('Annex 4 LDNO charges'!$C$14:$C$203,MATCH($A59,'Annex 4 LDNO charges'!$A$14:$A$203,0)))</f>
        <v>3 to 8 or 0</v>
      </c>
      <c r="D59" s="44"/>
      <c r="E59" s="44"/>
      <c r="F59" s="40">
        <v>9.5234905302665471E-2</v>
      </c>
    </row>
    <row r="60" spans="1:6" ht="13.8" x14ac:dyDescent="0.25">
      <c r="A60" s="168" t="s">
        <v>471</v>
      </c>
      <c r="B60" s="214" t="str">
        <f>IFERROR(INDEX('Annex 1 LV, HV and UMS charges'!$B$14:$B$45,MATCH($A60,'Annex 1 LV, HV and UMS charges'!$A$14:$A$310,0)),INDEX('Annex 4 LDNO charges'!$B$14:$B$203,MATCH($A60,'Annex 4 LDNO charges'!$A$14:$A$203,0)))</f>
        <v>TBC</v>
      </c>
      <c r="C60" s="215" t="str">
        <f>IFERROR(INDEX('Annex 1 LV, HV and UMS charges'!$C$14:$C$45,MATCH($A60,'Annex 1 LV, HV and UMS charges'!$A$14:$A$310,0)),INDEX('Annex 4 LDNO charges'!$C$14:$C$203,MATCH($A60,'Annex 4 LDNO charges'!$A$14:$A$203,0)))</f>
        <v>4</v>
      </c>
      <c r="D60" s="44"/>
      <c r="E60" s="44"/>
      <c r="F60" s="40">
        <v>0</v>
      </c>
    </row>
    <row r="61" spans="1:6" ht="13.8" x14ac:dyDescent="0.25">
      <c r="A61" s="168" t="s">
        <v>563</v>
      </c>
      <c r="B61" s="214" t="str">
        <f>IFERROR(INDEX('Annex 1 LV, HV and UMS charges'!$B$14:$B$45,MATCH($A61,'Annex 1 LV, HV and UMS charges'!$A$14:$A$310,0)),INDEX('Annex 4 LDNO charges'!$B$14:$B$203,MATCH($A61,'Annex 4 LDNO charges'!$A$14:$A$203,0)))</f>
        <v>TBC</v>
      </c>
      <c r="C61" s="215">
        <f>IFERROR(INDEX('Annex 1 LV, HV and UMS charges'!$C$14:$C$45,MATCH($A61,'Annex 1 LV, HV and UMS charges'!$A$14:$A$310,0)),INDEX('Annex 4 LDNO charges'!$C$14:$C$203,MATCH($A61,'Annex 4 LDNO charges'!$A$14:$A$203,0)))</f>
        <v>0</v>
      </c>
      <c r="D61" s="44"/>
      <c r="E61" s="44"/>
      <c r="F61" s="40">
        <v>9.5234905302665471E-2</v>
      </c>
    </row>
    <row r="62" spans="1:6" ht="13.8" x14ac:dyDescent="0.25">
      <c r="A62" s="168" t="s">
        <v>564</v>
      </c>
      <c r="B62" s="214" t="str">
        <f>IFERROR(INDEX('Annex 1 LV, HV and UMS charges'!$B$14:$B$45,MATCH($A62,'Annex 1 LV, HV and UMS charges'!$A$14:$A$310,0)),INDEX('Annex 4 LDNO charges'!$B$14:$B$203,MATCH($A62,'Annex 4 LDNO charges'!$A$14:$A$203,0)))</f>
        <v>TBC</v>
      </c>
      <c r="C62" s="215">
        <f>IFERROR(INDEX('Annex 1 LV, HV and UMS charges'!$C$14:$C$45,MATCH($A62,'Annex 1 LV, HV and UMS charges'!$A$14:$A$310,0)),INDEX('Annex 4 LDNO charges'!$C$14:$C$203,MATCH($A62,'Annex 4 LDNO charges'!$A$14:$A$203,0)))</f>
        <v>0</v>
      </c>
      <c r="D62" s="44"/>
      <c r="E62" s="44"/>
      <c r="F62" s="40">
        <v>9.5234905302665471E-2</v>
      </c>
    </row>
    <row r="63" spans="1:6" ht="13.8" x14ac:dyDescent="0.25">
      <c r="A63" s="168" t="s">
        <v>565</v>
      </c>
      <c r="B63" s="214" t="str">
        <f>IFERROR(INDEX('Annex 1 LV, HV and UMS charges'!$B$14:$B$45,MATCH($A63,'Annex 1 LV, HV and UMS charges'!$A$14:$A$310,0)),INDEX('Annex 4 LDNO charges'!$B$14:$B$203,MATCH($A63,'Annex 4 LDNO charges'!$A$14:$A$203,0)))</f>
        <v>TBC</v>
      </c>
      <c r="C63" s="215">
        <f>IFERROR(INDEX('Annex 1 LV, HV and UMS charges'!$C$14:$C$45,MATCH($A63,'Annex 1 LV, HV and UMS charges'!$A$14:$A$310,0)),INDEX('Annex 4 LDNO charges'!$C$14:$C$203,MATCH($A63,'Annex 4 LDNO charges'!$A$14:$A$203,0)))</f>
        <v>0</v>
      </c>
      <c r="D63" s="44"/>
      <c r="E63" s="44"/>
      <c r="F63" s="40">
        <v>9.5234905302665471E-2</v>
      </c>
    </row>
    <row r="64" spans="1:6" ht="13.8" x14ac:dyDescent="0.25">
      <c r="A64" s="168" t="s">
        <v>566</v>
      </c>
      <c r="B64" s="214" t="str">
        <f>IFERROR(INDEX('Annex 1 LV, HV and UMS charges'!$B$14:$B$45,MATCH($A64,'Annex 1 LV, HV and UMS charges'!$A$14:$A$310,0)),INDEX('Annex 4 LDNO charges'!$B$14:$B$203,MATCH($A64,'Annex 4 LDNO charges'!$A$14:$A$203,0)))</f>
        <v>TBC</v>
      </c>
      <c r="C64" s="215">
        <f>IFERROR(INDEX('Annex 1 LV, HV and UMS charges'!$C$14:$C$45,MATCH($A64,'Annex 1 LV, HV and UMS charges'!$A$14:$A$310,0)),INDEX('Annex 4 LDNO charges'!$C$14:$C$203,MATCH($A64,'Annex 4 LDNO charges'!$A$14:$A$203,0)))</f>
        <v>0</v>
      </c>
      <c r="D64" s="44"/>
      <c r="E64" s="44"/>
      <c r="F64" s="40">
        <v>9.5234905302665471E-2</v>
      </c>
    </row>
    <row r="65" spans="1:6" ht="13.8" x14ac:dyDescent="0.25">
      <c r="A65" s="168" t="s">
        <v>567</v>
      </c>
      <c r="B65" s="214" t="str">
        <f>IFERROR(INDEX('Annex 1 LV, HV and UMS charges'!$B$14:$B$45,MATCH($A65,'Annex 1 LV, HV and UMS charges'!$A$14:$A$310,0)),INDEX('Annex 4 LDNO charges'!$B$14:$B$203,MATCH($A65,'Annex 4 LDNO charges'!$A$14:$A$203,0)))</f>
        <v>TBC</v>
      </c>
      <c r="C65" s="215">
        <f>IFERROR(INDEX('Annex 1 LV, HV and UMS charges'!$C$14:$C$45,MATCH($A65,'Annex 1 LV, HV and UMS charges'!$A$14:$A$310,0)),INDEX('Annex 4 LDNO charges'!$C$14:$C$203,MATCH($A65,'Annex 4 LDNO charges'!$A$14:$A$203,0)))</f>
        <v>0</v>
      </c>
      <c r="D65" s="44"/>
      <c r="E65" s="44"/>
      <c r="F65" s="40">
        <v>9.5234905302665471E-2</v>
      </c>
    </row>
    <row r="66" spans="1:6" ht="13.8" x14ac:dyDescent="0.25">
      <c r="A66" s="168" t="s">
        <v>568</v>
      </c>
      <c r="B66" s="214" t="str">
        <f>IFERROR(INDEX('Annex 1 LV, HV and UMS charges'!$B$14:$B$45,MATCH($A66,'Annex 1 LV, HV and UMS charges'!$A$14:$A$310,0)),INDEX('Annex 4 LDNO charges'!$B$14:$B$203,MATCH($A66,'Annex 4 LDNO charges'!$A$14:$A$203,0)))</f>
        <v>TBC</v>
      </c>
      <c r="C66" s="215">
        <f>IFERROR(INDEX('Annex 1 LV, HV and UMS charges'!$C$14:$C$45,MATCH($A66,'Annex 1 LV, HV and UMS charges'!$A$14:$A$310,0)),INDEX('Annex 4 LDNO charges'!$C$14:$C$203,MATCH($A66,'Annex 4 LDNO charges'!$A$14:$A$203,0)))</f>
        <v>0</v>
      </c>
      <c r="D66" s="44"/>
      <c r="E66" s="44"/>
      <c r="F66" s="40">
        <v>9.5234905302665471E-2</v>
      </c>
    </row>
    <row r="67" spans="1:6" ht="13.8" x14ac:dyDescent="0.25">
      <c r="A67" s="168" t="s">
        <v>569</v>
      </c>
      <c r="B67" s="214" t="str">
        <f>IFERROR(INDEX('Annex 1 LV, HV and UMS charges'!$B$14:$B$45,MATCH($A67,'Annex 1 LV, HV and UMS charges'!$A$14:$A$310,0)),INDEX('Annex 4 LDNO charges'!$B$14:$B$203,MATCH($A67,'Annex 4 LDNO charges'!$A$14:$A$203,0)))</f>
        <v>TBC</v>
      </c>
      <c r="C67" s="215">
        <f>IFERROR(INDEX('Annex 1 LV, HV and UMS charges'!$C$14:$C$45,MATCH($A67,'Annex 1 LV, HV and UMS charges'!$A$14:$A$310,0)),INDEX('Annex 4 LDNO charges'!$C$14:$C$203,MATCH($A67,'Annex 4 LDNO charges'!$A$14:$A$203,0)))</f>
        <v>0</v>
      </c>
      <c r="D67" s="44"/>
      <c r="E67" s="44"/>
      <c r="F67" s="40">
        <v>9.5234905302665471E-2</v>
      </c>
    </row>
    <row r="68" spans="1:6" ht="13.8" x14ac:dyDescent="0.25">
      <c r="A68" s="168" t="s">
        <v>570</v>
      </c>
      <c r="B68" s="214" t="str">
        <f>IFERROR(INDEX('Annex 1 LV, HV and UMS charges'!$B$14:$B$45,MATCH($A68,'Annex 1 LV, HV and UMS charges'!$A$14:$A$310,0)),INDEX('Annex 4 LDNO charges'!$B$14:$B$203,MATCH($A68,'Annex 4 LDNO charges'!$A$14:$A$203,0)))</f>
        <v>TBC</v>
      </c>
      <c r="C68" s="215">
        <f>IFERROR(INDEX('Annex 1 LV, HV and UMS charges'!$C$14:$C$45,MATCH($A68,'Annex 1 LV, HV and UMS charges'!$A$14:$A$310,0)),INDEX('Annex 4 LDNO charges'!$C$14:$C$203,MATCH($A68,'Annex 4 LDNO charges'!$A$14:$A$203,0)))</f>
        <v>0</v>
      </c>
      <c r="D68" s="44"/>
      <c r="E68" s="44"/>
      <c r="F68" s="40">
        <v>9.5234905302665471E-2</v>
      </c>
    </row>
    <row r="69" spans="1:6" ht="13.8" x14ac:dyDescent="0.25">
      <c r="A69" s="168" t="s">
        <v>571</v>
      </c>
      <c r="B69" s="214" t="str">
        <f>IFERROR(INDEX('Annex 1 LV, HV and UMS charges'!$B$14:$B$45,MATCH($A69,'Annex 1 LV, HV and UMS charges'!$A$14:$A$310,0)),INDEX('Annex 4 LDNO charges'!$B$14:$B$203,MATCH($A69,'Annex 4 LDNO charges'!$A$14:$A$203,0)))</f>
        <v>TBC</v>
      </c>
      <c r="C69" s="215">
        <f>IFERROR(INDEX('Annex 1 LV, HV and UMS charges'!$C$14:$C$45,MATCH($A69,'Annex 1 LV, HV and UMS charges'!$A$14:$A$310,0)),INDEX('Annex 4 LDNO charges'!$C$14:$C$203,MATCH($A69,'Annex 4 LDNO charges'!$A$14:$A$203,0)))</f>
        <v>0</v>
      </c>
      <c r="D69" s="44"/>
      <c r="E69" s="44"/>
      <c r="F69" s="40">
        <v>9.5234905302665471E-2</v>
      </c>
    </row>
    <row r="70" spans="1:6" ht="13.8" x14ac:dyDescent="0.25">
      <c r="A70" s="168" t="s">
        <v>572</v>
      </c>
      <c r="B70" s="214" t="str">
        <f>IFERROR(INDEX('Annex 1 LV, HV and UMS charges'!$B$14:$B$45,MATCH($A70,'Annex 1 LV, HV and UMS charges'!$A$14:$A$310,0)),INDEX('Annex 4 LDNO charges'!$B$14:$B$203,MATCH($A70,'Annex 4 LDNO charges'!$A$14:$A$203,0)))</f>
        <v>TBC</v>
      </c>
      <c r="C70" s="215">
        <f>IFERROR(INDEX('Annex 1 LV, HV and UMS charges'!$C$14:$C$45,MATCH($A70,'Annex 1 LV, HV and UMS charges'!$A$14:$A$310,0)),INDEX('Annex 4 LDNO charges'!$C$14:$C$203,MATCH($A70,'Annex 4 LDNO charges'!$A$14:$A$203,0)))</f>
        <v>0</v>
      </c>
      <c r="D70" s="44"/>
      <c r="E70" s="44"/>
      <c r="F70" s="40">
        <v>9.5234905302665471E-2</v>
      </c>
    </row>
    <row r="71" spans="1:6" ht="13.8" x14ac:dyDescent="0.25">
      <c r="A71" s="168" t="s">
        <v>573</v>
      </c>
      <c r="B71" s="214" t="str">
        <f>IFERROR(INDEX('Annex 1 LV, HV and UMS charges'!$B$14:$B$45,MATCH($A71,'Annex 1 LV, HV and UMS charges'!$A$14:$A$310,0)),INDEX('Annex 4 LDNO charges'!$B$14:$B$203,MATCH($A71,'Annex 4 LDNO charges'!$A$14:$A$203,0)))</f>
        <v>TBC</v>
      </c>
      <c r="C71" s="215">
        <f>IFERROR(INDEX('Annex 1 LV, HV and UMS charges'!$C$14:$C$45,MATCH($A71,'Annex 1 LV, HV and UMS charges'!$A$14:$A$310,0)),INDEX('Annex 4 LDNO charges'!$C$14:$C$203,MATCH($A71,'Annex 4 LDNO charges'!$A$14:$A$203,0)))</f>
        <v>0</v>
      </c>
      <c r="D71" s="44"/>
      <c r="E71" s="44"/>
      <c r="F71" s="40">
        <v>9.5234905302665471E-2</v>
      </c>
    </row>
    <row r="72" spans="1:6" ht="13.8" x14ac:dyDescent="0.25">
      <c r="A72" s="168" t="s">
        <v>574</v>
      </c>
      <c r="B72" s="214" t="str">
        <f>IFERROR(INDEX('Annex 1 LV, HV and UMS charges'!$B$14:$B$45,MATCH($A72,'Annex 1 LV, HV and UMS charges'!$A$14:$A$310,0)),INDEX('Annex 4 LDNO charges'!$B$14:$B$203,MATCH($A72,'Annex 4 LDNO charges'!$A$14:$A$203,0)))</f>
        <v>TBC</v>
      </c>
      <c r="C72" s="215">
        <f>IFERROR(INDEX('Annex 1 LV, HV and UMS charges'!$C$14:$C$45,MATCH($A72,'Annex 1 LV, HV and UMS charges'!$A$14:$A$310,0)),INDEX('Annex 4 LDNO charges'!$C$14:$C$203,MATCH($A72,'Annex 4 LDNO charges'!$A$14:$A$203,0)))</f>
        <v>0</v>
      </c>
      <c r="D72" s="44"/>
      <c r="E72" s="44"/>
      <c r="F72" s="40">
        <v>9.5234905302665471E-2</v>
      </c>
    </row>
    <row r="73" spans="1:6" ht="13.8" x14ac:dyDescent="0.25">
      <c r="A73" s="168" t="s">
        <v>575</v>
      </c>
      <c r="B73" s="214" t="str">
        <f>IFERROR(INDEX('Annex 1 LV, HV and UMS charges'!$B$14:$B$45,MATCH($A73,'Annex 1 LV, HV and UMS charges'!$A$14:$A$310,0)),INDEX('Annex 4 LDNO charges'!$B$14:$B$203,MATCH($A73,'Annex 4 LDNO charges'!$A$14:$A$203,0)))</f>
        <v>TBC</v>
      </c>
      <c r="C73" s="215">
        <f>IFERROR(INDEX('Annex 1 LV, HV and UMS charges'!$C$14:$C$45,MATCH($A73,'Annex 1 LV, HV and UMS charges'!$A$14:$A$310,0)),INDEX('Annex 4 LDNO charges'!$C$14:$C$203,MATCH($A73,'Annex 4 LDNO charges'!$A$14:$A$203,0)))</f>
        <v>0</v>
      </c>
      <c r="D73" s="44"/>
      <c r="E73" s="44"/>
      <c r="F73" s="40">
        <v>9.5234905302665471E-2</v>
      </c>
    </row>
    <row r="74" spans="1:6" ht="13.8" x14ac:dyDescent="0.25">
      <c r="A74" s="168" t="s">
        <v>576</v>
      </c>
      <c r="B74" s="214" t="str">
        <f>IFERROR(INDEX('Annex 1 LV, HV and UMS charges'!$B$14:$B$45,MATCH($A74,'Annex 1 LV, HV and UMS charges'!$A$14:$A$310,0)),INDEX('Annex 4 LDNO charges'!$B$14:$B$203,MATCH($A74,'Annex 4 LDNO charges'!$A$14:$A$203,0)))</f>
        <v>TBC</v>
      </c>
      <c r="C74" s="215">
        <f>IFERROR(INDEX('Annex 1 LV, HV and UMS charges'!$C$14:$C$45,MATCH($A74,'Annex 1 LV, HV and UMS charges'!$A$14:$A$310,0)),INDEX('Annex 4 LDNO charges'!$C$14:$C$203,MATCH($A74,'Annex 4 LDNO charges'!$A$14:$A$203,0)))</f>
        <v>0</v>
      </c>
      <c r="D74" s="44"/>
      <c r="E74" s="44"/>
      <c r="F74" s="40">
        <v>9.5234905302665471E-2</v>
      </c>
    </row>
    <row r="75" spans="1:6" ht="13.8" x14ac:dyDescent="0.25">
      <c r="A75" s="168" t="s">
        <v>577</v>
      </c>
      <c r="B75" s="214" t="str">
        <f>IFERROR(INDEX('Annex 1 LV, HV and UMS charges'!$B$14:$B$45,MATCH($A75,'Annex 1 LV, HV and UMS charges'!$A$14:$A$310,0)),INDEX('Annex 4 LDNO charges'!$B$14:$B$203,MATCH($A75,'Annex 4 LDNO charges'!$A$14:$A$203,0)))</f>
        <v>TBC</v>
      </c>
      <c r="C75" s="215">
        <f>IFERROR(INDEX('Annex 1 LV, HV and UMS charges'!$C$14:$C$45,MATCH($A75,'Annex 1 LV, HV and UMS charges'!$A$14:$A$310,0)),INDEX('Annex 4 LDNO charges'!$C$14:$C$203,MATCH($A75,'Annex 4 LDNO charges'!$A$14:$A$203,0)))</f>
        <v>0</v>
      </c>
      <c r="D75" s="44"/>
      <c r="E75" s="44"/>
      <c r="F75" s="40">
        <v>9.5234905302665471E-2</v>
      </c>
    </row>
    <row r="76" spans="1:6" ht="13.8" x14ac:dyDescent="0.25">
      <c r="A76" s="168" t="s">
        <v>472</v>
      </c>
      <c r="B76" s="214" t="str">
        <f>IFERROR(INDEX('Annex 1 LV, HV and UMS charges'!$B$14:$B$45,MATCH($A76,'Annex 1 LV, HV and UMS charges'!$A$14:$A$310,0)),INDEX('Annex 4 LDNO charges'!$B$14:$B$203,MATCH($A76,'Annex 4 LDNO charges'!$A$14:$A$203,0)))</f>
        <v>TBC</v>
      </c>
      <c r="C76" s="215" t="str">
        <f>IFERROR(INDEX('Annex 1 LV, HV and UMS charges'!$C$14:$C$45,MATCH($A76,'Annex 1 LV, HV and UMS charges'!$A$14:$A$310,0)),INDEX('Annex 4 LDNO charges'!$C$14:$C$203,MATCH($A76,'Annex 4 LDNO charges'!$A$14:$A$203,0)))</f>
        <v>0, 1 or 8</v>
      </c>
      <c r="D76" s="44"/>
      <c r="E76" s="44"/>
      <c r="F76" s="40">
        <v>0</v>
      </c>
    </row>
    <row r="77" spans="1:6" ht="13.8" x14ac:dyDescent="0.25">
      <c r="A77" s="168" t="s">
        <v>473</v>
      </c>
      <c r="B77" s="214" t="str">
        <f>IFERROR(INDEX('Annex 1 LV, HV and UMS charges'!$B$14:$B$45,MATCH($A77,'Annex 1 LV, HV and UMS charges'!$A$14:$A$310,0)),INDEX('Annex 4 LDNO charges'!$B$14:$B$203,MATCH($A77,'Annex 4 LDNO charges'!$A$14:$A$203,0)))</f>
        <v>TBC</v>
      </c>
      <c r="C77" s="215">
        <f>IFERROR(INDEX('Annex 1 LV, HV and UMS charges'!$C$14:$C$45,MATCH($A77,'Annex 1 LV, HV and UMS charges'!$A$14:$A$310,0)),INDEX('Annex 4 LDNO charges'!$C$14:$C$203,MATCH($A77,'Annex 4 LDNO charges'!$A$14:$A$203,0)))</f>
        <v>0</v>
      </c>
      <c r="D77" s="44"/>
      <c r="E77" s="44"/>
      <c r="F77" s="40">
        <v>0</v>
      </c>
    </row>
    <row r="78" spans="1:6" ht="13.8" x14ac:dyDescent="0.25">
      <c r="A78" s="168" t="s">
        <v>474</v>
      </c>
      <c r="B78" s="214" t="str">
        <f>IFERROR(INDEX('Annex 1 LV, HV and UMS charges'!$B$14:$B$45,MATCH($A78,'Annex 1 LV, HV and UMS charges'!$A$14:$A$310,0)),INDEX('Annex 4 LDNO charges'!$B$14:$B$203,MATCH($A78,'Annex 4 LDNO charges'!$A$14:$A$203,0)))</f>
        <v>TBC</v>
      </c>
      <c r="C78" s="215">
        <f>IFERROR(INDEX('Annex 1 LV, HV and UMS charges'!$C$14:$C$45,MATCH($A78,'Annex 1 LV, HV and UMS charges'!$A$14:$A$310,0)),INDEX('Annex 4 LDNO charges'!$C$14:$C$203,MATCH($A78,'Annex 4 LDNO charges'!$A$14:$A$203,0)))</f>
        <v>0</v>
      </c>
      <c r="D78" s="44"/>
      <c r="E78" s="44"/>
      <c r="F78" s="40">
        <v>0</v>
      </c>
    </row>
    <row r="79" spans="1:6" ht="13.8" x14ac:dyDescent="0.25">
      <c r="A79" s="168" t="s">
        <v>475</v>
      </c>
      <c r="B79" s="214" t="str">
        <f>IFERROR(INDEX('Annex 1 LV, HV and UMS charges'!$B$14:$B$45,MATCH($A79,'Annex 1 LV, HV and UMS charges'!$A$14:$A$310,0)),INDEX('Annex 4 LDNO charges'!$B$14:$B$203,MATCH($A79,'Annex 4 LDNO charges'!$A$14:$A$203,0)))</f>
        <v>TBC</v>
      </c>
      <c r="C79" s="215">
        <f>IFERROR(INDEX('Annex 1 LV, HV and UMS charges'!$C$14:$C$45,MATCH($A79,'Annex 1 LV, HV and UMS charges'!$A$14:$A$310,0)),INDEX('Annex 4 LDNO charges'!$C$14:$C$203,MATCH($A79,'Annex 4 LDNO charges'!$A$14:$A$203,0)))</f>
        <v>0</v>
      </c>
      <c r="D79" s="44"/>
      <c r="E79" s="44"/>
      <c r="F79" s="40">
        <v>0</v>
      </c>
    </row>
    <row r="80" spans="1:6" ht="13.8" x14ac:dyDescent="0.25">
      <c r="A80" s="168" t="s">
        <v>476</v>
      </c>
      <c r="B80" s="214" t="str">
        <f>IFERROR(INDEX('Annex 1 LV, HV and UMS charges'!$B$14:$B$45,MATCH($A80,'Annex 1 LV, HV and UMS charges'!$A$14:$A$310,0)),INDEX('Annex 4 LDNO charges'!$B$14:$B$203,MATCH($A80,'Annex 4 LDNO charges'!$A$14:$A$203,0)))</f>
        <v>TBC</v>
      </c>
      <c r="C80" s="215">
        <f>IFERROR(INDEX('Annex 1 LV, HV and UMS charges'!$C$14:$C$45,MATCH($A80,'Annex 1 LV, HV and UMS charges'!$A$14:$A$310,0)),INDEX('Annex 4 LDNO charges'!$C$14:$C$203,MATCH($A80,'Annex 4 LDNO charges'!$A$14:$A$203,0)))</f>
        <v>0</v>
      </c>
      <c r="D80" s="44"/>
      <c r="E80" s="44"/>
      <c r="F80" s="40">
        <v>0</v>
      </c>
    </row>
    <row r="81" spans="1:6" ht="13.8" x14ac:dyDescent="0.25">
      <c r="A81" s="168" t="s">
        <v>477</v>
      </c>
      <c r="B81" s="214" t="str">
        <f>IFERROR(INDEX('Annex 1 LV, HV and UMS charges'!$B$14:$B$45,MATCH($A81,'Annex 1 LV, HV and UMS charges'!$A$14:$A$310,0)),INDEX('Annex 4 LDNO charges'!$B$14:$B$203,MATCH($A81,'Annex 4 LDNO charges'!$A$14:$A$203,0)))</f>
        <v>TBC</v>
      </c>
      <c r="C81" s="215">
        <f>IFERROR(INDEX('Annex 1 LV, HV and UMS charges'!$C$14:$C$45,MATCH($A81,'Annex 1 LV, HV and UMS charges'!$A$14:$A$310,0)),INDEX('Annex 4 LDNO charges'!$C$14:$C$203,MATCH($A81,'Annex 4 LDNO charges'!$A$14:$A$203,0)))</f>
        <v>0</v>
      </c>
      <c r="D81" s="44"/>
      <c r="E81" s="44"/>
      <c r="F81" s="40">
        <v>0</v>
      </c>
    </row>
    <row r="82" spans="1:6" ht="13.8" x14ac:dyDescent="0.25">
      <c r="A82" s="209" t="s">
        <v>666</v>
      </c>
      <c r="B82" s="214" t="str">
        <f>IFERROR(INDEX('Annex 1 LV, HV and UMS charges'!$B$14:$B$45,MATCH($A82,'Annex 1 LV, HV and UMS charges'!$A$14:$A$310,0)),INDEX('Annex 4 LDNO charges'!$B$14:$B$203,MATCH($A82,'Annex 4 LDNO charges'!$A$14:$A$203,0)))</f>
        <v>TBC</v>
      </c>
      <c r="C82" s="215" t="str">
        <f>IFERROR(INDEX('Annex 1 LV, HV and UMS charges'!$C$14:$C$45,MATCH($A82,'Annex 1 LV, HV and UMS charges'!$A$14:$A$310,0)),INDEX('Annex 4 LDNO charges'!$C$14:$C$203,MATCH($A82,'Annex 4 LDNO charges'!$A$14:$A$203,0)))</f>
        <v>1, 2 or 0</v>
      </c>
      <c r="D82" s="40">
        <v>9.555794648057498</v>
      </c>
      <c r="E82" s="40">
        <v>0</v>
      </c>
      <c r="F82" s="40">
        <v>9.5234905302665471E-2</v>
      </c>
    </row>
    <row r="83" spans="1:6" ht="13.8" x14ac:dyDescent="0.25">
      <c r="A83" s="168" t="s">
        <v>667</v>
      </c>
      <c r="B83" s="214" t="str">
        <f>IFERROR(INDEX('Annex 1 LV, HV and UMS charges'!$B$14:$B$45,MATCH($A83,'Annex 1 LV, HV and UMS charges'!$A$14:$A$310,0)),INDEX('Annex 4 LDNO charges'!$B$14:$B$203,MATCH($A83,'Annex 4 LDNO charges'!$A$14:$A$203,0)))</f>
        <v>TBC</v>
      </c>
      <c r="C83" s="215" t="str">
        <f>IFERROR(INDEX('Annex 1 LV, HV and UMS charges'!$C$14:$C$45,MATCH($A83,'Annex 1 LV, HV and UMS charges'!$A$14:$A$310,0)),INDEX('Annex 4 LDNO charges'!$C$14:$C$203,MATCH($A83,'Annex 4 LDNO charges'!$A$14:$A$203,0)))</f>
        <v>2</v>
      </c>
      <c r="D83" s="40">
        <v>0</v>
      </c>
      <c r="E83" s="40">
        <v>0</v>
      </c>
      <c r="F83" s="40">
        <v>0</v>
      </c>
    </row>
    <row r="84" spans="1:6" ht="13.8" x14ac:dyDescent="0.25">
      <c r="A84" s="168" t="s">
        <v>668</v>
      </c>
      <c r="B84" s="214" t="str">
        <f>IFERROR(INDEX('Annex 1 LV, HV and UMS charges'!$B$14:$B$45,MATCH($A84,'Annex 1 LV, HV and UMS charges'!$A$14:$A$310,0)),INDEX('Annex 4 LDNO charges'!$B$14:$B$203,MATCH($A84,'Annex 4 LDNO charges'!$A$14:$A$203,0)))</f>
        <v>TBC</v>
      </c>
      <c r="C84" s="215" t="str">
        <f>IFERROR(INDEX('Annex 1 LV, HV and UMS charges'!$C$14:$C$45,MATCH($A84,'Annex 1 LV, HV and UMS charges'!$A$14:$A$310,0)),INDEX('Annex 4 LDNO charges'!$C$14:$C$203,MATCH($A84,'Annex 4 LDNO charges'!$A$14:$A$203,0)))</f>
        <v>3 to 8 or 0</v>
      </c>
      <c r="D84" s="44"/>
      <c r="E84" s="44"/>
      <c r="F84" s="40">
        <v>9.5234905302665471E-2</v>
      </c>
    </row>
    <row r="85" spans="1:6" ht="13.8" x14ac:dyDescent="0.25">
      <c r="A85" s="168" t="s">
        <v>669</v>
      </c>
      <c r="B85" s="214" t="str">
        <f>IFERROR(INDEX('Annex 1 LV, HV and UMS charges'!$B$14:$B$45,MATCH($A85,'Annex 1 LV, HV and UMS charges'!$A$14:$A$310,0)),INDEX('Annex 4 LDNO charges'!$B$14:$B$203,MATCH($A85,'Annex 4 LDNO charges'!$A$14:$A$203,0)))</f>
        <v>TBC</v>
      </c>
      <c r="C85" s="215" t="str">
        <f>IFERROR(INDEX('Annex 1 LV, HV and UMS charges'!$C$14:$C$45,MATCH($A85,'Annex 1 LV, HV and UMS charges'!$A$14:$A$310,0)),INDEX('Annex 4 LDNO charges'!$C$14:$C$203,MATCH($A85,'Annex 4 LDNO charges'!$A$14:$A$203,0)))</f>
        <v>3 to 8 or 0</v>
      </c>
      <c r="D85" s="44"/>
      <c r="E85" s="44"/>
      <c r="F85" s="40">
        <v>9.5234905302665471E-2</v>
      </c>
    </row>
    <row r="86" spans="1:6" ht="13.8" x14ac:dyDescent="0.25">
      <c r="A86" s="168" t="s">
        <v>670</v>
      </c>
      <c r="B86" s="214" t="str">
        <f>IFERROR(INDEX('Annex 1 LV, HV and UMS charges'!$B$14:$B$45,MATCH($A86,'Annex 1 LV, HV and UMS charges'!$A$14:$A$310,0)),INDEX('Annex 4 LDNO charges'!$B$14:$B$203,MATCH($A86,'Annex 4 LDNO charges'!$A$14:$A$203,0)))</f>
        <v>TBC</v>
      </c>
      <c r="C86" s="215" t="str">
        <f>IFERROR(INDEX('Annex 1 LV, HV and UMS charges'!$C$14:$C$45,MATCH($A86,'Annex 1 LV, HV and UMS charges'!$A$14:$A$310,0)),INDEX('Annex 4 LDNO charges'!$C$14:$C$203,MATCH($A86,'Annex 4 LDNO charges'!$A$14:$A$203,0)))</f>
        <v>3 to 8 or 0</v>
      </c>
      <c r="D86" s="44"/>
      <c r="E86" s="44"/>
      <c r="F86" s="40">
        <v>9.5234905302665471E-2</v>
      </c>
    </row>
    <row r="87" spans="1:6" ht="13.8" x14ac:dyDescent="0.25">
      <c r="A87" s="168" t="s">
        <v>671</v>
      </c>
      <c r="B87" s="214" t="str">
        <f>IFERROR(INDEX('Annex 1 LV, HV and UMS charges'!$B$14:$B$45,MATCH($A87,'Annex 1 LV, HV and UMS charges'!$A$14:$A$310,0)),INDEX('Annex 4 LDNO charges'!$B$14:$B$203,MATCH($A87,'Annex 4 LDNO charges'!$A$14:$A$203,0)))</f>
        <v>TBC</v>
      </c>
      <c r="C87" s="215" t="str">
        <f>IFERROR(INDEX('Annex 1 LV, HV and UMS charges'!$C$14:$C$45,MATCH($A87,'Annex 1 LV, HV and UMS charges'!$A$14:$A$310,0)),INDEX('Annex 4 LDNO charges'!$C$14:$C$203,MATCH($A87,'Annex 4 LDNO charges'!$A$14:$A$203,0)))</f>
        <v>3 to 8 or 0</v>
      </c>
      <c r="D87" s="44"/>
      <c r="E87" s="44"/>
      <c r="F87" s="40">
        <v>9.5234905302665471E-2</v>
      </c>
    </row>
    <row r="88" spans="1:6" ht="13.8" x14ac:dyDescent="0.25">
      <c r="A88" s="168" t="s">
        <v>672</v>
      </c>
      <c r="B88" s="214" t="str">
        <f>IFERROR(INDEX('Annex 1 LV, HV and UMS charges'!$B$14:$B$45,MATCH($A88,'Annex 1 LV, HV and UMS charges'!$A$14:$A$310,0)),INDEX('Annex 4 LDNO charges'!$B$14:$B$203,MATCH($A88,'Annex 4 LDNO charges'!$A$14:$A$203,0)))</f>
        <v>TBC</v>
      </c>
      <c r="C88" s="215" t="str">
        <f>IFERROR(INDEX('Annex 1 LV, HV and UMS charges'!$C$14:$C$45,MATCH($A88,'Annex 1 LV, HV and UMS charges'!$A$14:$A$310,0)),INDEX('Annex 4 LDNO charges'!$C$14:$C$203,MATCH($A88,'Annex 4 LDNO charges'!$A$14:$A$203,0)))</f>
        <v>3 to 8 or 0</v>
      </c>
      <c r="D88" s="44"/>
      <c r="E88" s="44"/>
      <c r="F88" s="40">
        <v>9.5234905302665471E-2</v>
      </c>
    </row>
    <row r="89" spans="1:6" ht="13.8" x14ac:dyDescent="0.25">
      <c r="A89" s="168" t="s">
        <v>478</v>
      </c>
      <c r="B89" s="214" t="str">
        <f>IFERROR(INDEX('Annex 1 LV, HV and UMS charges'!$B$14:$B$45,MATCH($A89,'Annex 1 LV, HV and UMS charges'!$A$14:$A$310,0)),INDEX('Annex 4 LDNO charges'!$B$14:$B$203,MATCH($A89,'Annex 4 LDNO charges'!$A$14:$A$203,0)))</f>
        <v>TBC</v>
      </c>
      <c r="C89" s="215" t="str">
        <f>IFERROR(INDEX('Annex 1 LV, HV and UMS charges'!$C$14:$C$45,MATCH($A89,'Annex 1 LV, HV and UMS charges'!$A$14:$A$310,0)),INDEX('Annex 4 LDNO charges'!$C$14:$C$203,MATCH($A89,'Annex 4 LDNO charges'!$A$14:$A$203,0)))</f>
        <v>4</v>
      </c>
      <c r="D89" s="44"/>
      <c r="E89" s="44"/>
      <c r="F89" s="40">
        <v>0</v>
      </c>
    </row>
    <row r="90" spans="1:6" ht="13.8" x14ac:dyDescent="0.25">
      <c r="A90" s="168" t="s">
        <v>673</v>
      </c>
      <c r="B90" s="214" t="str">
        <f>IFERROR(INDEX('Annex 1 LV, HV and UMS charges'!$B$14:$B$45,MATCH($A90,'Annex 1 LV, HV and UMS charges'!$A$14:$A$310,0)),INDEX('Annex 4 LDNO charges'!$B$14:$B$203,MATCH($A90,'Annex 4 LDNO charges'!$A$14:$A$203,0)))</f>
        <v>TBC</v>
      </c>
      <c r="C90" s="215">
        <f>IFERROR(INDEX('Annex 1 LV, HV and UMS charges'!$C$14:$C$45,MATCH($A90,'Annex 1 LV, HV and UMS charges'!$A$14:$A$310,0)),INDEX('Annex 4 LDNO charges'!$C$14:$C$203,MATCH($A90,'Annex 4 LDNO charges'!$A$14:$A$203,0)))</f>
        <v>0</v>
      </c>
      <c r="D90" s="44"/>
      <c r="E90" s="44"/>
      <c r="F90" s="40">
        <v>9.5234905302665471E-2</v>
      </c>
    </row>
    <row r="91" spans="1:6" ht="13.8" x14ac:dyDescent="0.25">
      <c r="A91" s="168" t="s">
        <v>674</v>
      </c>
      <c r="B91" s="214" t="str">
        <f>IFERROR(INDEX('Annex 1 LV, HV and UMS charges'!$B$14:$B$45,MATCH($A91,'Annex 1 LV, HV and UMS charges'!$A$14:$A$310,0)),INDEX('Annex 4 LDNO charges'!$B$14:$B$203,MATCH($A91,'Annex 4 LDNO charges'!$A$14:$A$203,0)))</f>
        <v>TBC</v>
      </c>
      <c r="C91" s="215">
        <f>IFERROR(INDEX('Annex 1 LV, HV and UMS charges'!$C$14:$C$45,MATCH($A91,'Annex 1 LV, HV and UMS charges'!$A$14:$A$310,0)),INDEX('Annex 4 LDNO charges'!$C$14:$C$203,MATCH($A91,'Annex 4 LDNO charges'!$A$14:$A$203,0)))</f>
        <v>0</v>
      </c>
      <c r="D91" s="44"/>
      <c r="E91" s="44"/>
      <c r="F91" s="40">
        <v>9.5234905302665471E-2</v>
      </c>
    </row>
    <row r="92" spans="1:6" ht="13.8" x14ac:dyDescent="0.25">
      <c r="A92" s="168" t="s">
        <v>675</v>
      </c>
      <c r="B92" s="214" t="str">
        <f>IFERROR(INDEX('Annex 1 LV, HV and UMS charges'!$B$14:$B$45,MATCH($A92,'Annex 1 LV, HV and UMS charges'!$A$14:$A$310,0)),INDEX('Annex 4 LDNO charges'!$B$14:$B$203,MATCH($A92,'Annex 4 LDNO charges'!$A$14:$A$203,0)))</f>
        <v>TBC</v>
      </c>
      <c r="C92" s="215">
        <f>IFERROR(INDEX('Annex 1 LV, HV and UMS charges'!$C$14:$C$45,MATCH($A92,'Annex 1 LV, HV and UMS charges'!$A$14:$A$310,0)),INDEX('Annex 4 LDNO charges'!$C$14:$C$203,MATCH($A92,'Annex 4 LDNO charges'!$A$14:$A$203,0)))</f>
        <v>0</v>
      </c>
      <c r="D92" s="44"/>
      <c r="E92" s="44"/>
      <c r="F92" s="40">
        <v>9.5234905302665471E-2</v>
      </c>
    </row>
    <row r="93" spans="1:6" ht="13.8" x14ac:dyDescent="0.25">
      <c r="A93" s="168" t="s">
        <v>676</v>
      </c>
      <c r="B93" s="214" t="str">
        <f>IFERROR(INDEX('Annex 1 LV, HV and UMS charges'!$B$14:$B$45,MATCH($A93,'Annex 1 LV, HV and UMS charges'!$A$14:$A$310,0)),INDEX('Annex 4 LDNO charges'!$B$14:$B$203,MATCH($A93,'Annex 4 LDNO charges'!$A$14:$A$203,0)))</f>
        <v>TBC</v>
      </c>
      <c r="C93" s="215">
        <f>IFERROR(INDEX('Annex 1 LV, HV and UMS charges'!$C$14:$C$45,MATCH($A93,'Annex 1 LV, HV and UMS charges'!$A$14:$A$310,0)),INDEX('Annex 4 LDNO charges'!$C$14:$C$203,MATCH($A93,'Annex 4 LDNO charges'!$A$14:$A$203,0)))</f>
        <v>0</v>
      </c>
      <c r="D93" s="44"/>
      <c r="E93" s="44"/>
      <c r="F93" s="40">
        <v>9.5234905302665471E-2</v>
      </c>
    </row>
    <row r="94" spans="1:6" ht="13.8" x14ac:dyDescent="0.25">
      <c r="A94" s="168" t="s">
        <v>677</v>
      </c>
      <c r="B94" s="214" t="str">
        <f>IFERROR(INDEX('Annex 1 LV, HV and UMS charges'!$B$14:$B$45,MATCH($A94,'Annex 1 LV, HV and UMS charges'!$A$14:$A$310,0)),INDEX('Annex 4 LDNO charges'!$B$14:$B$203,MATCH($A94,'Annex 4 LDNO charges'!$A$14:$A$203,0)))</f>
        <v>TBC</v>
      </c>
      <c r="C94" s="215">
        <f>IFERROR(INDEX('Annex 1 LV, HV and UMS charges'!$C$14:$C$45,MATCH($A94,'Annex 1 LV, HV and UMS charges'!$A$14:$A$310,0)),INDEX('Annex 4 LDNO charges'!$C$14:$C$203,MATCH($A94,'Annex 4 LDNO charges'!$A$14:$A$203,0)))</f>
        <v>0</v>
      </c>
      <c r="D94" s="44"/>
      <c r="E94" s="44"/>
      <c r="F94" s="40">
        <v>9.5234905302665471E-2</v>
      </c>
    </row>
    <row r="95" spans="1:6" ht="13.8" x14ac:dyDescent="0.25">
      <c r="A95" s="168" t="s">
        <v>678</v>
      </c>
      <c r="B95" s="214" t="str">
        <f>IFERROR(INDEX('Annex 1 LV, HV and UMS charges'!$B$14:$B$45,MATCH($A95,'Annex 1 LV, HV and UMS charges'!$A$14:$A$310,0)),INDEX('Annex 4 LDNO charges'!$B$14:$B$203,MATCH($A95,'Annex 4 LDNO charges'!$A$14:$A$203,0)))</f>
        <v>TBC</v>
      </c>
      <c r="C95" s="215">
        <f>IFERROR(INDEX('Annex 1 LV, HV and UMS charges'!$C$14:$C$45,MATCH($A95,'Annex 1 LV, HV and UMS charges'!$A$14:$A$310,0)),INDEX('Annex 4 LDNO charges'!$C$14:$C$203,MATCH($A95,'Annex 4 LDNO charges'!$A$14:$A$203,0)))</f>
        <v>0</v>
      </c>
      <c r="D95" s="44"/>
      <c r="E95" s="44"/>
      <c r="F95" s="40">
        <v>9.5234905302665471E-2</v>
      </c>
    </row>
    <row r="96" spans="1:6" ht="13.8" x14ac:dyDescent="0.25">
      <c r="A96" s="168" t="s">
        <v>679</v>
      </c>
      <c r="B96" s="214" t="str">
        <f>IFERROR(INDEX('Annex 1 LV, HV and UMS charges'!$B$14:$B$45,MATCH($A96,'Annex 1 LV, HV and UMS charges'!$A$14:$A$310,0)),INDEX('Annex 4 LDNO charges'!$B$14:$B$203,MATCH($A96,'Annex 4 LDNO charges'!$A$14:$A$203,0)))</f>
        <v>TBC</v>
      </c>
      <c r="C96" s="215">
        <f>IFERROR(INDEX('Annex 1 LV, HV and UMS charges'!$C$14:$C$45,MATCH($A96,'Annex 1 LV, HV and UMS charges'!$A$14:$A$310,0)),INDEX('Annex 4 LDNO charges'!$C$14:$C$203,MATCH($A96,'Annex 4 LDNO charges'!$A$14:$A$203,0)))</f>
        <v>0</v>
      </c>
      <c r="D96" s="44"/>
      <c r="E96" s="44"/>
      <c r="F96" s="40">
        <v>9.5234905302665471E-2</v>
      </c>
    </row>
    <row r="97" spans="1:6" ht="13.8" x14ac:dyDescent="0.25">
      <c r="A97" s="168" t="s">
        <v>680</v>
      </c>
      <c r="B97" s="214" t="str">
        <f>IFERROR(INDEX('Annex 1 LV, HV and UMS charges'!$B$14:$B$45,MATCH($A97,'Annex 1 LV, HV and UMS charges'!$A$14:$A$310,0)),INDEX('Annex 4 LDNO charges'!$B$14:$B$203,MATCH($A97,'Annex 4 LDNO charges'!$A$14:$A$203,0)))</f>
        <v>TBC</v>
      </c>
      <c r="C97" s="215">
        <f>IFERROR(INDEX('Annex 1 LV, HV and UMS charges'!$C$14:$C$45,MATCH($A97,'Annex 1 LV, HV and UMS charges'!$A$14:$A$310,0)),INDEX('Annex 4 LDNO charges'!$C$14:$C$203,MATCH($A97,'Annex 4 LDNO charges'!$A$14:$A$203,0)))</f>
        <v>0</v>
      </c>
      <c r="D97" s="44"/>
      <c r="E97" s="44"/>
      <c r="F97" s="40">
        <v>9.5234905302665471E-2</v>
      </c>
    </row>
    <row r="98" spans="1:6" ht="13.8" x14ac:dyDescent="0.25">
      <c r="A98" s="168" t="s">
        <v>681</v>
      </c>
      <c r="B98" s="214" t="str">
        <f>IFERROR(INDEX('Annex 1 LV, HV and UMS charges'!$B$14:$B$45,MATCH($A98,'Annex 1 LV, HV and UMS charges'!$A$14:$A$310,0)),INDEX('Annex 4 LDNO charges'!$B$14:$B$203,MATCH($A98,'Annex 4 LDNO charges'!$A$14:$A$203,0)))</f>
        <v>TBC</v>
      </c>
      <c r="C98" s="215">
        <f>IFERROR(INDEX('Annex 1 LV, HV and UMS charges'!$C$14:$C$45,MATCH($A98,'Annex 1 LV, HV and UMS charges'!$A$14:$A$310,0)),INDEX('Annex 4 LDNO charges'!$C$14:$C$203,MATCH($A98,'Annex 4 LDNO charges'!$A$14:$A$203,0)))</f>
        <v>0</v>
      </c>
      <c r="D98" s="44"/>
      <c r="E98" s="44"/>
      <c r="F98" s="40">
        <v>9.5234905302665471E-2</v>
      </c>
    </row>
    <row r="99" spans="1:6" ht="13.8" x14ac:dyDescent="0.25">
      <c r="A99" s="168" t="s">
        <v>682</v>
      </c>
      <c r="B99" s="214" t="str">
        <f>IFERROR(INDEX('Annex 1 LV, HV and UMS charges'!$B$14:$B$45,MATCH($A99,'Annex 1 LV, HV and UMS charges'!$A$14:$A$310,0)),INDEX('Annex 4 LDNO charges'!$B$14:$B$203,MATCH($A99,'Annex 4 LDNO charges'!$A$14:$A$203,0)))</f>
        <v>TBC</v>
      </c>
      <c r="C99" s="215">
        <f>IFERROR(INDEX('Annex 1 LV, HV and UMS charges'!$C$14:$C$45,MATCH($A99,'Annex 1 LV, HV and UMS charges'!$A$14:$A$310,0)),INDEX('Annex 4 LDNO charges'!$C$14:$C$203,MATCH($A99,'Annex 4 LDNO charges'!$A$14:$A$203,0)))</f>
        <v>0</v>
      </c>
      <c r="D99" s="44"/>
      <c r="E99" s="44"/>
      <c r="F99" s="40">
        <v>9.5234905302665471E-2</v>
      </c>
    </row>
    <row r="100" spans="1:6" ht="13.8" x14ac:dyDescent="0.25">
      <c r="A100" s="168" t="s">
        <v>683</v>
      </c>
      <c r="B100" s="214" t="str">
        <f>IFERROR(INDEX('Annex 1 LV, HV and UMS charges'!$B$14:$B$45,MATCH($A100,'Annex 1 LV, HV and UMS charges'!$A$14:$A$310,0)),INDEX('Annex 4 LDNO charges'!$B$14:$B$203,MATCH($A100,'Annex 4 LDNO charges'!$A$14:$A$203,0)))</f>
        <v>TBC</v>
      </c>
      <c r="C100" s="215">
        <f>IFERROR(INDEX('Annex 1 LV, HV and UMS charges'!$C$14:$C$45,MATCH($A100,'Annex 1 LV, HV and UMS charges'!$A$14:$A$310,0)),INDEX('Annex 4 LDNO charges'!$C$14:$C$203,MATCH($A100,'Annex 4 LDNO charges'!$A$14:$A$203,0)))</f>
        <v>0</v>
      </c>
      <c r="D100" s="44"/>
      <c r="E100" s="44"/>
      <c r="F100" s="40">
        <v>9.5234905302665471E-2</v>
      </c>
    </row>
    <row r="101" spans="1:6" ht="13.8" x14ac:dyDescent="0.25">
      <c r="A101" s="168" t="s">
        <v>684</v>
      </c>
      <c r="B101" s="214" t="str">
        <f>IFERROR(INDEX('Annex 1 LV, HV and UMS charges'!$B$14:$B$45,MATCH($A101,'Annex 1 LV, HV and UMS charges'!$A$14:$A$310,0)),INDEX('Annex 4 LDNO charges'!$B$14:$B$203,MATCH($A101,'Annex 4 LDNO charges'!$A$14:$A$203,0)))</f>
        <v>TBC</v>
      </c>
      <c r="C101" s="215">
        <f>IFERROR(INDEX('Annex 1 LV, HV and UMS charges'!$C$14:$C$45,MATCH($A101,'Annex 1 LV, HV and UMS charges'!$A$14:$A$310,0)),INDEX('Annex 4 LDNO charges'!$C$14:$C$203,MATCH($A101,'Annex 4 LDNO charges'!$A$14:$A$203,0)))</f>
        <v>0</v>
      </c>
      <c r="D101" s="44"/>
      <c r="E101" s="44"/>
      <c r="F101" s="40">
        <v>9.5234905302665471E-2</v>
      </c>
    </row>
    <row r="102" spans="1:6" ht="13.8" x14ac:dyDescent="0.25">
      <c r="A102" s="168" t="s">
        <v>685</v>
      </c>
      <c r="B102" s="214" t="str">
        <f>IFERROR(INDEX('Annex 1 LV, HV and UMS charges'!$B$14:$B$45,MATCH($A102,'Annex 1 LV, HV and UMS charges'!$A$14:$A$310,0)),INDEX('Annex 4 LDNO charges'!$B$14:$B$203,MATCH($A102,'Annex 4 LDNO charges'!$A$14:$A$203,0)))</f>
        <v>TBC</v>
      </c>
      <c r="C102" s="215">
        <f>IFERROR(INDEX('Annex 1 LV, HV and UMS charges'!$C$14:$C$45,MATCH($A102,'Annex 1 LV, HV and UMS charges'!$A$14:$A$310,0)),INDEX('Annex 4 LDNO charges'!$C$14:$C$203,MATCH($A102,'Annex 4 LDNO charges'!$A$14:$A$203,0)))</f>
        <v>0</v>
      </c>
      <c r="D102" s="44"/>
      <c r="E102" s="44"/>
      <c r="F102" s="40">
        <v>9.5234905302665471E-2</v>
      </c>
    </row>
    <row r="103" spans="1:6" ht="13.8" x14ac:dyDescent="0.25">
      <c r="A103" s="168" t="s">
        <v>686</v>
      </c>
      <c r="B103" s="214" t="str">
        <f>IFERROR(INDEX('Annex 1 LV, HV and UMS charges'!$B$14:$B$45,MATCH($A103,'Annex 1 LV, HV and UMS charges'!$A$14:$A$310,0)),INDEX('Annex 4 LDNO charges'!$B$14:$B$203,MATCH($A103,'Annex 4 LDNO charges'!$A$14:$A$203,0)))</f>
        <v>TBC</v>
      </c>
      <c r="C103" s="215">
        <f>IFERROR(INDEX('Annex 1 LV, HV and UMS charges'!$C$14:$C$45,MATCH($A103,'Annex 1 LV, HV and UMS charges'!$A$14:$A$310,0)),INDEX('Annex 4 LDNO charges'!$C$14:$C$203,MATCH($A103,'Annex 4 LDNO charges'!$A$14:$A$203,0)))</f>
        <v>0</v>
      </c>
      <c r="D103" s="44"/>
      <c r="E103" s="44"/>
      <c r="F103" s="40">
        <v>9.5234905302665471E-2</v>
      </c>
    </row>
    <row r="104" spans="1:6" ht="13.8" x14ac:dyDescent="0.25">
      <c r="A104" s="168" t="s">
        <v>687</v>
      </c>
      <c r="B104" s="214" t="str">
        <f>IFERROR(INDEX('Annex 1 LV, HV and UMS charges'!$B$14:$B$45,MATCH($A104,'Annex 1 LV, HV and UMS charges'!$A$14:$A$310,0)),INDEX('Annex 4 LDNO charges'!$B$14:$B$203,MATCH($A104,'Annex 4 LDNO charges'!$A$14:$A$203,0)))</f>
        <v>TBC</v>
      </c>
      <c r="C104" s="215">
        <f>IFERROR(INDEX('Annex 1 LV, HV and UMS charges'!$C$14:$C$45,MATCH($A104,'Annex 1 LV, HV and UMS charges'!$A$14:$A$310,0)),INDEX('Annex 4 LDNO charges'!$C$14:$C$203,MATCH($A104,'Annex 4 LDNO charges'!$A$14:$A$203,0)))</f>
        <v>0</v>
      </c>
      <c r="D104" s="44"/>
      <c r="E104" s="44"/>
      <c r="F104" s="40">
        <v>9.5234905302665471E-2</v>
      </c>
    </row>
    <row r="105" spans="1:6" ht="13.8" x14ac:dyDescent="0.25">
      <c r="A105" s="168" t="s">
        <v>479</v>
      </c>
      <c r="B105" s="214" t="str">
        <f>IFERROR(INDEX('Annex 1 LV, HV and UMS charges'!$B$14:$B$45,MATCH($A105,'Annex 1 LV, HV and UMS charges'!$A$14:$A$310,0)),INDEX('Annex 4 LDNO charges'!$B$14:$B$203,MATCH($A105,'Annex 4 LDNO charges'!$A$14:$A$203,0)))</f>
        <v>TBC</v>
      </c>
      <c r="C105" s="215" t="str">
        <f>IFERROR(INDEX('Annex 1 LV, HV and UMS charges'!$C$14:$C$45,MATCH($A105,'Annex 1 LV, HV and UMS charges'!$A$14:$A$310,0)),INDEX('Annex 4 LDNO charges'!$C$14:$C$203,MATCH($A105,'Annex 4 LDNO charges'!$A$14:$A$203,0)))</f>
        <v>0, 1 or 8</v>
      </c>
      <c r="D105" s="44"/>
      <c r="E105" s="44"/>
      <c r="F105" s="40">
        <v>0</v>
      </c>
    </row>
    <row r="106" spans="1:6" ht="13.8" x14ac:dyDescent="0.25">
      <c r="A106" s="168" t="s">
        <v>480</v>
      </c>
      <c r="B106" s="214" t="str">
        <f>IFERROR(INDEX('Annex 1 LV, HV and UMS charges'!$B$14:$B$45,MATCH($A106,'Annex 1 LV, HV and UMS charges'!$A$14:$A$310,0)),INDEX('Annex 4 LDNO charges'!$B$14:$B$203,MATCH($A106,'Annex 4 LDNO charges'!$A$14:$A$203,0)))</f>
        <v>TBC</v>
      </c>
      <c r="C106" s="215">
        <f>IFERROR(INDEX('Annex 1 LV, HV and UMS charges'!$C$14:$C$45,MATCH($A106,'Annex 1 LV, HV and UMS charges'!$A$14:$A$310,0)),INDEX('Annex 4 LDNO charges'!$C$14:$C$203,MATCH($A106,'Annex 4 LDNO charges'!$A$14:$A$203,0)))</f>
        <v>0</v>
      </c>
      <c r="D106" s="44"/>
      <c r="E106" s="44"/>
      <c r="F106" s="40">
        <v>0</v>
      </c>
    </row>
    <row r="107" spans="1:6" ht="13.8" x14ac:dyDescent="0.25">
      <c r="A107" s="168" t="s">
        <v>481</v>
      </c>
      <c r="B107" s="214" t="str">
        <f>IFERROR(INDEX('Annex 1 LV, HV and UMS charges'!$B$14:$B$45,MATCH($A107,'Annex 1 LV, HV and UMS charges'!$A$14:$A$310,0)),INDEX('Annex 4 LDNO charges'!$B$14:$B$203,MATCH($A107,'Annex 4 LDNO charges'!$A$14:$A$203,0)))</f>
        <v>TBC</v>
      </c>
      <c r="C107" s="215">
        <f>IFERROR(INDEX('Annex 1 LV, HV and UMS charges'!$C$14:$C$45,MATCH($A107,'Annex 1 LV, HV and UMS charges'!$A$14:$A$310,0)),INDEX('Annex 4 LDNO charges'!$C$14:$C$203,MATCH($A107,'Annex 4 LDNO charges'!$A$14:$A$203,0)))</f>
        <v>0</v>
      </c>
      <c r="D107" s="44"/>
      <c r="E107" s="44"/>
      <c r="F107" s="40">
        <v>0</v>
      </c>
    </row>
    <row r="108" spans="1:6" ht="13.8" x14ac:dyDescent="0.25">
      <c r="A108" s="168" t="s">
        <v>482</v>
      </c>
      <c r="B108" s="214" t="str">
        <f>IFERROR(INDEX('Annex 1 LV, HV and UMS charges'!$B$14:$B$45,MATCH($A108,'Annex 1 LV, HV and UMS charges'!$A$14:$A$310,0)),INDEX('Annex 4 LDNO charges'!$B$14:$B$203,MATCH($A108,'Annex 4 LDNO charges'!$A$14:$A$203,0)))</f>
        <v>TBC</v>
      </c>
      <c r="C108" s="215">
        <f>IFERROR(INDEX('Annex 1 LV, HV and UMS charges'!$C$14:$C$45,MATCH($A108,'Annex 1 LV, HV and UMS charges'!$A$14:$A$310,0)),INDEX('Annex 4 LDNO charges'!$C$14:$C$203,MATCH($A108,'Annex 4 LDNO charges'!$A$14:$A$203,0)))</f>
        <v>0</v>
      </c>
      <c r="D108" s="44"/>
      <c r="E108" s="44"/>
      <c r="F108" s="40">
        <v>0</v>
      </c>
    </row>
    <row r="109" spans="1:6" ht="13.8" x14ac:dyDescent="0.25">
      <c r="A109" s="168" t="s">
        <v>483</v>
      </c>
      <c r="B109" s="214" t="str">
        <f>IFERROR(INDEX('Annex 1 LV, HV and UMS charges'!$B$14:$B$45,MATCH($A109,'Annex 1 LV, HV and UMS charges'!$A$14:$A$310,0)),INDEX('Annex 4 LDNO charges'!$B$14:$B$203,MATCH($A109,'Annex 4 LDNO charges'!$A$14:$A$203,0)))</f>
        <v>TBC</v>
      </c>
      <c r="C109" s="215">
        <f>IFERROR(INDEX('Annex 1 LV, HV and UMS charges'!$C$14:$C$45,MATCH($A109,'Annex 1 LV, HV and UMS charges'!$A$14:$A$310,0)),INDEX('Annex 4 LDNO charges'!$C$14:$C$203,MATCH($A109,'Annex 4 LDNO charges'!$A$14:$A$203,0)))</f>
        <v>0</v>
      </c>
      <c r="D109" s="44"/>
      <c r="E109" s="44"/>
      <c r="F109" s="40">
        <v>0</v>
      </c>
    </row>
    <row r="110" spans="1:6" ht="13.8" x14ac:dyDescent="0.25">
      <c r="A110" s="168" t="s">
        <v>484</v>
      </c>
      <c r="B110" s="214" t="str">
        <f>IFERROR(INDEX('Annex 1 LV, HV and UMS charges'!$B$14:$B$45,MATCH($A110,'Annex 1 LV, HV and UMS charges'!$A$14:$A$310,0)),INDEX('Annex 4 LDNO charges'!$B$14:$B$203,MATCH($A110,'Annex 4 LDNO charges'!$A$14:$A$203,0)))</f>
        <v>TBC</v>
      </c>
      <c r="C110" s="215">
        <f>IFERROR(INDEX('Annex 1 LV, HV and UMS charges'!$C$14:$C$45,MATCH($A110,'Annex 1 LV, HV and UMS charges'!$A$14:$A$310,0)),INDEX('Annex 4 LDNO charges'!$C$14:$C$203,MATCH($A110,'Annex 4 LDNO charges'!$A$14:$A$203,0)))</f>
        <v>0</v>
      </c>
      <c r="D110" s="44"/>
      <c r="E110" s="44"/>
      <c r="F110" s="40">
        <v>0</v>
      </c>
    </row>
    <row r="111" spans="1:6" ht="13.8" x14ac:dyDescent="0.25">
      <c r="A111" s="168" t="s">
        <v>644</v>
      </c>
      <c r="B111" s="214" t="str">
        <f>IFERROR(INDEX('Annex 1 LV, HV and UMS charges'!$B$14:$B$45,MATCH($A111,'Annex 1 LV, HV and UMS charges'!$A$14:$A$310,0)),INDEX('Annex 4 LDNO charges'!$B$14:$B$203,MATCH($A111,'Annex 4 LDNO charges'!$A$14:$A$203,0)))</f>
        <v>TBC</v>
      </c>
      <c r="C111" s="215" t="str">
        <f>IFERROR(INDEX('Annex 1 LV, HV and UMS charges'!$C$14:$C$45,MATCH($A111,'Annex 1 LV, HV and UMS charges'!$A$14:$A$310,0)),INDEX('Annex 4 LDNO charges'!$C$14:$C$203,MATCH($A111,'Annex 4 LDNO charges'!$A$14:$A$203,0)))</f>
        <v>1, 2 or 0</v>
      </c>
      <c r="D111" s="40">
        <v>9.555794648057498</v>
      </c>
      <c r="E111" s="40">
        <v>0</v>
      </c>
      <c r="F111" s="40">
        <v>9.5234905302665471E-2</v>
      </c>
    </row>
    <row r="112" spans="1:6" ht="13.8" x14ac:dyDescent="0.25">
      <c r="A112" s="168" t="s">
        <v>645</v>
      </c>
      <c r="B112" s="214" t="str">
        <f>IFERROR(INDEX('Annex 1 LV, HV and UMS charges'!$B$14:$B$45,MATCH($A112,'Annex 1 LV, HV and UMS charges'!$A$14:$A$310,0)),INDEX('Annex 4 LDNO charges'!$B$14:$B$203,MATCH($A112,'Annex 4 LDNO charges'!$A$14:$A$203,0)))</f>
        <v>TBC</v>
      </c>
      <c r="C112" s="215" t="str">
        <f>IFERROR(INDEX('Annex 1 LV, HV and UMS charges'!$C$14:$C$45,MATCH($A112,'Annex 1 LV, HV and UMS charges'!$A$14:$A$310,0)),INDEX('Annex 4 LDNO charges'!$C$14:$C$203,MATCH($A112,'Annex 4 LDNO charges'!$A$14:$A$203,0)))</f>
        <v>2</v>
      </c>
      <c r="D112" s="40">
        <v>0</v>
      </c>
      <c r="E112" s="40">
        <v>0</v>
      </c>
      <c r="F112" s="40">
        <v>0</v>
      </c>
    </row>
    <row r="113" spans="1:6" ht="13.8" x14ac:dyDescent="0.25">
      <c r="A113" s="168" t="s">
        <v>646</v>
      </c>
      <c r="B113" s="214" t="str">
        <f>IFERROR(INDEX('Annex 1 LV, HV and UMS charges'!$B$14:$B$45,MATCH($A113,'Annex 1 LV, HV and UMS charges'!$A$14:$A$310,0)),INDEX('Annex 4 LDNO charges'!$B$14:$B$203,MATCH($A113,'Annex 4 LDNO charges'!$A$14:$A$203,0)))</f>
        <v>TBC</v>
      </c>
      <c r="C113" s="215" t="str">
        <f>IFERROR(INDEX('Annex 1 LV, HV and UMS charges'!$C$14:$C$45,MATCH($A113,'Annex 1 LV, HV and UMS charges'!$A$14:$A$310,0)),INDEX('Annex 4 LDNO charges'!$C$14:$C$203,MATCH($A113,'Annex 4 LDNO charges'!$A$14:$A$203,0)))</f>
        <v>3 to 8 or 0</v>
      </c>
      <c r="D113" s="44"/>
      <c r="E113" s="44"/>
      <c r="F113" s="40">
        <v>9.5234905302665471E-2</v>
      </c>
    </row>
    <row r="114" spans="1:6" ht="13.8" x14ac:dyDescent="0.25">
      <c r="A114" s="168" t="s">
        <v>647</v>
      </c>
      <c r="B114" s="214" t="str">
        <f>IFERROR(INDEX('Annex 1 LV, HV and UMS charges'!$B$14:$B$45,MATCH($A114,'Annex 1 LV, HV and UMS charges'!$A$14:$A$310,0)),INDEX('Annex 4 LDNO charges'!$B$14:$B$203,MATCH($A114,'Annex 4 LDNO charges'!$A$14:$A$203,0)))</f>
        <v>TBC</v>
      </c>
      <c r="C114" s="215" t="str">
        <f>IFERROR(INDEX('Annex 1 LV, HV and UMS charges'!$C$14:$C$45,MATCH($A114,'Annex 1 LV, HV and UMS charges'!$A$14:$A$310,0)),INDEX('Annex 4 LDNO charges'!$C$14:$C$203,MATCH($A114,'Annex 4 LDNO charges'!$A$14:$A$203,0)))</f>
        <v>3 to 8 or 0</v>
      </c>
      <c r="D114" s="44"/>
      <c r="E114" s="44"/>
      <c r="F114" s="40">
        <v>9.5234905302665471E-2</v>
      </c>
    </row>
    <row r="115" spans="1:6" ht="13.8" x14ac:dyDescent="0.25">
      <c r="A115" s="168" t="s">
        <v>648</v>
      </c>
      <c r="B115" s="214" t="str">
        <f>IFERROR(INDEX('Annex 1 LV, HV and UMS charges'!$B$14:$B$45,MATCH($A115,'Annex 1 LV, HV and UMS charges'!$A$14:$A$310,0)),INDEX('Annex 4 LDNO charges'!$B$14:$B$203,MATCH($A115,'Annex 4 LDNO charges'!$A$14:$A$203,0)))</f>
        <v>TBC</v>
      </c>
      <c r="C115" s="215" t="str">
        <f>IFERROR(INDEX('Annex 1 LV, HV and UMS charges'!$C$14:$C$45,MATCH($A115,'Annex 1 LV, HV and UMS charges'!$A$14:$A$310,0)),INDEX('Annex 4 LDNO charges'!$C$14:$C$203,MATCH($A115,'Annex 4 LDNO charges'!$A$14:$A$203,0)))</f>
        <v>3 to 8 or 0</v>
      </c>
      <c r="D115" s="44"/>
      <c r="E115" s="44"/>
      <c r="F115" s="40">
        <v>9.5234905302665471E-2</v>
      </c>
    </row>
    <row r="116" spans="1:6" ht="13.8" x14ac:dyDescent="0.25">
      <c r="A116" s="168" t="s">
        <v>649</v>
      </c>
      <c r="B116" s="214" t="str">
        <f>IFERROR(INDEX('Annex 1 LV, HV and UMS charges'!$B$14:$B$45,MATCH($A116,'Annex 1 LV, HV and UMS charges'!$A$14:$A$310,0)),INDEX('Annex 4 LDNO charges'!$B$14:$B$203,MATCH($A116,'Annex 4 LDNO charges'!$A$14:$A$203,0)))</f>
        <v>TBC</v>
      </c>
      <c r="C116" s="215" t="str">
        <f>IFERROR(INDEX('Annex 1 LV, HV and UMS charges'!$C$14:$C$45,MATCH($A116,'Annex 1 LV, HV and UMS charges'!$A$14:$A$310,0)),INDEX('Annex 4 LDNO charges'!$C$14:$C$203,MATCH($A116,'Annex 4 LDNO charges'!$A$14:$A$203,0)))</f>
        <v>3 to 8 or 0</v>
      </c>
      <c r="D116" s="44"/>
      <c r="E116" s="44"/>
      <c r="F116" s="40">
        <v>9.5234905302665471E-2</v>
      </c>
    </row>
    <row r="117" spans="1:6" ht="13.8" x14ac:dyDescent="0.25">
      <c r="A117" s="168" t="s">
        <v>650</v>
      </c>
      <c r="B117" s="214" t="str">
        <f>IFERROR(INDEX('Annex 1 LV, HV and UMS charges'!$B$14:$B$45,MATCH($A117,'Annex 1 LV, HV and UMS charges'!$A$14:$A$310,0)),INDEX('Annex 4 LDNO charges'!$B$14:$B$203,MATCH($A117,'Annex 4 LDNO charges'!$A$14:$A$203,0)))</f>
        <v>TBC</v>
      </c>
      <c r="C117" s="215" t="str">
        <f>IFERROR(INDEX('Annex 1 LV, HV and UMS charges'!$C$14:$C$45,MATCH($A117,'Annex 1 LV, HV and UMS charges'!$A$14:$A$310,0)),INDEX('Annex 4 LDNO charges'!$C$14:$C$203,MATCH($A117,'Annex 4 LDNO charges'!$A$14:$A$203,0)))</f>
        <v>3 to 8 or 0</v>
      </c>
      <c r="D117" s="44"/>
      <c r="E117" s="44"/>
      <c r="F117" s="40">
        <v>9.5234905302665471E-2</v>
      </c>
    </row>
    <row r="118" spans="1:6" ht="13.8" x14ac:dyDescent="0.25">
      <c r="A118" s="168" t="s">
        <v>485</v>
      </c>
      <c r="B118" s="214" t="str">
        <f>IFERROR(INDEX('Annex 1 LV, HV and UMS charges'!$B$14:$B$45,MATCH($A118,'Annex 1 LV, HV and UMS charges'!$A$14:$A$310,0)),INDEX('Annex 4 LDNO charges'!$B$14:$B$203,MATCH($A118,'Annex 4 LDNO charges'!$A$14:$A$203,0)))</f>
        <v>TBC</v>
      </c>
      <c r="C118" s="215" t="str">
        <f>IFERROR(INDEX('Annex 1 LV, HV and UMS charges'!$C$14:$C$45,MATCH($A118,'Annex 1 LV, HV and UMS charges'!$A$14:$A$310,0)),INDEX('Annex 4 LDNO charges'!$C$14:$C$203,MATCH($A118,'Annex 4 LDNO charges'!$A$14:$A$203,0)))</f>
        <v>4</v>
      </c>
      <c r="D118" s="44"/>
      <c r="E118" s="44"/>
      <c r="F118" s="40">
        <v>0</v>
      </c>
    </row>
    <row r="119" spans="1:6" ht="13.8" x14ac:dyDescent="0.25">
      <c r="A119" s="168" t="s">
        <v>651</v>
      </c>
      <c r="B119" s="214" t="str">
        <f>IFERROR(INDEX('Annex 1 LV, HV and UMS charges'!$B$14:$B$45,MATCH($A119,'Annex 1 LV, HV and UMS charges'!$A$14:$A$310,0)),INDEX('Annex 4 LDNO charges'!$B$14:$B$203,MATCH($A119,'Annex 4 LDNO charges'!$A$14:$A$203,0)))</f>
        <v>TBC</v>
      </c>
      <c r="C119" s="215">
        <f>IFERROR(INDEX('Annex 1 LV, HV and UMS charges'!$C$14:$C$45,MATCH($A119,'Annex 1 LV, HV and UMS charges'!$A$14:$A$310,0)),INDEX('Annex 4 LDNO charges'!$C$14:$C$203,MATCH($A119,'Annex 4 LDNO charges'!$A$14:$A$203,0)))</f>
        <v>0</v>
      </c>
      <c r="D119" s="44"/>
      <c r="E119" s="44"/>
      <c r="F119" s="40">
        <v>9.5234905302665471E-2</v>
      </c>
    </row>
    <row r="120" spans="1:6" ht="13.8" x14ac:dyDescent="0.25">
      <c r="A120" s="168" t="s">
        <v>652</v>
      </c>
      <c r="B120" s="214" t="str">
        <f>IFERROR(INDEX('Annex 1 LV, HV and UMS charges'!$B$14:$B$45,MATCH($A120,'Annex 1 LV, HV and UMS charges'!$A$14:$A$310,0)),INDEX('Annex 4 LDNO charges'!$B$14:$B$203,MATCH($A120,'Annex 4 LDNO charges'!$A$14:$A$203,0)))</f>
        <v>TBC</v>
      </c>
      <c r="C120" s="215">
        <f>IFERROR(INDEX('Annex 1 LV, HV and UMS charges'!$C$14:$C$45,MATCH($A120,'Annex 1 LV, HV and UMS charges'!$A$14:$A$310,0)),INDEX('Annex 4 LDNO charges'!$C$14:$C$203,MATCH($A120,'Annex 4 LDNO charges'!$A$14:$A$203,0)))</f>
        <v>0</v>
      </c>
      <c r="D120" s="44"/>
      <c r="E120" s="44"/>
      <c r="F120" s="40">
        <v>9.5234905302665471E-2</v>
      </c>
    </row>
    <row r="121" spans="1:6" ht="13.8" x14ac:dyDescent="0.25">
      <c r="A121" s="168" t="s">
        <v>653</v>
      </c>
      <c r="B121" s="214" t="str">
        <f>IFERROR(INDEX('Annex 1 LV, HV and UMS charges'!$B$14:$B$45,MATCH($A121,'Annex 1 LV, HV and UMS charges'!$A$14:$A$310,0)),INDEX('Annex 4 LDNO charges'!$B$14:$B$203,MATCH($A121,'Annex 4 LDNO charges'!$A$14:$A$203,0)))</f>
        <v>TBC</v>
      </c>
      <c r="C121" s="215">
        <f>IFERROR(INDEX('Annex 1 LV, HV and UMS charges'!$C$14:$C$45,MATCH($A121,'Annex 1 LV, HV and UMS charges'!$A$14:$A$310,0)),INDEX('Annex 4 LDNO charges'!$C$14:$C$203,MATCH($A121,'Annex 4 LDNO charges'!$A$14:$A$203,0)))</f>
        <v>0</v>
      </c>
      <c r="D121" s="44"/>
      <c r="E121" s="44"/>
      <c r="F121" s="40">
        <v>9.5234905302665471E-2</v>
      </c>
    </row>
    <row r="122" spans="1:6" ht="13.8" x14ac:dyDescent="0.25">
      <c r="A122" s="168" t="s">
        <v>654</v>
      </c>
      <c r="B122" s="214" t="str">
        <f>IFERROR(INDEX('Annex 1 LV, HV and UMS charges'!$B$14:$B$45,MATCH($A122,'Annex 1 LV, HV and UMS charges'!$A$14:$A$310,0)),INDEX('Annex 4 LDNO charges'!$B$14:$B$203,MATCH($A122,'Annex 4 LDNO charges'!$A$14:$A$203,0)))</f>
        <v>TBC</v>
      </c>
      <c r="C122" s="215">
        <f>IFERROR(INDEX('Annex 1 LV, HV and UMS charges'!$C$14:$C$45,MATCH($A122,'Annex 1 LV, HV and UMS charges'!$A$14:$A$310,0)),INDEX('Annex 4 LDNO charges'!$C$14:$C$203,MATCH($A122,'Annex 4 LDNO charges'!$A$14:$A$203,0)))</f>
        <v>0</v>
      </c>
      <c r="D122" s="44"/>
      <c r="E122" s="44"/>
      <c r="F122" s="40">
        <v>9.5234905302665471E-2</v>
      </c>
    </row>
    <row r="123" spans="1:6" ht="13.8" x14ac:dyDescent="0.25">
      <c r="A123" s="168" t="s">
        <v>655</v>
      </c>
      <c r="B123" s="214" t="str">
        <f>IFERROR(INDEX('Annex 1 LV, HV and UMS charges'!$B$14:$B$45,MATCH($A123,'Annex 1 LV, HV and UMS charges'!$A$14:$A$310,0)),INDEX('Annex 4 LDNO charges'!$B$14:$B$203,MATCH($A123,'Annex 4 LDNO charges'!$A$14:$A$203,0)))</f>
        <v>TBC</v>
      </c>
      <c r="C123" s="215">
        <f>IFERROR(INDEX('Annex 1 LV, HV and UMS charges'!$C$14:$C$45,MATCH($A123,'Annex 1 LV, HV and UMS charges'!$A$14:$A$310,0)),INDEX('Annex 4 LDNO charges'!$C$14:$C$203,MATCH($A123,'Annex 4 LDNO charges'!$A$14:$A$203,0)))</f>
        <v>0</v>
      </c>
      <c r="D123" s="44"/>
      <c r="E123" s="44"/>
      <c r="F123" s="40">
        <v>9.5234905302665471E-2</v>
      </c>
    </row>
    <row r="124" spans="1:6" ht="13.8" x14ac:dyDescent="0.25">
      <c r="A124" s="168" t="s">
        <v>656</v>
      </c>
      <c r="B124" s="214" t="str">
        <f>IFERROR(INDEX('Annex 1 LV, HV and UMS charges'!$B$14:$B$45,MATCH($A124,'Annex 1 LV, HV and UMS charges'!$A$14:$A$310,0)),INDEX('Annex 4 LDNO charges'!$B$14:$B$203,MATCH($A124,'Annex 4 LDNO charges'!$A$14:$A$203,0)))</f>
        <v>TBC</v>
      </c>
      <c r="C124" s="215">
        <f>IFERROR(INDEX('Annex 1 LV, HV and UMS charges'!$C$14:$C$45,MATCH($A124,'Annex 1 LV, HV and UMS charges'!$A$14:$A$310,0)),INDEX('Annex 4 LDNO charges'!$C$14:$C$203,MATCH($A124,'Annex 4 LDNO charges'!$A$14:$A$203,0)))</f>
        <v>0</v>
      </c>
      <c r="D124" s="44"/>
      <c r="E124" s="44"/>
      <c r="F124" s="40">
        <v>9.5234905302665471E-2</v>
      </c>
    </row>
    <row r="125" spans="1:6" ht="13.8" x14ac:dyDescent="0.25">
      <c r="A125" s="168" t="s">
        <v>657</v>
      </c>
      <c r="B125" s="214" t="str">
        <f>IFERROR(INDEX('Annex 1 LV, HV and UMS charges'!$B$14:$B$45,MATCH($A125,'Annex 1 LV, HV and UMS charges'!$A$14:$A$310,0)),INDEX('Annex 4 LDNO charges'!$B$14:$B$203,MATCH($A125,'Annex 4 LDNO charges'!$A$14:$A$203,0)))</f>
        <v>TBC</v>
      </c>
      <c r="C125" s="215">
        <f>IFERROR(INDEX('Annex 1 LV, HV and UMS charges'!$C$14:$C$45,MATCH($A125,'Annex 1 LV, HV and UMS charges'!$A$14:$A$310,0)),INDEX('Annex 4 LDNO charges'!$C$14:$C$203,MATCH($A125,'Annex 4 LDNO charges'!$A$14:$A$203,0)))</f>
        <v>0</v>
      </c>
      <c r="D125" s="44"/>
      <c r="E125" s="44"/>
      <c r="F125" s="40">
        <v>9.5234905302665471E-2</v>
      </c>
    </row>
    <row r="126" spans="1:6" ht="13.8" x14ac:dyDescent="0.25">
      <c r="A126" s="168" t="s">
        <v>658</v>
      </c>
      <c r="B126" s="214" t="str">
        <f>IFERROR(INDEX('Annex 1 LV, HV and UMS charges'!$B$14:$B$45,MATCH($A126,'Annex 1 LV, HV and UMS charges'!$A$14:$A$310,0)),INDEX('Annex 4 LDNO charges'!$B$14:$B$203,MATCH($A126,'Annex 4 LDNO charges'!$A$14:$A$203,0)))</f>
        <v>TBC</v>
      </c>
      <c r="C126" s="215">
        <f>IFERROR(INDEX('Annex 1 LV, HV and UMS charges'!$C$14:$C$45,MATCH($A126,'Annex 1 LV, HV and UMS charges'!$A$14:$A$310,0)),INDEX('Annex 4 LDNO charges'!$C$14:$C$203,MATCH($A126,'Annex 4 LDNO charges'!$A$14:$A$203,0)))</f>
        <v>0</v>
      </c>
      <c r="D126" s="44"/>
      <c r="E126" s="44"/>
      <c r="F126" s="40">
        <v>9.5234905302665471E-2</v>
      </c>
    </row>
    <row r="127" spans="1:6" ht="13.8" x14ac:dyDescent="0.25">
      <c r="A127" s="168" t="s">
        <v>659</v>
      </c>
      <c r="B127" s="214" t="str">
        <f>IFERROR(INDEX('Annex 1 LV, HV and UMS charges'!$B$14:$B$45,MATCH($A127,'Annex 1 LV, HV and UMS charges'!$A$14:$A$310,0)),INDEX('Annex 4 LDNO charges'!$B$14:$B$203,MATCH($A127,'Annex 4 LDNO charges'!$A$14:$A$203,0)))</f>
        <v>TBC</v>
      </c>
      <c r="C127" s="215">
        <f>IFERROR(INDEX('Annex 1 LV, HV and UMS charges'!$C$14:$C$45,MATCH($A127,'Annex 1 LV, HV and UMS charges'!$A$14:$A$310,0)),INDEX('Annex 4 LDNO charges'!$C$14:$C$203,MATCH($A127,'Annex 4 LDNO charges'!$A$14:$A$203,0)))</f>
        <v>0</v>
      </c>
      <c r="D127" s="44"/>
      <c r="E127" s="44"/>
      <c r="F127" s="40">
        <v>9.5234905302665471E-2</v>
      </c>
    </row>
    <row r="128" spans="1:6" ht="13.8" x14ac:dyDescent="0.25">
      <c r="A128" s="168" t="s">
        <v>660</v>
      </c>
      <c r="B128" s="214" t="str">
        <f>IFERROR(INDEX('Annex 1 LV, HV and UMS charges'!$B$14:$B$45,MATCH($A128,'Annex 1 LV, HV and UMS charges'!$A$14:$A$310,0)),INDEX('Annex 4 LDNO charges'!$B$14:$B$203,MATCH($A128,'Annex 4 LDNO charges'!$A$14:$A$203,0)))</f>
        <v>TBC</v>
      </c>
      <c r="C128" s="215">
        <f>IFERROR(INDEX('Annex 1 LV, HV and UMS charges'!$C$14:$C$45,MATCH($A128,'Annex 1 LV, HV and UMS charges'!$A$14:$A$310,0)),INDEX('Annex 4 LDNO charges'!$C$14:$C$203,MATCH($A128,'Annex 4 LDNO charges'!$A$14:$A$203,0)))</f>
        <v>0</v>
      </c>
      <c r="D128" s="44"/>
      <c r="E128" s="44"/>
      <c r="F128" s="40">
        <v>9.5234905302665471E-2</v>
      </c>
    </row>
    <row r="129" spans="1:6" ht="13.8" x14ac:dyDescent="0.25">
      <c r="A129" s="168" t="s">
        <v>661</v>
      </c>
      <c r="B129" s="214" t="str">
        <f>IFERROR(INDEX('Annex 1 LV, HV and UMS charges'!$B$14:$B$45,MATCH($A129,'Annex 1 LV, HV and UMS charges'!$A$14:$A$310,0)),INDEX('Annex 4 LDNO charges'!$B$14:$B$203,MATCH($A129,'Annex 4 LDNO charges'!$A$14:$A$203,0)))</f>
        <v>TBC</v>
      </c>
      <c r="C129" s="215">
        <f>IFERROR(INDEX('Annex 1 LV, HV and UMS charges'!$C$14:$C$45,MATCH($A129,'Annex 1 LV, HV and UMS charges'!$A$14:$A$310,0)),INDEX('Annex 4 LDNO charges'!$C$14:$C$203,MATCH($A129,'Annex 4 LDNO charges'!$A$14:$A$203,0)))</f>
        <v>0</v>
      </c>
      <c r="D129" s="44"/>
      <c r="E129" s="44"/>
      <c r="F129" s="40">
        <v>9.5234905302665471E-2</v>
      </c>
    </row>
    <row r="130" spans="1:6" ht="13.8" x14ac:dyDescent="0.25">
      <c r="A130" s="168" t="s">
        <v>662</v>
      </c>
      <c r="B130" s="214" t="str">
        <f>IFERROR(INDEX('Annex 1 LV, HV and UMS charges'!$B$14:$B$45,MATCH($A130,'Annex 1 LV, HV and UMS charges'!$A$14:$A$310,0)),INDEX('Annex 4 LDNO charges'!$B$14:$B$203,MATCH($A130,'Annex 4 LDNO charges'!$A$14:$A$203,0)))</f>
        <v>TBC</v>
      </c>
      <c r="C130" s="215">
        <f>IFERROR(INDEX('Annex 1 LV, HV and UMS charges'!$C$14:$C$45,MATCH($A130,'Annex 1 LV, HV and UMS charges'!$A$14:$A$310,0)),INDEX('Annex 4 LDNO charges'!$C$14:$C$203,MATCH($A130,'Annex 4 LDNO charges'!$A$14:$A$203,0)))</f>
        <v>0</v>
      </c>
      <c r="D130" s="44"/>
      <c r="E130" s="44"/>
      <c r="F130" s="40">
        <v>9.5234905302665471E-2</v>
      </c>
    </row>
    <row r="131" spans="1:6" ht="13.8" x14ac:dyDescent="0.25">
      <c r="A131" s="168" t="s">
        <v>663</v>
      </c>
      <c r="B131" s="214" t="str">
        <f>IFERROR(INDEX('Annex 1 LV, HV and UMS charges'!$B$14:$B$45,MATCH($A131,'Annex 1 LV, HV and UMS charges'!$A$14:$A$310,0)),INDEX('Annex 4 LDNO charges'!$B$14:$B$203,MATCH($A131,'Annex 4 LDNO charges'!$A$14:$A$203,0)))</f>
        <v>TBC</v>
      </c>
      <c r="C131" s="215">
        <f>IFERROR(INDEX('Annex 1 LV, HV and UMS charges'!$C$14:$C$45,MATCH($A131,'Annex 1 LV, HV and UMS charges'!$A$14:$A$310,0)),INDEX('Annex 4 LDNO charges'!$C$14:$C$203,MATCH($A131,'Annex 4 LDNO charges'!$A$14:$A$203,0)))</f>
        <v>0</v>
      </c>
      <c r="D131" s="44"/>
      <c r="E131" s="44"/>
      <c r="F131" s="40">
        <v>9.5234905302665471E-2</v>
      </c>
    </row>
    <row r="132" spans="1:6" ht="13.8" x14ac:dyDescent="0.25">
      <c r="A132" s="168" t="s">
        <v>664</v>
      </c>
      <c r="B132" s="214" t="str">
        <f>IFERROR(INDEX('Annex 1 LV, HV and UMS charges'!$B$14:$B$45,MATCH($A132,'Annex 1 LV, HV and UMS charges'!$A$14:$A$310,0)),INDEX('Annex 4 LDNO charges'!$B$14:$B$203,MATCH($A132,'Annex 4 LDNO charges'!$A$14:$A$203,0)))</f>
        <v>TBC</v>
      </c>
      <c r="C132" s="215">
        <f>IFERROR(INDEX('Annex 1 LV, HV and UMS charges'!$C$14:$C$45,MATCH($A132,'Annex 1 LV, HV and UMS charges'!$A$14:$A$310,0)),INDEX('Annex 4 LDNO charges'!$C$14:$C$203,MATCH($A132,'Annex 4 LDNO charges'!$A$14:$A$203,0)))</f>
        <v>0</v>
      </c>
      <c r="D132" s="44"/>
      <c r="E132" s="44"/>
      <c r="F132" s="40">
        <v>9.5234905302665471E-2</v>
      </c>
    </row>
    <row r="133" spans="1:6" ht="13.8" x14ac:dyDescent="0.25">
      <c r="A133" s="168" t="s">
        <v>665</v>
      </c>
      <c r="B133" s="214" t="str">
        <f>IFERROR(INDEX('Annex 1 LV, HV and UMS charges'!$B$14:$B$45,MATCH($A133,'Annex 1 LV, HV and UMS charges'!$A$14:$A$310,0)),INDEX('Annex 4 LDNO charges'!$B$14:$B$203,MATCH($A133,'Annex 4 LDNO charges'!$A$14:$A$203,0)))</f>
        <v>TBC</v>
      </c>
      <c r="C133" s="215">
        <f>IFERROR(INDEX('Annex 1 LV, HV and UMS charges'!$C$14:$C$45,MATCH($A133,'Annex 1 LV, HV and UMS charges'!$A$14:$A$310,0)),INDEX('Annex 4 LDNO charges'!$C$14:$C$203,MATCH($A133,'Annex 4 LDNO charges'!$A$14:$A$203,0)))</f>
        <v>0</v>
      </c>
      <c r="D133" s="44"/>
      <c r="E133" s="44"/>
      <c r="F133" s="40">
        <v>9.5234905302665471E-2</v>
      </c>
    </row>
    <row r="134" spans="1:6" ht="13.8" x14ac:dyDescent="0.25">
      <c r="A134" s="168" t="s">
        <v>486</v>
      </c>
      <c r="B134" s="214" t="str">
        <f>IFERROR(INDEX('Annex 1 LV, HV and UMS charges'!$B$14:$B$45,MATCH($A134,'Annex 1 LV, HV and UMS charges'!$A$14:$A$310,0)),INDEX('Annex 4 LDNO charges'!$B$14:$B$203,MATCH($A134,'Annex 4 LDNO charges'!$A$14:$A$203,0)))</f>
        <v>TBC</v>
      </c>
      <c r="C134" s="215" t="str">
        <f>IFERROR(INDEX('Annex 1 LV, HV and UMS charges'!$C$14:$C$45,MATCH($A134,'Annex 1 LV, HV and UMS charges'!$A$14:$A$310,0)),INDEX('Annex 4 LDNO charges'!$C$14:$C$203,MATCH($A134,'Annex 4 LDNO charges'!$A$14:$A$203,0)))</f>
        <v>0, 1 or 8</v>
      </c>
      <c r="D134" s="44"/>
      <c r="E134" s="44"/>
      <c r="F134" s="40">
        <v>0</v>
      </c>
    </row>
    <row r="135" spans="1:6" ht="13.8" x14ac:dyDescent="0.25">
      <c r="A135" s="168" t="s">
        <v>487</v>
      </c>
      <c r="B135" s="214" t="str">
        <f>IFERROR(INDEX('Annex 1 LV, HV and UMS charges'!$B$14:$B$45,MATCH($A135,'Annex 1 LV, HV and UMS charges'!$A$14:$A$310,0)),INDEX('Annex 4 LDNO charges'!$B$14:$B$203,MATCH($A135,'Annex 4 LDNO charges'!$A$14:$A$203,0)))</f>
        <v>TBC</v>
      </c>
      <c r="C135" s="215">
        <f>IFERROR(INDEX('Annex 1 LV, HV and UMS charges'!$C$14:$C$45,MATCH($A135,'Annex 1 LV, HV and UMS charges'!$A$14:$A$310,0)),INDEX('Annex 4 LDNO charges'!$C$14:$C$203,MATCH($A135,'Annex 4 LDNO charges'!$A$14:$A$203,0)))</f>
        <v>0</v>
      </c>
      <c r="D135" s="44"/>
      <c r="E135" s="44"/>
      <c r="F135" s="40">
        <v>0</v>
      </c>
    </row>
    <row r="136" spans="1:6" ht="13.8" x14ac:dyDescent="0.25">
      <c r="A136" s="168" t="s">
        <v>488</v>
      </c>
      <c r="B136" s="214" t="str">
        <f>IFERROR(INDEX('Annex 1 LV, HV and UMS charges'!$B$14:$B$45,MATCH($A136,'Annex 1 LV, HV and UMS charges'!$A$14:$A$310,0)),INDEX('Annex 4 LDNO charges'!$B$14:$B$203,MATCH($A136,'Annex 4 LDNO charges'!$A$14:$A$203,0)))</f>
        <v>TBC</v>
      </c>
      <c r="C136" s="215">
        <f>IFERROR(INDEX('Annex 1 LV, HV and UMS charges'!$C$14:$C$45,MATCH($A136,'Annex 1 LV, HV and UMS charges'!$A$14:$A$310,0)),INDEX('Annex 4 LDNO charges'!$C$14:$C$203,MATCH($A136,'Annex 4 LDNO charges'!$A$14:$A$203,0)))</f>
        <v>0</v>
      </c>
      <c r="D136" s="44"/>
      <c r="E136" s="44"/>
      <c r="F136" s="40">
        <v>0</v>
      </c>
    </row>
    <row r="137" spans="1:6" ht="13.8" x14ac:dyDescent="0.25">
      <c r="A137" s="168" t="s">
        <v>489</v>
      </c>
      <c r="B137" s="214" t="str">
        <f>IFERROR(INDEX('Annex 1 LV, HV and UMS charges'!$B$14:$B$45,MATCH($A137,'Annex 1 LV, HV and UMS charges'!$A$14:$A$310,0)),INDEX('Annex 4 LDNO charges'!$B$14:$B$203,MATCH($A137,'Annex 4 LDNO charges'!$A$14:$A$203,0)))</f>
        <v>TBC</v>
      </c>
      <c r="C137" s="215">
        <f>IFERROR(INDEX('Annex 1 LV, HV and UMS charges'!$C$14:$C$45,MATCH($A137,'Annex 1 LV, HV and UMS charges'!$A$14:$A$310,0)),INDEX('Annex 4 LDNO charges'!$C$14:$C$203,MATCH($A137,'Annex 4 LDNO charges'!$A$14:$A$203,0)))</f>
        <v>0</v>
      </c>
      <c r="D137" s="44"/>
      <c r="E137" s="44"/>
      <c r="F137" s="40">
        <v>0</v>
      </c>
    </row>
    <row r="138" spans="1:6" ht="13.8" x14ac:dyDescent="0.25">
      <c r="A138" s="168" t="s">
        <v>490</v>
      </c>
      <c r="B138" s="214" t="str">
        <f>IFERROR(INDEX('Annex 1 LV, HV and UMS charges'!$B$14:$B$45,MATCH($A138,'Annex 1 LV, HV and UMS charges'!$A$14:$A$310,0)),INDEX('Annex 4 LDNO charges'!$B$14:$B$203,MATCH($A138,'Annex 4 LDNO charges'!$A$14:$A$203,0)))</f>
        <v>TBC</v>
      </c>
      <c r="C138" s="215">
        <f>IFERROR(INDEX('Annex 1 LV, HV and UMS charges'!$C$14:$C$45,MATCH($A138,'Annex 1 LV, HV and UMS charges'!$A$14:$A$310,0)),INDEX('Annex 4 LDNO charges'!$C$14:$C$203,MATCH($A138,'Annex 4 LDNO charges'!$A$14:$A$203,0)))</f>
        <v>0</v>
      </c>
      <c r="D138" s="44"/>
      <c r="E138" s="44"/>
      <c r="F138" s="40">
        <v>0</v>
      </c>
    </row>
    <row r="139" spans="1:6" ht="13.8" x14ac:dyDescent="0.25">
      <c r="A139" s="168" t="s">
        <v>491</v>
      </c>
      <c r="B139" s="214" t="str">
        <f>IFERROR(INDEX('Annex 1 LV, HV and UMS charges'!$B$14:$B$45,MATCH($A139,'Annex 1 LV, HV and UMS charges'!$A$14:$A$310,0)),INDEX('Annex 4 LDNO charges'!$B$14:$B$203,MATCH($A139,'Annex 4 LDNO charges'!$A$14:$A$203,0)))</f>
        <v>TBC</v>
      </c>
      <c r="C139" s="215">
        <f>IFERROR(INDEX('Annex 1 LV, HV and UMS charges'!$C$14:$C$45,MATCH($A139,'Annex 1 LV, HV and UMS charges'!$A$14:$A$310,0)),INDEX('Annex 4 LDNO charges'!$C$14:$C$203,MATCH($A139,'Annex 4 LDNO charges'!$A$14:$A$203,0)))</f>
        <v>0</v>
      </c>
      <c r="D139" s="44"/>
      <c r="E139" s="44"/>
      <c r="F139" s="40">
        <v>0</v>
      </c>
    </row>
    <row r="140" spans="1:6" ht="13.8" x14ac:dyDescent="0.25">
      <c r="A140" s="168" t="s">
        <v>622</v>
      </c>
      <c r="B140" s="214" t="str">
        <f>IFERROR(INDEX('Annex 1 LV, HV and UMS charges'!$B$14:$B$45,MATCH($A140,'Annex 1 LV, HV and UMS charges'!$A$14:$A$310,0)),INDEX('Annex 4 LDNO charges'!$B$14:$B$203,MATCH($A140,'Annex 4 LDNO charges'!$A$14:$A$203,0)))</f>
        <v>TBC</v>
      </c>
      <c r="C140" s="215" t="str">
        <f>IFERROR(INDEX('Annex 1 LV, HV and UMS charges'!$C$14:$C$45,MATCH($A140,'Annex 1 LV, HV and UMS charges'!$A$14:$A$310,0)),INDEX('Annex 4 LDNO charges'!$C$14:$C$203,MATCH($A140,'Annex 4 LDNO charges'!$A$14:$A$203,0)))</f>
        <v>1, 2 or 0</v>
      </c>
      <c r="D140" s="40">
        <v>9.555794648057498</v>
      </c>
      <c r="E140" s="40">
        <v>0</v>
      </c>
      <c r="F140" s="40">
        <v>9.5234905302665471E-2</v>
      </c>
    </row>
    <row r="141" spans="1:6" ht="13.8" x14ac:dyDescent="0.25">
      <c r="A141" s="168" t="s">
        <v>623</v>
      </c>
      <c r="B141" s="214" t="str">
        <f>IFERROR(INDEX('Annex 1 LV, HV and UMS charges'!$B$14:$B$45,MATCH($A141,'Annex 1 LV, HV and UMS charges'!$A$14:$A$310,0)),INDEX('Annex 4 LDNO charges'!$B$14:$B$203,MATCH($A141,'Annex 4 LDNO charges'!$A$14:$A$203,0)))</f>
        <v>TBC</v>
      </c>
      <c r="C141" s="215" t="str">
        <f>IFERROR(INDEX('Annex 1 LV, HV and UMS charges'!$C$14:$C$45,MATCH($A141,'Annex 1 LV, HV and UMS charges'!$A$14:$A$310,0)),INDEX('Annex 4 LDNO charges'!$C$14:$C$203,MATCH($A141,'Annex 4 LDNO charges'!$A$14:$A$203,0)))</f>
        <v>2</v>
      </c>
      <c r="D141" s="40">
        <v>0</v>
      </c>
      <c r="E141" s="40">
        <v>0</v>
      </c>
      <c r="F141" s="40">
        <v>0</v>
      </c>
    </row>
    <row r="142" spans="1:6" ht="13.8" x14ac:dyDescent="0.25">
      <c r="A142" s="168" t="s">
        <v>624</v>
      </c>
      <c r="B142" s="214" t="str">
        <f>IFERROR(INDEX('Annex 1 LV, HV and UMS charges'!$B$14:$B$45,MATCH($A142,'Annex 1 LV, HV and UMS charges'!$A$14:$A$310,0)),INDEX('Annex 4 LDNO charges'!$B$14:$B$203,MATCH($A142,'Annex 4 LDNO charges'!$A$14:$A$203,0)))</f>
        <v>TBC</v>
      </c>
      <c r="C142" s="215" t="str">
        <f>IFERROR(INDEX('Annex 1 LV, HV and UMS charges'!$C$14:$C$45,MATCH($A142,'Annex 1 LV, HV and UMS charges'!$A$14:$A$310,0)),INDEX('Annex 4 LDNO charges'!$C$14:$C$203,MATCH($A142,'Annex 4 LDNO charges'!$A$14:$A$203,0)))</f>
        <v>3 to 8 or 0</v>
      </c>
      <c r="D142" s="44"/>
      <c r="E142" s="44"/>
      <c r="F142" s="40">
        <v>9.5234905302665471E-2</v>
      </c>
    </row>
    <row r="143" spans="1:6" ht="13.8" x14ac:dyDescent="0.25">
      <c r="A143" s="168" t="s">
        <v>625</v>
      </c>
      <c r="B143" s="214" t="str">
        <f>IFERROR(INDEX('Annex 1 LV, HV and UMS charges'!$B$14:$B$45,MATCH($A143,'Annex 1 LV, HV and UMS charges'!$A$14:$A$310,0)),INDEX('Annex 4 LDNO charges'!$B$14:$B$203,MATCH($A143,'Annex 4 LDNO charges'!$A$14:$A$203,0)))</f>
        <v>TBC</v>
      </c>
      <c r="C143" s="215" t="str">
        <f>IFERROR(INDEX('Annex 1 LV, HV and UMS charges'!$C$14:$C$45,MATCH($A143,'Annex 1 LV, HV and UMS charges'!$A$14:$A$310,0)),INDEX('Annex 4 LDNO charges'!$C$14:$C$203,MATCH($A143,'Annex 4 LDNO charges'!$A$14:$A$203,0)))</f>
        <v>3 to 8 or 0</v>
      </c>
      <c r="D143" s="44"/>
      <c r="E143" s="44"/>
      <c r="F143" s="40">
        <v>9.5234905302665471E-2</v>
      </c>
    </row>
    <row r="144" spans="1:6" ht="13.8" x14ac:dyDescent="0.25">
      <c r="A144" s="168" t="s">
        <v>626</v>
      </c>
      <c r="B144" s="214" t="str">
        <f>IFERROR(INDEX('Annex 1 LV, HV and UMS charges'!$B$14:$B$45,MATCH($A144,'Annex 1 LV, HV and UMS charges'!$A$14:$A$310,0)),INDEX('Annex 4 LDNO charges'!$B$14:$B$203,MATCH($A144,'Annex 4 LDNO charges'!$A$14:$A$203,0)))</f>
        <v>TBC</v>
      </c>
      <c r="C144" s="215" t="str">
        <f>IFERROR(INDEX('Annex 1 LV, HV and UMS charges'!$C$14:$C$45,MATCH($A144,'Annex 1 LV, HV and UMS charges'!$A$14:$A$310,0)),INDEX('Annex 4 LDNO charges'!$C$14:$C$203,MATCH($A144,'Annex 4 LDNO charges'!$A$14:$A$203,0)))</f>
        <v>3 to 8 or 0</v>
      </c>
      <c r="D144" s="44"/>
      <c r="E144" s="44"/>
      <c r="F144" s="40">
        <v>9.5234905302665471E-2</v>
      </c>
    </row>
    <row r="145" spans="1:6" ht="13.8" x14ac:dyDescent="0.25">
      <c r="A145" s="168" t="s">
        <v>627</v>
      </c>
      <c r="B145" s="214" t="str">
        <f>IFERROR(INDEX('Annex 1 LV, HV and UMS charges'!$B$14:$B$45,MATCH($A145,'Annex 1 LV, HV and UMS charges'!$A$14:$A$310,0)),INDEX('Annex 4 LDNO charges'!$B$14:$B$203,MATCH($A145,'Annex 4 LDNO charges'!$A$14:$A$203,0)))</f>
        <v>TBC</v>
      </c>
      <c r="C145" s="215" t="str">
        <f>IFERROR(INDEX('Annex 1 LV, HV and UMS charges'!$C$14:$C$45,MATCH($A145,'Annex 1 LV, HV and UMS charges'!$A$14:$A$310,0)),INDEX('Annex 4 LDNO charges'!$C$14:$C$203,MATCH($A145,'Annex 4 LDNO charges'!$A$14:$A$203,0)))</f>
        <v>3 to 8 or 0</v>
      </c>
      <c r="D145" s="44"/>
      <c r="E145" s="44"/>
      <c r="F145" s="40">
        <v>9.5234905302665471E-2</v>
      </c>
    </row>
    <row r="146" spans="1:6" ht="13.8" x14ac:dyDescent="0.25">
      <c r="A146" s="168" t="s">
        <v>628</v>
      </c>
      <c r="B146" s="214" t="str">
        <f>IFERROR(INDEX('Annex 1 LV, HV and UMS charges'!$B$14:$B$45,MATCH($A146,'Annex 1 LV, HV and UMS charges'!$A$14:$A$310,0)),INDEX('Annex 4 LDNO charges'!$B$14:$B$203,MATCH($A146,'Annex 4 LDNO charges'!$A$14:$A$203,0)))</f>
        <v>TBC</v>
      </c>
      <c r="C146" s="215" t="str">
        <f>IFERROR(INDEX('Annex 1 LV, HV and UMS charges'!$C$14:$C$45,MATCH($A146,'Annex 1 LV, HV and UMS charges'!$A$14:$A$310,0)),INDEX('Annex 4 LDNO charges'!$C$14:$C$203,MATCH($A146,'Annex 4 LDNO charges'!$A$14:$A$203,0)))</f>
        <v>3 to 8 or 0</v>
      </c>
      <c r="D146" s="44"/>
      <c r="E146" s="44"/>
      <c r="F146" s="40">
        <v>9.5234905302665471E-2</v>
      </c>
    </row>
    <row r="147" spans="1:6" ht="13.8" x14ac:dyDescent="0.25">
      <c r="A147" s="168" t="s">
        <v>492</v>
      </c>
      <c r="B147" s="214" t="str">
        <f>IFERROR(INDEX('Annex 1 LV, HV and UMS charges'!$B$14:$B$45,MATCH($A147,'Annex 1 LV, HV and UMS charges'!$A$14:$A$310,0)),INDEX('Annex 4 LDNO charges'!$B$14:$B$203,MATCH($A147,'Annex 4 LDNO charges'!$A$14:$A$203,0)))</f>
        <v>TBC</v>
      </c>
      <c r="C147" s="215" t="str">
        <f>IFERROR(INDEX('Annex 1 LV, HV and UMS charges'!$C$14:$C$45,MATCH($A147,'Annex 1 LV, HV and UMS charges'!$A$14:$A$310,0)),INDEX('Annex 4 LDNO charges'!$C$14:$C$203,MATCH($A147,'Annex 4 LDNO charges'!$A$14:$A$203,0)))</f>
        <v>4</v>
      </c>
      <c r="D147" s="44"/>
      <c r="E147" s="44"/>
      <c r="F147" s="40">
        <v>0</v>
      </c>
    </row>
    <row r="148" spans="1:6" ht="13.8" x14ac:dyDescent="0.25">
      <c r="A148" s="168" t="s">
        <v>629</v>
      </c>
      <c r="B148" s="214" t="str">
        <f>IFERROR(INDEX('Annex 1 LV, HV and UMS charges'!$B$14:$B$45,MATCH($A148,'Annex 1 LV, HV and UMS charges'!$A$14:$A$310,0)),INDEX('Annex 4 LDNO charges'!$B$14:$B$203,MATCH($A148,'Annex 4 LDNO charges'!$A$14:$A$203,0)))</f>
        <v>TBC</v>
      </c>
      <c r="C148" s="215">
        <f>IFERROR(INDEX('Annex 1 LV, HV and UMS charges'!$C$14:$C$45,MATCH($A148,'Annex 1 LV, HV and UMS charges'!$A$14:$A$310,0)),INDEX('Annex 4 LDNO charges'!$C$14:$C$203,MATCH($A148,'Annex 4 LDNO charges'!$A$14:$A$203,0)))</f>
        <v>0</v>
      </c>
      <c r="D148" s="44"/>
      <c r="E148" s="44"/>
      <c r="F148" s="40">
        <v>9.5234905302665471E-2</v>
      </c>
    </row>
    <row r="149" spans="1:6" ht="13.8" x14ac:dyDescent="0.25">
      <c r="A149" s="168" t="s">
        <v>630</v>
      </c>
      <c r="B149" s="214" t="str">
        <f>IFERROR(INDEX('Annex 1 LV, HV and UMS charges'!$B$14:$B$45,MATCH($A149,'Annex 1 LV, HV and UMS charges'!$A$14:$A$310,0)),INDEX('Annex 4 LDNO charges'!$B$14:$B$203,MATCH($A149,'Annex 4 LDNO charges'!$A$14:$A$203,0)))</f>
        <v>TBC</v>
      </c>
      <c r="C149" s="215">
        <f>IFERROR(INDEX('Annex 1 LV, HV and UMS charges'!$C$14:$C$45,MATCH($A149,'Annex 1 LV, HV and UMS charges'!$A$14:$A$310,0)),INDEX('Annex 4 LDNO charges'!$C$14:$C$203,MATCH($A149,'Annex 4 LDNO charges'!$A$14:$A$203,0)))</f>
        <v>0</v>
      </c>
      <c r="D149" s="44"/>
      <c r="E149" s="44"/>
      <c r="F149" s="40">
        <v>9.5234905302665471E-2</v>
      </c>
    </row>
    <row r="150" spans="1:6" ht="13.8" x14ac:dyDescent="0.25">
      <c r="A150" s="168" t="s">
        <v>631</v>
      </c>
      <c r="B150" s="214" t="str">
        <f>IFERROR(INDEX('Annex 1 LV, HV and UMS charges'!$B$14:$B$45,MATCH($A150,'Annex 1 LV, HV and UMS charges'!$A$14:$A$310,0)),INDEX('Annex 4 LDNO charges'!$B$14:$B$203,MATCH($A150,'Annex 4 LDNO charges'!$A$14:$A$203,0)))</f>
        <v>TBC</v>
      </c>
      <c r="C150" s="215">
        <f>IFERROR(INDEX('Annex 1 LV, HV and UMS charges'!$C$14:$C$45,MATCH($A150,'Annex 1 LV, HV and UMS charges'!$A$14:$A$310,0)),INDEX('Annex 4 LDNO charges'!$C$14:$C$203,MATCH($A150,'Annex 4 LDNO charges'!$A$14:$A$203,0)))</f>
        <v>0</v>
      </c>
      <c r="D150" s="44"/>
      <c r="E150" s="44"/>
      <c r="F150" s="40">
        <v>9.5234905302665471E-2</v>
      </c>
    </row>
    <row r="151" spans="1:6" ht="13.8" x14ac:dyDescent="0.25">
      <c r="A151" s="168" t="s">
        <v>632</v>
      </c>
      <c r="B151" s="214" t="str">
        <f>IFERROR(INDEX('Annex 1 LV, HV and UMS charges'!$B$14:$B$45,MATCH($A151,'Annex 1 LV, HV and UMS charges'!$A$14:$A$310,0)),INDEX('Annex 4 LDNO charges'!$B$14:$B$203,MATCH($A151,'Annex 4 LDNO charges'!$A$14:$A$203,0)))</f>
        <v>TBC</v>
      </c>
      <c r="C151" s="215">
        <f>IFERROR(INDEX('Annex 1 LV, HV and UMS charges'!$C$14:$C$45,MATCH($A151,'Annex 1 LV, HV and UMS charges'!$A$14:$A$310,0)),INDEX('Annex 4 LDNO charges'!$C$14:$C$203,MATCH($A151,'Annex 4 LDNO charges'!$A$14:$A$203,0)))</f>
        <v>0</v>
      </c>
      <c r="D151" s="44"/>
      <c r="E151" s="44"/>
      <c r="F151" s="40">
        <v>9.5234905302665471E-2</v>
      </c>
    </row>
    <row r="152" spans="1:6" ht="13.8" x14ac:dyDescent="0.25">
      <c r="A152" s="168" t="s">
        <v>633</v>
      </c>
      <c r="B152" s="214" t="str">
        <f>IFERROR(INDEX('Annex 1 LV, HV and UMS charges'!$B$14:$B$45,MATCH($A152,'Annex 1 LV, HV and UMS charges'!$A$14:$A$310,0)),INDEX('Annex 4 LDNO charges'!$B$14:$B$203,MATCH($A152,'Annex 4 LDNO charges'!$A$14:$A$203,0)))</f>
        <v>TBC</v>
      </c>
      <c r="C152" s="215">
        <f>IFERROR(INDEX('Annex 1 LV, HV and UMS charges'!$C$14:$C$45,MATCH($A152,'Annex 1 LV, HV and UMS charges'!$A$14:$A$310,0)),INDEX('Annex 4 LDNO charges'!$C$14:$C$203,MATCH($A152,'Annex 4 LDNO charges'!$A$14:$A$203,0)))</f>
        <v>0</v>
      </c>
      <c r="D152" s="44"/>
      <c r="E152" s="44"/>
      <c r="F152" s="40">
        <v>9.5234905302665471E-2</v>
      </c>
    </row>
    <row r="153" spans="1:6" ht="13.8" x14ac:dyDescent="0.25">
      <c r="A153" s="168" t="s">
        <v>634</v>
      </c>
      <c r="B153" s="214" t="str">
        <f>IFERROR(INDEX('Annex 1 LV, HV and UMS charges'!$B$14:$B$45,MATCH($A153,'Annex 1 LV, HV and UMS charges'!$A$14:$A$310,0)),INDEX('Annex 4 LDNO charges'!$B$14:$B$203,MATCH($A153,'Annex 4 LDNO charges'!$A$14:$A$203,0)))</f>
        <v>TBC</v>
      </c>
      <c r="C153" s="215">
        <f>IFERROR(INDEX('Annex 1 LV, HV and UMS charges'!$C$14:$C$45,MATCH($A153,'Annex 1 LV, HV and UMS charges'!$A$14:$A$310,0)),INDEX('Annex 4 LDNO charges'!$C$14:$C$203,MATCH($A153,'Annex 4 LDNO charges'!$A$14:$A$203,0)))</f>
        <v>0</v>
      </c>
      <c r="D153" s="44"/>
      <c r="E153" s="44"/>
      <c r="F153" s="40">
        <v>9.5234905302665471E-2</v>
      </c>
    </row>
    <row r="154" spans="1:6" ht="13.8" x14ac:dyDescent="0.25">
      <c r="A154" s="168" t="s">
        <v>635</v>
      </c>
      <c r="B154" s="214" t="str">
        <f>IFERROR(INDEX('Annex 1 LV, HV and UMS charges'!$B$14:$B$45,MATCH($A154,'Annex 1 LV, HV and UMS charges'!$A$14:$A$310,0)),INDEX('Annex 4 LDNO charges'!$B$14:$B$203,MATCH($A154,'Annex 4 LDNO charges'!$A$14:$A$203,0)))</f>
        <v>TBC</v>
      </c>
      <c r="C154" s="215">
        <f>IFERROR(INDEX('Annex 1 LV, HV and UMS charges'!$C$14:$C$45,MATCH($A154,'Annex 1 LV, HV and UMS charges'!$A$14:$A$310,0)),INDEX('Annex 4 LDNO charges'!$C$14:$C$203,MATCH($A154,'Annex 4 LDNO charges'!$A$14:$A$203,0)))</f>
        <v>0</v>
      </c>
      <c r="D154" s="44"/>
      <c r="E154" s="44"/>
      <c r="F154" s="40">
        <v>9.5234905302665471E-2</v>
      </c>
    </row>
    <row r="155" spans="1:6" ht="13.8" x14ac:dyDescent="0.25">
      <c r="A155" s="168" t="s">
        <v>636</v>
      </c>
      <c r="B155" s="214" t="str">
        <f>IFERROR(INDEX('Annex 1 LV, HV and UMS charges'!$B$14:$B$45,MATCH($A155,'Annex 1 LV, HV and UMS charges'!$A$14:$A$310,0)),INDEX('Annex 4 LDNO charges'!$B$14:$B$203,MATCH($A155,'Annex 4 LDNO charges'!$A$14:$A$203,0)))</f>
        <v>TBC</v>
      </c>
      <c r="C155" s="215">
        <f>IFERROR(INDEX('Annex 1 LV, HV and UMS charges'!$C$14:$C$45,MATCH($A155,'Annex 1 LV, HV and UMS charges'!$A$14:$A$310,0)),INDEX('Annex 4 LDNO charges'!$C$14:$C$203,MATCH($A155,'Annex 4 LDNO charges'!$A$14:$A$203,0)))</f>
        <v>0</v>
      </c>
      <c r="D155" s="44"/>
      <c r="E155" s="44"/>
      <c r="F155" s="40">
        <v>9.5234905302665471E-2</v>
      </c>
    </row>
    <row r="156" spans="1:6" ht="13.8" x14ac:dyDescent="0.25">
      <c r="A156" s="168" t="s">
        <v>637</v>
      </c>
      <c r="B156" s="214" t="str">
        <f>IFERROR(INDEX('Annex 1 LV, HV and UMS charges'!$B$14:$B$45,MATCH($A156,'Annex 1 LV, HV and UMS charges'!$A$14:$A$310,0)),INDEX('Annex 4 LDNO charges'!$B$14:$B$203,MATCH($A156,'Annex 4 LDNO charges'!$A$14:$A$203,0)))</f>
        <v>TBC</v>
      </c>
      <c r="C156" s="215">
        <f>IFERROR(INDEX('Annex 1 LV, HV and UMS charges'!$C$14:$C$45,MATCH($A156,'Annex 1 LV, HV and UMS charges'!$A$14:$A$310,0)),INDEX('Annex 4 LDNO charges'!$C$14:$C$203,MATCH($A156,'Annex 4 LDNO charges'!$A$14:$A$203,0)))</f>
        <v>0</v>
      </c>
      <c r="D156" s="44"/>
      <c r="E156" s="44"/>
      <c r="F156" s="40">
        <v>9.5234905302665471E-2</v>
      </c>
    </row>
    <row r="157" spans="1:6" ht="13.8" x14ac:dyDescent="0.25">
      <c r="A157" s="168" t="s">
        <v>638</v>
      </c>
      <c r="B157" s="214" t="str">
        <f>IFERROR(INDEX('Annex 1 LV, HV and UMS charges'!$B$14:$B$45,MATCH($A157,'Annex 1 LV, HV and UMS charges'!$A$14:$A$310,0)),INDEX('Annex 4 LDNO charges'!$B$14:$B$203,MATCH($A157,'Annex 4 LDNO charges'!$A$14:$A$203,0)))</f>
        <v>TBC</v>
      </c>
      <c r="C157" s="215">
        <f>IFERROR(INDEX('Annex 1 LV, HV and UMS charges'!$C$14:$C$45,MATCH($A157,'Annex 1 LV, HV and UMS charges'!$A$14:$A$310,0)),INDEX('Annex 4 LDNO charges'!$C$14:$C$203,MATCH($A157,'Annex 4 LDNO charges'!$A$14:$A$203,0)))</f>
        <v>0</v>
      </c>
      <c r="D157" s="44"/>
      <c r="E157" s="44"/>
      <c r="F157" s="40">
        <v>9.5234905302665471E-2</v>
      </c>
    </row>
    <row r="158" spans="1:6" ht="13.8" x14ac:dyDescent="0.25">
      <c r="A158" s="168" t="s">
        <v>639</v>
      </c>
      <c r="B158" s="214" t="str">
        <f>IFERROR(INDEX('Annex 1 LV, HV and UMS charges'!$B$14:$B$45,MATCH($A158,'Annex 1 LV, HV and UMS charges'!$A$14:$A$310,0)),INDEX('Annex 4 LDNO charges'!$B$14:$B$203,MATCH($A158,'Annex 4 LDNO charges'!$A$14:$A$203,0)))</f>
        <v>TBC</v>
      </c>
      <c r="C158" s="215">
        <f>IFERROR(INDEX('Annex 1 LV, HV and UMS charges'!$C$14:$C$45,MATCH($A158,'Annex 1 LV, HV and UMS charges'!$A$14:$A$310,0)),INDEX('Annex 4 LDNO charges'!$C$14:$C$203,MATCH($A158,'Annex 4 LDNO charges'!$A$14:$A$203,0)))</f>
        <v>0</v>
      </c>
      <c r="D158" s="44"/>
      <c r="E158" s="44"/>
      <c r="F158" s="40">
        <v>9.5234905302665471E-2</v>
      </c>
    </row>
    <row r="159" spans="1:6" ht="13.8" x14ac:dyDescent="0.25">
      <c r="A159" s="168" t="s">
        <v>640</v>
      </c>
      <c r="B159" s="214" t="str">
        <f>IFERROR(INDEX('Annex 1 LV, HV and UMS charges'!$B$14:$B$45,MATCH($A159,'Annex 1 LV, HV and UMS charges'!$A$14:$A$310,0)),INDEX('Annex 4 LDNO charges'!$B$14:$B$203,MATCH($A159,'Annex 4 LDNO charges'!$A$14:$A$203,0)))</f>
        <v>TBC</v>
      </c>
      <c r="C159" s="215">
        <f>IFERROR(INDEX('Annex 1 LV, HV and UMS charges'!$C$14:$C$45,MATCH($A159,'Annex 1 LV, HV and UMS charges'!$A$14:$A$310,0)),INDEX('Annex 4 LDNO charges'!$C$14:$C$203,MATCH($A159,'Annex 4 LDNO charges'!$A$14:$A$203,0)))</f>
        <v>0</v>
      </c>
      <c r="D159" s="44"/>
      <c r="E159" s="44"/>
      <c r="F159" s="40">
        <v>9.5234905302665471E-2</v>
      </c>
    </row>
    <row r="160" spans="1:6" ht="13.8" x14ac:dyDescent="0.25">
      <c r="A160" s="168" t="s">
        <v>641</v>
      </c>
      <c r="B160" s="214" t="str">
        <f>IFERROR(INDEX('Annex 1 LV, HV and UMS charges'!$B$14:$B$45,MATCH($A160,'Annex 1 LV, HV and UMS charges'!$A$14:$A$310,0)),INDEX('Annex 4 LDNO charges'!$B$14:$B$203,MATCH($A160,'Annex 4 LDNO charges'!$A$14:$A$203,0)))</f>
        <v>TBC</v>
      </c>
      <c r="C160" s="215">
        <f>IFERROR(INDEX('Annex 1 LV, HV and UMS charges'!$C$14:$C$45,MATCH($A160,'Annex 1 LV, HV and UMS charges'!$A$14:$A$310,0)),INDEX('Annex 4 LDNO charges'!$C$14:$C$203,MATCH($A160,'Annex 4 LDNO charges'!$A$14:$A$203,0)))</f>
        <v>0</v>
      </c>
      <c r="D160" s="44"/>
      <c r="E160" s="44"/>
      <c r="F160" s="40">
        <v>9.5234905302665471E-2</v>
      </c>
    </row>
    <row r="161" spans="1:6" ht="13.8" x14ac:dyDescent="0.25">
      <c r="A161" s="168" t="s">
        <v>642</v>
      </c>
      <c r="B161" s="214" t="str">
        <f>IFERROR(INDEX('Annex 1 LV, HV and UMS charges'!$B$14:$B$45,MATCH($A161,'Annex 1 LV, HV and UMS charges'!$A$14:$A$310,0)),INDEX('Annex 4 LDNO charges'!$B$14:$B$203,MATCH($A161,'Annex 4 LDNO charges'!$A$14:$A$203,0)))</f>
        <v>TBC</v>
      </c>
      <c r="C161" s="215">
        <f>IFERROR(INDEX('Annex 1 LV, HV and UMS charges'!$C$14:$C$45,MATCH($A161,'Annex 1 LV, HV and UMS charges'!$A$14:$A$310,0)),INDEX('Annex 4 LDNO charges'!$C$14:$C$203,MATCH($A161,'Annex 4 LDNO charges'!$A$14:$A$203,0)))</f>
        <v>0</v>
      </c>
      <c r="D161" s="44"/>
      <c r="E161" s="44"/>
      <c r="F161" s="40">
        <v>9.5234905302665471E-2</v>
      </c>
    </row>
    <row r="162" spans="1:6" ht="13.8" x14ac:dyDescent="0.25">
      <c r="A162" s="168" t="s">
        <v>643</v>
      </c>
      <c r="B162" s="214" t="str">
        <f>IFERROR(INDEX('Annex 1 LV, HV and UMS charges'!$B$14:$B$45,MATCH($A162,'Annex 1 LV, HV and UMS charges'!$A$14:$A$310,0)),INDEX('Annex 4 LDNO charges'!$B$14:$B$203,MATCH($A162,'Annex 4 LDNO charges'!$A$14:$A$203,0)))</f>
        <v>TBC</v>
      </c>
      <c r="C162" s="215">
        <f>IFERROR(INDEX('Annex 1 LV, HV and UMS charges'!$C$14:$C$45,MATCH($A162,'Annex 1 LV, HV and UMS charges'!$A$14:$A$310,0)),INDEX('Annex 4 LDNO charges'!$C$14:$C$203,MATCH($A162,'Annex 4 LDNO charges'!$A$14:$A$203,0)))</f>
        <v>0</v>
      </c>
      <c r="D162" s="44"/>
      <c r="E162" s="44"/>
      <c r="F162" s="40">
        <v>9.5234905302665471E-2</v>
      </c>
    </row>
    <row r="163" spans="1:6" ht="13.8" x14ac:dyDescent="0.25">
      <c r="A163" s="168" t="s">
        <v>493</v>
      </c>
      <c r="B163" s="214" t="str">
        <f>IFERROR(INDEX('Annex 1 LV, HV and UMS charges'!$B$14:$B$45,MATCH($A163,'Annex 1 LV, HV and UMS charges'!$A$14:$A$310,0)),INDEX('Annex 4 LDNO charges'!$B$14:$B$203,MATCH($A163,'Annex 4 LDNO charges'!$A$14:$A$203,0)))</f>
        <v>TBC</v>
      </c>
      <c r="C163" s="215" t="str">
        <f>IFERROR(INDEX('Annex 1 LV, HV and UMS charges'!$C$14:$C$45,MATCH($A163,'Annex 1 LV, HV and UMS charges'!$A$14:$A$310,0)),INDEX('Annex 4 LDNO charges'!$C$14:$C$203,MATCH($A163,'Annex 4 LDNO charges'!$A$14:$A$203,0)))</f>
        <v>0, 1 or 8</v>
      </c>
      <c r="D163" s="44"/>
      <c r="E163" s="44"/>
      <c r="F163" s="40">
        <v>0</v>
      </c>
    </row>
    <row r="164" spans="1:6" ht="13.8" x14ac:dyDescent="0.25">
      <c r="A164" s="168" t="s">
        <v>494</v>
      </c>
      <c r="B164" s="214" t="str">
        <f>IFERROR(INDEX('Annex 1 LV, HV and UMS charges'!$B$14:$B$45,MATCH($A164,'Annex 1 LV, HV and UMS charges'!$A$14:$A$310,0)),INDEX('Annex 4 LDNO charges'!$B$14:$B$203,MATCH($A164,'Annex 4 LDNO charges'!$A$14:$A$203,0)))</f>
        <v>TBC</v>
      </c>
      <c r="C164" s="215">
        <f>IFERROR(INDEX('Annex 1 LV, HV and UMS charges'!$C$14:$C$45,MATCH($A164,'Annex 1 LV, HV and UMS charges'!$A$14:$A$310,0)),INDEX('Annex 4 LDNO charges'!$C$14:$C$203,MATCH($A164,'Annex 4 LDNO charges'!$A$14:$A$203,0)))</f>
        <v>0</v>
      </c>
      <c r="D164" s="44"/>
      <c r="E164" s="44"/>
      <c r="F164" s="40">
        <v>0</v>
      </c>
    </row>
    <row r="165" spans="1:6" ht="13.8" x14ac:dyDescent="0.25">
      <c r="A165" s="168" t="s">
        <v>495</v>
      </c>
      <c r="B165" s="214" t="str">
        <f>IFERROR(INDEX('Annex 1 LV, HV and UMS charges'!$B$14:$B$45,MATCH($A165,'Annex 1 LV, HV and UMS charges'!$A$14:$A$310,0)),INDEX('Annex 4 LDNO charges'!$B$14:$B$203,MATCH($A165,'Annex 4 LDNO charges'!$A$14:$A$203,0)))</f>
        <v>TBC</v>
      </c>
      <c r="C165" s="215">
        <f>IFERROR(INDEX('Annex 1 LV, HV and UMS charges'!$C$14:$C$45,MATCH($A165,'Annex 1 LV, HV and UMS charges'!$A$14:$A$310,0)),INDEX('Annex 4 LDNO charges'!$C$14:$C$203,MATCH($A165,'Annex 4 LDNO charges'!$A$14:$A$203,0)))</f>
        <v>0</v>
      </c>
      <c r="D165" s="44"/>
      <c r="E165" s="44"/>
      <c r="F165" s="40">
        <v>0</v>
      </c>
    </row>
    <row r="166" spans="1:6" ht="13.8" x14ac:dyDescent="0.25">
      <c r="A166" s="168" t="s">
        <v>496</v>
      </c>
      <c r="B166" s="214" t="str">
        <f>IFERROR(INDEX('Annex 1 LV, HV and UMS charges'!$B$14:$B$45,MATCH($A166,'Annex 1 LV, HV and UMS charges'!$A$14:$A$310,0)),INDEX('Annex 4 LDNO charges'!$B$14:$B$203,MATCH($A166,'Annex 4 LDNO charges'!$A$14:$A$203,0)))</f>
        <v>TBC</v>
      </c>
      <c r="C166" s="215">
        <f>IFERROR(INDEX('Annex 1 LV, HV and UMS charges'!$C$14:$C$45,MATCH($A166,'Annex 1 LV, HV and UMS charges'!$A$14:$A$310,0)),INDEX('Annex 4 LDNO charges'!$C$14:$C$203,MATCH($A166,'Annex 4 LDNO charges'!$A$14:$A$203,0)))</f>
        <v>0</v>
      </c>
      <c r="D166" s="44"/>
      <c r="E166" s="44"/>
      <c r="F166" s="40">
        <v>0</v>
      </c>
    </row>
    <row r="167" spans="1:6" ht="13.8" x14ac:dyDescent="0.25">
      <c r="A167" s="168" t="s">
        <v>497</v>
      </c>
      <c r="B167" s="214" t="str">
        <f>IFERROR(INDEX('Annex 1 LV, HV and UMS charges'!$B$14:$B$45,MATCH($A167,'Annex 1 LV, HV and UMS charges'!$A$14:$A$310,0)),INDEX('Annex 4 LDNO charges'!$B$14:$B$203,MATCH($A167,'Annex 4 LDNO charges'!$A$14:$A$203,0)))</f>
        <v>TBC</v>
      </c>
      <c r="C167" s="215">
        <f>IFERROR(INDEX('Annex 1 LV, HV and UMS charges'!$C$14:$C$45,MATCH($A167,'Annex 1 LV, HV and UMS charges'!$A$14:$A$310,0)),INDEX('Annex 4 LDNO charges'!$C$14:$C$203,MATCH($A167,'Annex 4 LDNO charges'!$A$14:$A$203,0)))</f>
        <v>0</v>
      </c>
      <c r="D167" s="44"/>
      <c r="E167" s="44"/>
      <c r="F167" s="40">
        <v>0</v>
      </c>
    </row>
    <row r="168" spans="1:6" ht="13.8" x14ac:dyDescent="0.25">
      <c r="A168" s="168" t="s">
        <v>498</v>
      </c>
      <c r="B168" s="214" t="str">
        <f>IFERROR(INDEX('Annex 1 LV, HV and UMS charges'!$B$14:$B$45,MATCH($A168,'Annex 1 LV, HV and UMS charges'!$A$14:$A$310,0)),INDEX('Annex 4 LDNO charges'!$B$14:$B$203,MATCH($A168,'Annex 4 LDNO charges'!$A$14:$A$203,0)))</f>
        <v>TBC</v>
      </c>
      <c r="C168" s="215">
        <f>IFERROR(INDEX('Annex 1 LV, HV and UMS charges'!$C$14:$C$45,MATCH($A168,'Annex 1 LV, HV and UMS charges'!$A$14:$A$310,0)),INDEX('Annex 4 LDNO charges'!$C$14:$C$203,MATCH($A168,'Annex 4 LDNO charges'!$A$14:$A$203,0)))</f>
        <v>0</v>
      </c>
      <c r="D168" s="44"/>
      <c r="E168" s="44"/>
      <c r="F168" s="40">
        <v>0</v>
      </c>
    </row>
    <row r="169" spans="1:6" ht="13.8" x14ac:dyDescent="0.25">
      <c r="A169" s="168" t="s">
        <v>600</v>
      </c>
      <c r="B169" s="214" t="str">
        <f>IFERROR(INDEX('Annex 1 LV, HV and UMS charges'!$B$14:$B$45,MATCH($A169,'Annex 1 LV, HV and UMS charges'!$A$14:$A$310,0)),INDEX('Annex 4 LDNO charges'!$B$14:$B$203,MATCH($A169,'Annex 4 LDNO charges'!$A$14:$A$203,0)))</f>
        <v>TBC</v>
      </c>
      <c r="C169" s="215" t="str">
        <f>IFERROR(INDEX('Annex 1 LV, HV and UMS charges'!$C$14:$C$45,MATCH($A169,'Annex 1 LV, HV and UMS charges'!$A$14:$A$310,0)),INDEX('Annex 4 LDNO charges'!$C$14:$C$203,MATCH($A169,'Annex 4 LDNO charges'!$A$14:$A$203,0)))</f>
        <v>1, 2 or 0</v>
      </c>
      <c r="D169" s="40">
        <v>9.555794648057498</v>
      </c>
      <c r="E169" s="40">
        <v>0</v>
      </c>
      <c r="F169" s="40">
        <v>9.5234905302665471E-2</v>
      </c>
    </row>
    <row r="170" spans="1:6" ht="13.8" x14ac:dyDescent="0.25">
      <c r="A170" s="168" t="s">
        <v>601</v>
      </c>
      <c r="B170" s="214" t="str">
        <f>IFERROR(INDEX('Annex 1 LV, HV and UMS charges'!$B$14:$B$45,MATCH($A170,'Annex 1 LV, HV and UMS charges'!$A$14:$A$310,0)),INDEX('Annex 4 LDNO charges'!$B$14:$B$203,MATCH($A170,'Annex 4 LDNO charges'!$A$14:$A$203,0)))</f>
        <v>TBC</v>
      </c>
      <c r="C170" s="215" t="str">
        <f>IFERROR(INDEX('Annex 1 LV, HV and UMS charges'!$C$14:$C$45,MATCH($A170,'Annex 1 LV, HV and UMS charges'!$A$14:$A$310,0)),INDEX('Annex 4 LDNO charges'!$C$14:$C$203,MATCH($A170,'Annex 4 LDNO charges'!$A$14:$A$203,0)))</f>
        <v>2</v>
      </c>
      <c r="D170" s="40">
        <v>0</v>
      </c>
      <c r="E170" s="40">
        <v>0</v>
      </c>
      <c r="F170" s="40">
        <v>0</v>
      </c>
    </row>
    <row r="171" spans="1:6" ht="13.8" x14ac:dyDescent="0.25">
      <c r="A171" s="168" t="s">
        <v>602</v>
      </c>
      <c r="B171" s="214" t="str">
        <f>IFERROR(INDEX('Annex 1 LV, HV and UMS charges'!$B$14:$B$45,MATCH($A171,'Annex 1 LV, HV and UMS charges'!$A$14:$A$310,0)),INDEX('Annex 4 LDNO charges'!$B$14:$B$203,MATCH($A171,'Annex 4 LDNO charges'!$A$14:$A$203,0)))</f>
        <v>TBC</v>
      </c>
      <c r="C171" s="215" t="str">
        <f>IFERROR(INDEX('Annex 1 LV, HV and UMS charges'!$C$14:$C$45,MATCH($A171,'Annex 1 LV, HV and UMS charges'!$A$14:$A$310,0)),INDEX('Annex 4 LDNO charges'!$C$14:$C$203,MATCH($A171,'Annex 4 LDNO charges'!$A$14:$A$203,0)))</f>
        <v>3 to 8 or 0</v>
      </c>
      <c r="D171" s="44"/>
      <c r="E171" s="44"/>
      <c r="F171" s="40">
        <v>9.5234905302665471E-2</v>
      </c>
    </row>
    <row r="172" spans="1:6" ht="13.8" x14ac:dyDescent="0.25">
      <c r="A172" s="168" t="s">
        <v>603</v>
      </c>
      <c r="B172" s="214" t="str">
        <f>IFERROR(INDEX('Annex 1 LV, HV and UMS charges'!$B$14:$B$45,MATCH($A172,'Annex 1 LV, HV and UMS charges'!$A$14:$A$310,0)),INDEX('Annex 4 LDNO charges'!$B$14:$B$203,MATCH($A172,'Annex 4 LDNO charges'!$A$14:$A$203,0)))</f>
        <v>TBC</v>
      </c>
      <c r="C172" s="215" t="str">
        <f>IFERROR(INDEX('Annex 1 LV, HV and UMS charges'!$C$14:$C$45,MATCH($A172,'Annex 1 LV, HV and UMS charges'!$A$14:$A$310,0)),INDEX('Annex 4 LDNO charges'!$C$14:$C$203,MATCH($A172,'Annex 4 LDNO charges'!$A$14:$A$203,0)))</f>
        <v>3 to 8 or 0</v>
      </c>
      <c r="D172" s="44"/>
      <c r="E172" s="44"/>
      <c r="F172" s="40">
        <v>9.5234905302665471E-2</v>
      </c>
    </row>
    <row r="173" spans="1:6" ht="13.8" x14ac:dyDescent="0.25">
      <c r="A173" s="168" t="s">
        <v>604</v>
      </c>
      <c r="B173" s="214" t="str">
        <f>IFERROR(INDEX('Annex 1 LV, HV and UMS charges'!$B$14:$B$45,MATCH($A173,'Annex 1 LV, HV and UMS charges'!$A$14:$A$310,0)),INDEX('Annex 4 LDNO charges'!$B$14:$B$203,MATCH($A173,'Annex 4 LDNO charges'!$A$14:$A$203,0)))</f>
        <v>TBC</v>
      </c>
      <c r="C173" s="215" t="str">
        <f>IFERROR(INDEX('Annex 1 LV, HV and UMS charges'!$C$14:$C$45,MATCH($A173,'Annex 1 LV, HV and UMS charges'!$A$14:$A$310,0)),INDEX('Annex 4 LDNO charges'!$C$14:$C$203,MATCH($A173,'Annex 4 LDNO charges'!$A$14:$A$203,0)))</f>
        <v>3 to 8 or 0</v>
      </c>
      <c r="D173" s="44"/>
      <c r="E173" s="44"/>
      <c r="F173" s="40">
        <v>9.5234905302665471E-2</v>
      </c>
    </row>
    <row r="174" spans="1:6" ht="13.8" x14ac:dyDescent="0.25">
      <c r="A174" s="168" t="s">
        <v>605</v>
      </c>
      <c r="B174" s="214" t="str">
        <f>IFERROR(INDEX('Annex 1 LV, HV and UMS charges'!$B$14:$B$45,MATCH($A174,'Annex 1 LV, HV and UMS charges'!$A$14:$A$310,0)),INDEX('Annex 4 LDNO charges'!$B$14:$B$203,MATCH($A174,'Annex 4 LDNO charges'!$A$14:$A$203,0)))</f>
        <v>TBC</v>
      </c>
      <c r="C174" s="215" t="str">
        <f>IFERROR(INDEX('Annex 1 LV, HV and UMS charges'!$C$14:$C$45,MATCH($A174,'Annex 1 LV, HV and UMS charges'!$A$14:$A$310,0)),INDEX('Annex 4 LDNO charges'!$C$14:$C$203,MATCH($A174,'Annex 4 LDNO charges'!$A$14:$A$203,0)))</f>
        <v>3 to 8 or 0</v>
      </c>
      <c r="D174" s="44"/>
      <c r="E174" s="44"/>
      <c r="F174" s="40">
        <v>9.5234905302665471E-2</v>
      </c>
    </row>
    <row r="175" spans="1:6" ht="13.8" x14ac:dyDescent="0.25">
      <c r="A175" s="168" t="s">
        <v>606</v>
      </c>
      <c r="B175" s="214" t="str">
        <f>IFERROR(INDEX('Annex 1 LV, HV and UMS charges'!$B$14:$B$45,MATCH($A175,'Annex 1 LV, HV and UMS charges'!$A$14:$A$310,0)),INDEX('Annex 4 LDNO charges'!$B$14:$B$203,MATCH($A175,'Annex 4 LDNO charges'!$A$14:$A$203,0)))</f>
        <v>TBC</v>
      </c>
      <c r="C175" s="215" t="str">
        <f>IFERROR(INDEX('Annex 1 LV, HV and UMS charges'!$C$14:$C$45,MATCH($A175,'Annex 1 LV, HV and UMS charges'!$A$14:$A$310,0)),INDEX('Annex 4 LDNO charges'!$C$14:$C$203,MATCH($A175,'Annex 4 LDNO charges'!$A$14:$A$203,0)))</f>
        <v>3 to 8 or 0</v>
      </c>
      <c r="D175" s="44"/>
      <c r="E175" s="44"/>
      <c r="F175" s="40">
        <v>9.5234905302665471E-2</v>
      </c>
    </row>
    <row r="176" spans="1:6" ht="13.8" x14ac:dyDescent="0.25">
      <c r="A176" s="168" t="s">
        <v>499</v>
      </c>
      <c r="B176" s="214" t="str">
        <f>IFERROR(INDEX('Annex 1 LV, HV and UMS charges'!$B$14:$B$45,MATCH($A176,'Annex 1 LV, HV and UMS charges'!$A$14:$A$310,0)),INDEX('Annex 4 LDNO charges'!$B$14:$B$203,MATCH($A176,'Annex 4 LDNO charges'!$A$14:$A$203,0)))</f>
        <v>TBC</v>
      </c>
      <c r="C176" s="215" t="str">
        <f>IFERROR(INDEX('Annex 1 LV, HV and UMS charges'!$C$14:$C$45,MATCH($A176,'Annex 1 LV, HV and UMS charges'!$A$14:$A$310,0)),INDEX('Annex 4 LDNO charges'!$C$14:$C$203,MATCH($A176,'Annex 4 LDNO charges'!$A$14:$A$203,0)))</f>
        <v>4</v>
      </c>
      <c r="D176" s="44"/>
      <c r="E176" s="44"/>
      <c r="F176" s="40">
        <v>0</v>
      </c>
    </row>
    <row r="177" spans="1:6" ht="13.8" x14ac:dyDescent="0.25">
      <c r="A177" s="168" t="s">
        <v>607</v>
      </c>
      <c r="B177" s="214" t="str">
        <f>IFERROR(INDEX('Annex 1 LV, HV and UMS charges'!$B$14:$B$45,MATCH($A177,'Annex 1 LV, HV and UMS charges'!$A$14:$A$310,0)),INDEX('Annex 4 LDNO charges'!$B$14:$B$203,MATCH($A177,'Annex 4 LDNO charges'!$A$14:$A$203,0)))</f>
        <v>TBC</v>
      </c>
      <c r="C177" s="215">
        <f>IFERROR(INDEX('Annex 1 LV, HV and UMS charges'!$C$14:$C$45,MATCH($A177,'Annex 1 LV, HV and UMS charges'!$A$14:$A$310,0)),INDEX('Annex 4 LDNO charges'!$C$14:$C$203,MATCH($A177,'Annex 4 LDNO charges'!$A$14:$A$203,0)))</f>
        <v>0</v>
      </c>
      <c r="D177" s="44"/>
      <c r="E177" s="44"/>
      <c r="F177" s="40">
        <v>9.5234905302665471E-2</v>
      </c>
    </row>
    <row r="178" spans="1:6" ht="13.8" x14ac:dyDescent="0.25">
      <c r="A178" s="168" t="s">
        <v>608</v>
      </c>
      <c r="B178" s="214" t="str">
        <f>IFERROR(INDEX('Annex 1 LV, HV and UMS charges'!$B$14:$B$45,MATCH($A178,'Annex 1 LV, HV and UMS charges'!$A$14:$A$310,0)),INDEX('Annex 4 LDNO charges'!$B$14:$B$203,MATCH($A178,'Annex 4 LDNO charges'!$A$14:$A$203,0)))</f>
        <v>TBC</v>
      </c>
      <c r="C178" s="215">
        <f>IFERROR(INDEX('Annex 1 LV, HV and UMS charges'!$C$14:$C$45,MATCH($A178,'Annex 1 LV, HV and UMS charges'!$A$14:$A$310,0)),INDEX('Annex 4 LDNO charges'!$C$14:$C$203,MATCH($A178,'Annex 4 LDNO charges'!$A$14:$A$203,0)))</f>
        <v>0</v>
      </c>
      <c r="D178" s="44"/>
      <c r="E178" s="44"/>
      <c r="F178" s="40">
        <v>9.5234905302665471E-2</v>
      </c>
    </row>
    <row r="179" spans="1:6" ht="13.8" x14ac:dyDescent="0.25">
      <c r="A179" s="168" t="s">
        <v>609</v>
      </c>
      <c r="B179" s="214" t="str">
        <f>IFERROR(INDEX('Annex 1 LV, HV and UMS charges'!$B$14:$B$45,MATCH($A179,'Annex 1 LV, HV and UMS charges'!$A$14:$A$310,0)),INDEX('Annex 4 LDNO charges'!$B$14:$B$203,MATCH($A179,'Annex 4 LDNO charges'!$A$14:$A$203,0)))</f>
        <v>TBC</v>
      </c>
      <c r="C179" s="215">
        <f>IFERROR(INDEX('Annex 1 LV, HV and UMS charges'!$C$14:$C$45,MATCH($A179,'Annex 1 LV, HV and UMS charges'!$A$14:$A$310,0)),INDEX('Annex 4 LDNO charges'!$C$14:$C$203,MATCH($A179,'Annex 4 LDNO charges'!$A$14:$A$203,0)))</f>
        <v>0</v>
      </c>
      <c r="D179" s="44"/>
      <c r="E179" s="44"/>
      <c r="F179" s="40">
        <v>9.5234905302665471E-2</v>
      </c>
    </row>
    <row r="180" spans="1:6" ht="13.8" x14ac:dyDescent="0.25">
      <c r="A180" s="168" t="s">
        <v>610</v>
      </c>
      <c r="B180" s="214" t="str">
        <f>IFERROR(INDEX('Annex 1 LV, HV and UMS charges'!$B$14:$B$45,MATCH($A180,'Annex 1 LV, HV and UMS charges'!$A$14:$A$310,0)),INDEX('Annex 4 LDNO charges'!$B$14:$B$203,MATCH($A180,'Annex 4 LDNO charges'!$A$14:$A$203,0)))</f>
        <v>TBC</v>
      </c>
      <c r="C180" s="215">
        <f>IFERROR(INDEX('Annex 1 LV, HV and UMS charges'!$C$14:$C$45,MATCH($A180,'Annex 1 LV, HV and UMS charges'!$A$14:$A$310,0)),INDEX('Annex 4 LDNO charges'!$C$14:$C$203,MATCH($A180,'Annex 4 LDNO charges'!$A$14:$A$203,0)))</f>
        <v>0</v>
      </c>
      <c r="D180" s="44"/>
      <c r="E180" s="44"/>
      <c r="F180" s="40">
        <v>9.5234905302665471E-2</v>
      </c>
    </row>
    <row r="181" spans="1:6" ht="13.8" x14ac:dyDescent="0.25">
      <c r="A181" s="168" t="s">
        <v>611</v>
      </c>
      <c r="B181" s="214" t="str">
        <f>IFERROR(INDEX('Annex 1 LV, HV and UMS charges'!$B$14:$B$45,MATCH($A181,'Annex 1 LV, HV and UMS charges'!$A$14:$A$310,0)),INDEX('Annex 4 LDNO charges'!$B$14:$B$203,MATCH($A181,'Annex 4 LDNO charges'!$A$14:$A$203,0)))</f>
        <v>TBC</v>
      </c>
      <c r="C181" s="215">
        <f>IFERROR(INDEX('Annex 1 LV, HV and UMS charges'!$C$14:$C$45,MATCH($A181,'Annex 1 LV, HV and UMS charges'!$A$14:$A$310,0)),INDEX('Annex 4 LDNO charges'!$C$14:$C$203,MATCH($A181,'Annex 4 LDNO charges'!$A$14:$A$203,0)))</f>
        <v>0</v>
      </c>
      <c r="D181" s="44"/>
      <c r="E181" s="44"/>
      <c r="F181" s="40">
        <v>9.5234905302665471E-2</v>
      </c>
    </row>
    <row r="182" spans="1:6" ht="13.8" x14ac:dyDescent="0.25">
      <c r="A182" s="168" t="s">
        <v>612</v>
      </c>
      <c r="B182" s="214" t="str">
        <f>IFERROR(INDEX('Annex 1 LV, HV and UMS charges'!$B$14:$B$45,MATCH($A182,'Annex 1 LV, HV and UMS charges'!$A$14:$A$310,0)),INDEX('Annex 4 LDNO charges'!$B$14:$B$203,MATCH($A182,'Annex 4 LDNO charges'!$A$14:$A$203,0)))</f>
        <v>TBC</v>
      </c>
      <c r="C182" s="215">
        <f>IFERROR(INDEX('Annex 1 LV, HV and UMS charges'!$C$14:$C$45,MATCH($A182,'Annex 1 LV, HV and UMS charges'!$A$14:$A$310,0)),INDEX('Annex 4 LDNO charges'!$C$14:$C$203,MATCH($A182,'Annex 4 LDNO charges'!$A$14:$A$203,0)))</f>
        <v>0</v>
      </c>
      <c r="D182" s="44"/>
      <c r="E182" s="44"/>
      <c r="F182" s="40">
        <v>9.5234905302665471E-2</v>
      </c>
    </row>
    <row r="183" spans="1:6" ht="13.8" x14ac:dyDescent="0.25">
      <c r="A183" s="168" t="s">
        <v>613</v>
      </c>
      <c r="B183" s="214" t="str">
        <f>IFERROR(INDEX('Annex 1 LV, HV and UMS charges'!$B$14:$B$45,MATCH($A183,'Annex 1 LV, HV and UMS charges'!$A$14:$A$310,0)),INDEX('Annex 4 LDNO charges'!$B$14:$B$203,MATCH($A183,'Annex 4 LDNO charges'!$A$14:$A$203,0)))</f>
        <v>TBC</v>
      </c>
      <c r="C183" s="215">
        <f>IFERROR(INDEX('Annex 1 LV, HV and UMS charges'!$C$14:$C$45,MATCH($A183,'Annex 1 LV, HV and UMS charges'!$A$14:$A$310,0)),INDEX('Annex 4 LDNO charges'!$C$14:$C$203,MATCH($A183,'Annex 4 LDNO charges'!$A$14:$A$203,0)))</f>
        <v>0</v>
      </c>
      <c r="D183" s="44"/>
      <c r="E183" s="44"/>
      <c r="F183" s="40">
        <v>9.5234905302665471E-2</v>
      </c>
    </row>
    <row r="184" spans="1:6" ht="13.8" x14ac:dyDescent="0.25">
      <c r="A184" s="168" t="s">
        <v>614</v>
      </c>
      <c r="B184" s="214" t="str">
        <f>IFERROR(INDEX('Annex 1 LV, HV and UMS charges'!$B$14:$B$45,MATCH($A184,'Annex 1 LV, HV and UMS charges'!$A$14:$A$310,0)),INDEX('Annex 4 LDNO charges'!$B$14:$B$203,MATCH($A184,'Annex 4 LDNO charges'!$A$14:$A$203,0)))</f>
        <v>TBC</v>
      </c>
      <c r="C184" s="215">
        <f>IFERROR(INDEX('Annex 1 LV, HV and UMS charges'!$C$14:$C$45,MATCH($A184,'Annex 1 LV, HV and UMS charges'!$A$14:$A$310,0)),INDEX('Annex 4 LDNO charges'!$C$14:$C$203,MATCH($A184,'Annex 4 LDNO charges'!$A$14:$A$203,0)))</f>
        <v>0</v>
      </c>
      <c r="D184" s="44"/>
      <c r="E184" s="44"/>
      <c r="F184" s="40">
        <v>9.5234905302665471E-2</v>
      </c>
    </row>
    <row r="185" spans="1:6" ht="13.8" x14ac:dyDescent="0.25">
      <c r="A185" s="168" t="s">
        <v>615</v>
      </c>
      <c r="B185" s="214" t="str">
        <f>IFERROR(INDEX('Annex 1 LV, HV and UMS charges'!$B$14:$B$45,MATCH($A185,'Annex 1 LV, HV and UMS charges'!$A$14:$A$310,0)),INDEX('Annex 4 LDNO charges'!$B$14:$B$203,MATCH($A185,'Annex 4 LDNO charges'!$A$14:$A$203,0)))</f>
        <v>TBC</v>
      </c>
      <c r="C185" s="215">
        <f>IFERROR(INDEX('Annex 1 LV, HV and UMS charges'!$C$14:$C$45,MATCH($A185,'Annex 1 LV, HV and UMS charges'!$A$14:$A$310,0)),INDEX('Annex 4 LDNO charges'!$C$14:$C$203,MATCH($A185,'Annex 4 LDNO charges'!$A$14:$A$203,0)))</f>
        <v>0</v>
      </c>
      <c r="D185" s="44"/>
      <c r="E185" s="44"/>
      <c r="F185" s="40">
        <v>9.5234905302665471E-2</v>
      </c>
    </row>
    <row r="186" spans="1:6" ht="13.8" x14ac:dyDescent="0.25">
      <c r="A186" s="168" t="s">
        <v>616</v>
      </c>
      <c r="B186" s="214" t="str">
        <f>IFERROR(INDEX('Annex 1 LV, HV and UMS charges'!$B$14:$B$45,MATCH($A186,'Annex 1 LV, HV and UMS charges'!$A$14:$A$310,0)),INDEX('Annex 4 LDNO charges'!$B$14:$B$203,MATCH($A186,'Annex 4 LDNO charges'!$A$14:$A$203,0)))</f>
        <v>TBC</v>
      </c>
      <c r="C186" s="215">
        <f>IFERROR(INDEX('Annex 1 LV, HV and UMS charges'!$C$14:$C$45,MATCH($A186,'Annex 1 LV, HV and UMS charges'!$A$14:$A$310,0)),INDEX('Annex 4 LDNO charges'!$C$14:$C$203,MATCH($A186,'Annex 4 LDNO charges'!$A$14:$A$203,0)))</f>
        <v>0</v>
      </c>
      <c r="D186" s="44"/>
      <c r="E186" s="44"/>
      <c r="F186" s="40">
        <v>9.5234905302665471E-2</v>
      </c>
    </row>
    <row r="187" spans="1:6" ht="13.8" x14ac:dyDescent="0.25">
      <c r="A187" s="168" t="s">
        <v>617</v>
      </c>
      <c r="B187" s="214" t="str">
        <f>IFERROR(INDEX('Annex 1 LV, HV and UMS charges'!$B$14:$B$45,MATCH($A187,'Annex 1 LV, HV and UMS charges'!$A$14:$A$310,0)),INDEX('Annex 4 LDNO charges'!$B$14:$B$203,MATCH($A187,'Annex 4 LDNO charges'!$A$14:$A$203,0)))</f>
        <v>TBC</v>
      </c>
      <c r="C187" s="215">
        <f>IFERROR(INDEX('Annex 1 LV, HV and UMS charges'!$C$14:$C$45,MATCH($A187,'Annex 1 LV, HV and UMS charges'!$A$14:$A$310,0)),INDEX('Annex 4 LDNO charges'!$C$14:$C$203,MATCH($A187,'Annex 4 LDNO charges'!$A$14:$A$203,0)))</f>
        <v>0</v>
      </c>
      <c r="D187" s="44"/>
      <c r="E187" s="44"/>
      <c r="F187" s="40">
        <v>9.5234905302665471E-2</v>
      </c>
    </row>
    <row r="188" spans="1:6" ht="13.8" x14ac:dyDescent="0.25">
      <c r="A188" s="168" t="s">
        <v>618</v>
      </c>
      <c r="B188" s="214" t="str">
        <f>IFERROR(INDEX('Annex 1 LV, HV and UMS charges'!$B$14:$B$45,MATCH($A188,'Annex 1 LV, HV and UMS charges'!$A$14:$A$310,0)),INDEX('Annex 4 LDNO charges'!$B$14:$B$203,MATCH($A188,'Annex 4 LDNO charges'!$A$14:$A$203,0)))</f>
        <v>TBC</v>
      </c>
      <c r="C188" s="215">
        <f>IFERROR(INDEX('Annex 1 LV, HV and UMS charges'!$C$14:$C$45,MATCH($A188,'Annex 1 LV, HV and UMS charges'!$A$14:$A$310,0)),INDEX('Annex 4 LDNO charges'!$C$14:$C$203,MATCH($A188,'Annex 4 LDNO charges'!$A$14:$A$203,0)))</f>
        <v>0</v>
      </c>
      <c r="D188" s="44"/>
      <c r="E188" s="44"/>
      <c r="F188" s="40">
        <v>9.5234905302665471E-2</v>
      </c>
    </row>
    <row r="189" spans="1:6" ht="13.8" x14ac:dyDescent="0.25">
      <c r="A189" s="168" t="s">
        <v>619</v>
      </c>
      <c r="B189" s="214" t="str">
        <f>IFERROR(INDEX('Annex 1 LV, HV and UMS charges'!$B$14:$B$45,MATCH($A189,'Annex 1 LV, HV and UMS charges'!$A$14:$A$310,0)),INDEX('Annex 4 LDNO charges'!$B$14:$B$203,MATCH($A189,'Annex 4 LDNO charges'!$A$14:$A$203,0)))</f>
        <v>TBC</v>
      </c>
      <c r="C189" s="215">
        <f>IFERROR(INDEX('Annex 1 LV, HV and UMS charges'!$C$14:$C$45,MATCH($A189,'Annex 1 LV, HV and UMS charges'!$A$14:$A$310,0)),INDEX('Annex 4 LDNO charges'!$C$14:$C$203,MATCH($A189,'Annex 4 LDNO charges'!$A$14:$A$203,0)))</f>
        <v>0</v>
      </c>
      <c r="D189" s="44"/>
      <c r="E189" s="44"/>
      <c r="F189" s="40">
        <v>9.5234905302665471E-2</v>
      </c>
    </row>
    <row r="190" spans="1:6" ht="13.8" x14ac:dyDescent="0.25">
      <c r="A190" s="168" t="s">
        <v>620</v>
      </c>
      <c r="B190" s="214" t="str">
        <f>IFERROR(INDEX('Annex 1 LV, HV and UMS charges'!$B$14:$B$45,MATCH($A190,'Annex 1 LV, HV and UMS charges'!$A$14:$A$310,0)),INDEX('Annex 4 LDNO charges'!$B$14:$B$203,MATCH($A190,'Annex 4 LDNO charges'!$A$14:$A$203,0)))</f>
        <v>TBC</v>
      </c>
      <c r="C190" s="215">
        <f>IFERROR(INDEX('Annex 1 LV, HV and UMS charges'!$C$14:$C$45,MATCH($A190,'Annex 1 LV, HV and UMS charges'!$A$14:$A$310,0)),INDEX('Annex 4 LDNO charges'!$C$14:$C$203,MATCH($A190,'Annex 4 LDNO charges'!$A$14:$A$203,0)))</f>
        <v>0</v>
      </c>
      <c r="D190" s="44"/>
      <c r="E190" s="44"/>
      <c r="F190" s="40">
        <v>9.5234905302665471E-2</v>
      </c>
    </row>
    <row r="191" spans="1:6" ht="13.8" x14ac:dyDescent="0.25">
      <c r="A191" s="168" t="s">
        <v>621</v>
      </c>
      <c r="B191" s="214" t="str">
        <f>IFERROR(INDEX('Annex 1 LV, HV and UMS charges'!$B$14:$B$45,MATCH($A191,'Annex 1 LV, HV and UMS charges'!$A$14:$A$310,0)),INDEX('Annex 4 LDNO charges'!$B$14:$B$203,MATCH($A191,'Annex 4 LDNO charges'!$A$14:$A$203,0)))</f>
        <v>TBC</v>
      </c>
      <c r="C191" s="215">
        <f>IFERROR(INDEX('Annex 1 LV, HV and UMS charges'!$C$14:$C$45,MATCH($A191,'Annex 1 LV, HV and UMS charges'!$A$14:$A$310,0)),INDEX('Annex 4 LDNO charges'!$C$14:$C$203,MATCH($A191,'Annex 4 LDNO charges'!$A$14:$A$203,0)))</f>
        <v>0</v>
      </c>
      <c r="D191" s="44"/>
      <c r="E191" s="44"/>
      <c r="F191" s="40">
        <v>9.5234905302665471E-2</v>
      </c>
    </row>
    <row r="192" spans="1:6" ht="13.8" x14ac:dyDescent="0.25">
      <c r="A192" s="168" t="s">
        <v>500</v>
      </c>
      <c r="B192" s="214" t="str">
        <f>IFERROR(INDEX('Annex 1 LV, HV and UMS charges'!$B$14:$B$45,MATCH($A192,'Annex 1 LV, HV and UMS charges'!$A$14:$A$310,0)),INDEX('Annex 4 LDNO charges'!$B$14:$B$203,MATCH($A192,'Annex 4 LDNO charges'!$A$14:$A$203,0)))</f>
        <v>TBC</v>
      </c>
      <c r="C192" s="215" t="str">
        <f>IFERROR(INDEX('Annex 1 LV, HV and UMS charges'!$C$14:$C$45,MATCH($A192,'Annex 1 LV, HV and UMS charges'!$A$14:$A$310,0)),INDEX('Annex 4 LDNO charges'!$C$14:$C$203,MATCH($A192,'Annex 4 LDNO charges'!$A$14:$A$203,0)))</f>
        <v>0, 1 or 8</v>
      </c>
      <c r="D192" s="44"/>
      <c r="E192" s="44"/>
      <c r="F192" s="40">
        <v>0</v>
      </c>
    </row>
    <row r="193" spans="1:6" ht="13.8" x14ac:dyDescent="0.25">
      <c r="A193" s="168" t="s">
        <v>501</v>
      </c>
      <c r="B193" s="214" t="str">
        <f>IFERROR(INDEX('Annex 1 LV, HV and UMS charges'!$B$14:$B$45,MATCH($A193,'Annex 1 LV, HV and UMS charges'!$A$14:$A$310,0)),INDEX('Annex 4 LDNO charges'!$B$14:$B$203,MATCH($A193,'Annex 4 LDNO charges'!$A$14:$A$203,0)))</f>
        <v>TBC</v>
      </c>
      <c r="C193" s="215">
        <f>IFERROR(INDEX('Annex 1 LV, HV and UMS charges'!$C$14:$C$45,MATCH($A193,'Annex 1 LV, HV and UMS charges'!$A$14:$A$310,0)),INDEX('Annex 4 LDNO charges'!$C$14:$C$203,MATCH($A193,'Annex 4 LDNO charges'!$A$14:$A$203,0)))</f>
        <v>0</v>
      </c>
      <c r="D193" s="44"/>
      <c r="E193" s="44"/>
      <c r="F193" s="40">
        <v>0</v>
      </c>
    </row>
    <row r="194" spans="1:6" ht="13.8" x14ac:dyDescent="0.25">
      <c r="A194" s="168" t="s">
        <v>502</v>
      </c>
      <c r="B194" s="214" t="str">
        <f>IFERROR(INDEX('Annex 1 LV, HV and UMS charges'!$B$14:$B$45,MATCH($A194,'Annex 1 LV, HV and UMS charges'!$A$14:$A$310,0)),INDEX('Annex 4 LDNO charges'!$B$14:$B$203,MATCH($A194,'Annex 4 LDNO charges'!$A$14:$A$203,0)))</f>
        <v>TBC</v>
      </c>
      <c r="C194" s="215">
        <f>IFERROR(INDEX('Annex 1 LV, HV and UMS charges'!$C$14:$C$45,MATCH($A194,'Annex 1 LV, HV and UMS charges'!$A$14:$A$310,0)),INDEX('Annex 4 LDNO charges'!$C$14:$C$203,MATCH($A194,'Annex 4 LDNO charges'!$A$14:$A$203,0)))</f>
        <v>0</v>
      </c>
      <c r="D194" s="44"/>
      <c r="E194" s="44"/>
      <c r="F194" s="40">
        <v>0</v>
      </c>
    </row>
    <row r="195" spans="1:6" ht="13.8" x14ac:dyDescent="0.25">
      <c r="A195" s="168" t="s">
        <v>503</v>
      </c>
      <c r="B195" s="214" t="str">
        <f>IFERROR(INDEX('Annex 1 LV, HV and UMS charges'!$B$14:$B$45,MATCH($A195,'Annex 1 LV, HV and UMS charges'!$A$14:$A$310,0)),INDEX('Annex 4 LDNO charges'!$B$14:$B$203,MATCH($A195,'Annex 4 LDNO charges'!$A$14:$A$203,0)))</f>
        <v>TBC</v>
      </c>
      <c r="C195" s="215">
        <f>IFERROR(INDEX('Annex 1 LV, HV and UMS charges'!$C$14:$C$45,MATCH($A195,'Annex 1 LV, HV and UMS charges'!$A$14:$A$310,0)),INDEX('Annex 4 LDNO charges'!$C$14:$C$203,MATCH($A195,'Annex 4 LDNO charges'!$A$14:$A$203,0)))</f>
        <v>0</v>
      </c>
      <c r="D195" s="44"/>
      <c r="E195" s="44"/>
      <c r="F195" s="40">
        <v>0</v>
      </c>
    </row>
    <row r="196" spans="1:6" ht="13.8" x14ac:dyDescent="0.25">
      <c r="A196" s="168" t="s">
        <v>504</v>
      </c>
      <c r="B196" s="214" t="str">
        <f>IFERROR(INDEX('Annex 1 LV, HV and UMS charges'!$B$14:$B$45,MATCH($A196,'Annex 1 LV, HV and UMS charges'!$A$14:$A$310,0)),INDEX('Annex 4 LDNO charges'!$B$14:$B$203,MATCH($A196,'Annex 4 LDNO charges'!$A$14:$A$203,0)))</f>
        <v>TBC</v>
      </c>
      <c r="C196" s="215">
        <f>IFERROR(INDEX('Annex 1 LV, HV and UMS charges'!$C$14:$C$45,MATCH($A196,'Annex 1 LV, HV and UMS charges'!$A$14:$A$310,0)),INDEX('Annex 4 LDNO charges'!$C$14:$C$203,MATCH($A196,'Annex 4 LDNO charges'!$A$14:$A$203,0)))</f>
        <v>0</v>
      </c>
      <c r="D196" s="44"/>
      <c r="E196" s="44"/>
      <c r="F196" s="40">
        <v>0</v>
      </c>
    </row>
    <row r="197" spans="1:6" ht="13.8" x14ac:dyDescent="0.25">
      <c r="A197" s="168" t="s">
        <v>505</v>
      </c>
      <c r="B197" s="214" t="str">
        <f>IFERROR(INDEX('Annex 1 LV, HV and UMS charges'!$B$14:$B$45,MATCH($A197,'Annex 1 LV, HV and UMS charges'!$A$14:$A$310,0)),INDEX('Annex 4 LDNO charges'!$B$14:$B$203,MATCH($A197,'Annex 4 LDNO charges'!$A$14:$A$203,0)))</f>
        <v>TBC</v>
      </c>
      <c r="C197" s="215">
        <f>IFERROR(INDEX('Annex 1 LV, HV and UMS charges'!$C$14:$C$45,MATCH($A197,'Annex 1 LV, HV and UMS charges'!$A$14:$A$310,0)),INDEX('Annex 4 LDNO charges'!$C$14:$C$203,MATCH($A197,'Annex 4 LDNO charges'!$A$14:$A$203,0)))</f>
        <v>0</v>
      </c>
      <c r="D197" s="44"/>
      <c r="E197" s="44"/>
      <c r="F197" s="40">
        <v>0</v>
      </c>
    </row>
    <row r="198" spans="1:6" ht="13.8" x14ac:dyDescent="0.25">
      <c r="A198" s="168" t="s">
        <v>578</v>
      </c>
      <c r="B198" s="214" t="str">
        <f>IFERROR(INDEX('Annex 1 LV, HV and UMS charges'!$B$14:$B$45,MATCH($A198,'Annex 1 LV, HV and UMS charges'!$A$14:$A$310,0)),INDEX('Annex 4 LDNO charges'!$B$14:$B$203,MATCH($A198,'Annex 4 LDNO charges'!$A$14:$A$203,0)))</f>
        <v>TBC</v>
      </c>
      <c r="C198" s="215" t="str">
        <f>IFERROR(INDEX('Annex 1 LV, HV and UMS charges'!$C$14:$C$45,MATCH($A198,'Annex 1 LV, HV and UMS charges'!$A$14:$A$310,0)),INDEX('Annex 4 LDNO charges'!$C$14:$C$203,MATCH($A198,'Annex 4 LDNO charges'!$A$14:$A$203,0)))</f>
        <v>1, 2 or 0</v>
      </c>
      <c r="D198" s="40">
        <v>9.555794648057498</v>
      </c>
      <c r="E198" s="40">
        <v>0</v>
      </c>
      <c r="F198" s="40">
        <v>9.5234905302665471E-2</v>
      </c>
    </row>
    <row r="199" spans="1:6" ht="13.8" x14ac:dyDescent="0.25">
      <c r="A199" s="168" t="s">
        <v>579</v>
      </c>
      <c r="B199" s="214" t="str">
        <f>IFERROR(INDEX('Annex 1 LV, HV and UMS charges'!$B$14:$B$45,MATCH($A199,'Annex 1 LV, HV and UMS charges'!$A$14:$A$310,0)),INDEX('Annex 4 LDNO charges'!$B$14:$B$203,MATCH($A199,'Annex 4 LDNO charges'!$A$14:$A$203,0)))</f>
        <v>TBC</v>
      </c>
      <c r="C199" s="215" t="str">
        <f>IFERROR(INDEX('Annex 1 LV, HV and UMS charges'!$C$14:$C$45,MATCH($A199,'Annex 1 LV, HV and UMS charges'!$A$14:$A$310,0)),INDEX('Annex 4 LDNO charges'!$C$14:$C$203,MATCH($A199,'Annex 4 LDNO charges'!$A$14:$A$203,0)))</f>
        <v>2</v>
      </c>
      <c r="D199" s="40">
        <v>0</v>
      </c>
      <c r="E199" s="40">
        <v>0</v>
      </c>
      <c r="F199" s="40">
        <v>0</v>
      </c>
    </row>
    <row r="200" spans="1:6" ht="13.8" x14ac:dyDescent="0.25">
      <c r="A200" s="168" t="s">
        <v>580</v>
      </c>
      <c r="B200" s="214" t="str">
        <f>IFERROR(INDEX('Annex 1 LV, HV and UMS charges'!$B$14:$B$45,MATCH($A200,'Annex 1 LV, HV and UMS charges'!$A$14:$A$310,0)),INDEX('Annex 4 LDNO charges'!$B$14:$B$203,MATCH($A200,'Annex 4 LDNO charges'!$A$14:$A$203,0)))</f>
        <v>TBC</v>
      </c>
      <c r="C200" s="215" t="str">
        <f>IFERROR(INDEX('Annex 1 LV, HV and UMS charges'!$C$14:$C$45,MATCH($A200,'Annex 1 LV, HV and UMS charges'!$A$14:$A$310,0)),INDEX('Annex 4 LDNO charges'!$C$14:$C$203,MATCH($A200,'Annex 4 LDNO charges'!$A$14:$A$203,0)))</f>
        <v>3 to 8 or 0</v>
      </c>
      <c r="D200" s="44"/>
      <c r="E200" s="44"/>
      <c r="F200" s="40">
        <v>9.5234905302665471E-2</v>
      </c>
    </row>
    <row r="201" spans="1:6" ht="13.8" x14ac:dyDescent="0.25">
      <c r="A201" s="168" t="s">
        <v>581</v>
      </c>
      <c r="B201" s="214" t="str">
        <f>IFERROR(INDEX('Annex 1 LV, HV and UMS charges'!$B$14:$B$45,MATCH($A201,'Annex 1 LV, HV and UMS charges'!$A$14:$A$310,0)),INDEX('Annex 4 LDNO charges'!$B$14:$B$203,MATCH($A201,'Annex 4 LDNO charges'!$A$14:$A$203,0)))</f>
        <v>TBC</v>
      </c>
      <c r="C201" s="215" t="str">
        <f>IFERROR(INDEX('Annex 1 LV, HV and UMS charges'!$C$14:$C$45,MATCH($A201,'Annex 1 LV, HV and UMS charges'!$A$14:$A$310,0)),INDEX('Annex 4 LDNO charges'!$C$14:$C$203,MATCH($A201,'Annex 4 LDNO charges'!$A$14:$A$203,0)))</f>
        <v>3 to 8 or 0</v>
      </c>
      <c r="D201" s="44"/>
      <c r="E201" s="44"/>
      <c r="F201" s="40">
        <v>9.5234905302665471E-2</v>
      </c>
    </row>
    <row r="202" spans="1:6" ht="13.8" x14ac:dyDescent="0.25">
      <c r="A202" s="168" t="s">
        <v>582</v>
      </c>
      <c r="B202" s="214" t="str">
        <f>IFERROR(INDEX('Annex 1 LV, HV and UMS charges'!$B$14:$B$45,MATCH($A202,'Annex 1 LV, HV and UMS charges'!$A$14:$A$310,0)),INDEX('Annex 4 LDNO charges'!$B$14:$B$203,MATCH($A202,'Annex 4 LDNO charges'!$A$14:$A$203,0)))</f>
        <v>TBC</v>
      </c>
      <c r="C202" s="215" t="str">
        <f>IFERROR(INDEX('Annex 1 LV, HV and UMS charges'!$C$14:$C$45,MATCH($A202,'Annex 1 LV, HV and UMS charges'!$A$14:$A$310,0)),INDEX('Annex 4 LDNO charges'!$C$14:$C$203,MATCH($A202,'Annex 4 LDNO charges'!$A$14:$A$203,0)))</f>
        <v>3 to 8 or 0</v>
      </c>
      <c r="D202" s="44"/>
      <c r="E202" s="44"/>
      <c r="F202" s="40">
        <v>9.5234905302665471E-2</v>
      </c>
    </row>
    <row r="203" spans="1:6" ht="13.8" x14ac:dyDescent="0.25">
      <c r="A203" s="168" t="s">
        <v>583</v>
      </c>
      <c r="B203" s="214" t="str">
        <f>IFERROR(INDEX('Annex 1 LV, HV and UMS charges'!$B$14:$B$45,MATCH($A203,'Annex 1 LV, HV and UMS charges'!$A$14:$A$310,0)),INDEX('Annex 4 LDNO charges'!$B$14:$B$203,MATCH($A203,'Annex 4 LDNO charges'!$A$14:$A$203,0)))</f>
        <v>TBC</v>
      </c>
      <c r="C203" s="215" t="str">
        <f>IFERROR(INDEX('Annex 1 LV, HV and UMS charges'!$C$14:$C$45,MATCH($A203,'Annex 1 LV, HV and UMS charges'!$A$14:$A$310,0)),INDEX('Annex 4 LDNO charges'!$C$14:$C$203,MATCH($A203,'Annex 4 LDNO charges'!$A$14:$A$203,0)))</f>
        <v>3 to 8 or 0</v>
      </c>
      <c r="D203" s="44"/>
      <c r="E203" s="44"/>
      <c r="F203" s="40">
        <v>9.5234905302665471E-2</v>
      </c>
    </row>
    <row r="204" spans="1:6" ht="13.8" x14ac:dyDescent="0.25">
      <c r="A204" s="168" t="s">
        <v>584</v>
      </c>
      <c r="B204" s="214" t="str">
        <f>IFERROR(INDEX('Annex 1 LV, HV and UMS charges'!$B$14:$B$45,MATCH($A204,'Annex 1 LV, HV and UMS charges'!$A$14:$A$310,0)),INDEX('Annex 4 LDNO charges'!$B$14:$B$203,MATCH($A204,'Annex 4 LDNO charges'!$A$14:$A$203,0)))</f>
        <v>TBC</v>
      </c>
      <c r="C204" s="215" t="str">
        <f>IFERROR(INDEX('Annex 1 LV, HV and UMS charges'!$C$14:$C$45,MATCH($A204,'Annex 1 LV, HV and UMS charges'!$A$14:$A$310,0)),INDEX('Annex 4 LDNO charges'!$C$14:$C$203,MATCH($A204,'Annex 4 LDNO charges'!$A$14:$A$203,0)))</f>
        <v>3 to 8 or 0</v>
      </c>
      <c r="D204" s="44"/>
      <c r="E204" s="44"/>
      <c r="F204" s="40">
        <v>9.5234905302665471E-2</v>
      </c>
    </row>
    <row r="205" spans="1:6" ht="13.8" x14ac:dyDescent="0.25">
      <c r="A205" s="168" t="s">
        <v>506</v>
      </c>
      <c r="B205" s="214" t="str">
        <f>IFERROR(INDEX('Annex 1 LV, HV and UMS charges'!$B$14:$B$45,MATCH($A205,'Annex 1 LV, HV and UMS charges'!$A$14:$A$310,0)),INDEX('Annex 4 LDNO charges'!$B$14:$B$203,MATCH($A205,'Annex 4 LDNO charges'!$A$14:$A$203,0)))</f>
        <v>TBC</v>
      </c>
      <c r="C205" s="215" t="str">
        <f>IFERROR(INDEX('Annex 1 LV, HV and UMS charges'!$C$14:$C$45,MATCH($A205,'Annex 1 LV, HV and UMS charges'!$A$14:$A$310,0)),INDEX('Annex 4 LDNO charges'!$C$14:$C$203,MATCH($A205,'Annex 4 LDNO charges'!$A$14:$A$203,0)))</f>
        <v>4</v>
      </c>
      <c r="D205" s="44"/>
      <c r="E205" s="44"/>
      <c r="F205" s="40">
        <v>0</v>
      </c>
    </row>
    <row r="206" spans="1:6" ht="13.8" x14ac:dyDescent="0.25">
      <c r="A206" s="168" t="s">
        <v>585</v>
      </c>
      <c r="B206" s="214" t="str">
        <f>IFERROR(INDEX('Annex 1 LV, HV and UMS charges'!$B$14:$B$45,MATCH($A206,'Annex 1 LV, HV and UMS charges'!$A$14:$A$310,0)),INDEX('Annex 4 LDNO charges'!$B$14:$B$203,MATCH($A206,'Annex 4 LDNO charges'!$A$14:$A$203,0)))</f>
        <v>TBC</v>
      </c>
      <c r="C206" s="215">
        <f>IFERROR(INDEX('Annex 1 LV, HV and UMS charges'!$C$14:$C$45,MATCH($A206,'Annex 1 LV, HV and UMS charges'!$A$14:$A$310,0)),INDEX('Annex 4 LDNO charges'!$C$14:$C$203,MATCH($A206,'Annex 4 LDNO charges'!$A$14:$A$203,0)))</f>
        <v>0</v>
      </c>
      <c r="D206" s="44"/>
      <c r="E206" s="44"/>
      <c r="F206" s="40">
        <v>9.5234905302665471E-2</v>
      </c>
    </row>
    <row r="207" spans="1:6" ht="13.8" x14ac:dyDescent="0.25">
      <c r="A207" s="168" t="s">
        <v>586</v>
      </c>
      <c r="B207" s="214" t="str">
        <f>IFERROR(INDEX('Annex 1 LV, HV and UMS charges'!$B$14:$B$45,MATCH($A207,'Annex 1 LV, HV and UMS charges'!$A$14:$A$310,0)),INDEX('Annex 4 LDNO charges'!$B$14:$B$203,MATCH($A207,'Annex 4 LDNO charges'!$A$14:$A$203,0)))</f>
        <v>TBC</v>
      </c>
      <c r="C207" s="215">
        <f>IFERROR(INDEX('Annex 1 LV, HV and UMS charges'!$C$14:$C$45,MATCH($A207,'Annex 1 LV, HV and UMS charges'!$A$14:$A$310,0)),INDEX('Annex 4 LDNO charges'!$C$14:$C$203,MATCH($A207,'Annex 4 LDNO charges'!$A$14:$A$203,0)))</f>
        <v>0</v>
      </c>
      <c r="D207" s="44"/>
      <c r="E207" s="44"/>
      <c r="F207" s="40">
        <v>9.5234905302665471E-2</v>
      </c>
    </row>
    <row r="208" spans="1:6" ht="13.8" x14ac:dyDescent="0.25">
      <c r="A208" s="168" t="s">
        <v>587</v>
      </c>
      <c r="B208" s="214" t="str">
        <f>IFERROR(INDEX('Annex 1 LV, HV and UMS charges'!$B$14:$B$45,MATCH($A208,'Annex 1 LV, HV and UMS charges'!$A$14:$A$310,0)),INDEX('Annex 4 LDNO charges'!$B$14:$B$203,MATCH($A208,'Annex 4 LDNO charges'!$A$14:$A$203,0)))</f>
        <v>TBC</v>
      </c>
      <c r="C208" s="215">
        <f>IFERROR(INDEX('Annex 1 LV, HV and UMS charges'!$C$14:$C$45,MATCH($A208,'Annex 1 LV, HV and UMS charges'!$A$14:$A$310,0)),INDEX('Annex 4 LDNO charges'!$C$14:$C$203,MATCH($A208,'Annex 4 LDNO charges'!$A$14:$A$203,0)))</f>
        <v>0</v>
      </c>
      <c r="D208" s="44"/>
      <c r="E208" s="44"/>
      <c r="F208" s="40">
        <v>9.5234905302665471E-2</v>
      </c>
    </row>
    <row r="209" spans="1:6" ht="13.8" x14ac:dyDescent="0.25">
      <c r="A209" s="168" t="s">
        <v>588</v>
      </c>
      <c r="B209" s="214" t="str">
        <f>IFERROR(INDEX('Annex 1 LV, HV and UMS charges'!$B$14:$B$45,MATCH($A209,'Annex 1 LV, HV and UMS charges'!$A$14:$A$310,0)),INDEX('Annex 4 LDNO charges'!$B$14:$B$203,MATCH($A209,'Annex 4 LDNO charges'!$A$14:$A$203,0)))</f>
        <v>TBC</v>
      </c>
      <c r="C209" s="215">
        <f>IFERROR(INDEX('Annex 1 LV, HV and UMS charges'!$C$14:$C$45,MATCH($A209,'Annex 1 LV, HV and UMS charges'!$A$14:$A$310,0)),INDEX('Annex 4 LDNO charges'!$C$14:$C$203,MATCH($A209,'Annex 4 LDNO charges'!$A$14:$A$203,0)))</f>
        <v>0</v>
      </c>
      <c r="D209" s="44"/>
      <c r="E209" s="44"/>
      <c r="F209" s="40">
        <v>9.5234905302665471E-2</v>
      </c>
    </row>
    <row r="210" spans="1:6" ht="13.8" x14ac:dyDescent="0.25">
      <c r="A210" s="168" t="s">
        <v>589</v>
      </c>
      <c r="B210" s="214" t="str">
        <f>IFERROR(INDEX('Annex 1 LV, HV and UMS charges'!$B$14:$B$45,MATCH($A210,'Annex 1 LV, HV and UMS charges'!$A$14:$A$310,0)),INDEX('Annex 4 LDNO charges'!$B$14:$B$203,MATCH($A210,'Annex 4 LDNO charges'!$A$14:$A$203,0)))</f>
        <v>TBC</v>
      </c>
      <c r="C210" s="215">
        <f>IFERROR(INDEX('Annex 1 LV, HV and UMS charges'!$C$14:$C$45,MATCH($A210,'Annex 1 LV, HV and UMS charges'!$A$14:$A$310,0)),INDEX('Annex 4 LDNO charges'!$C$14:$C$203,MATCH($A210,'Annex 4 LDNO charges'!$A$14:$A$203,0)))</f>
        <v>0</v>
      </c>
      <c r="D210" s="44"/>
      <c r="E210" s="44"/>
      <c r="F210" s="40">
        <v>9.5234905302665471E-2</v>
      </c>
    </row>
    <row r="211" spans="1:6" ht="13.8" x14ac:dyDescent="0.25">
      <c r="A211" s="168" t="s">
        <v>590</v>
      </c>
      <c r="B211" s="214" t="str">
        <f>IFERROR(INDEX('Annex 1 LV, HV and UMS charges'!$B$14:$B$45,MATCH($A211,'Annex 1 LV, HV and UMS charges'!$A$14:$A$310,0)),INDEX('Annex 4 LDNO charges'!$B$14:$B$203,MATCH($A211,'Annex 4 LDNO charges'!$A$14:$A$203,0)))</f>
        <v>TBC</v>
      </c>
      <c r="C211" s="215">
        <f>IFERROR(INDEX('Annex 1 LV, HV and UMS charges'!$C$14:$C$45,MATCH($A211,'Annex 1 LV, HV and UMS charges'!$A$14:$A$310,0)),INDEX('Annex 4 LDNO charges'!$C$14:$C$203,MATCH($A211,'Annex 4 LDNO charges'!$A$14:$A$203,0)))</f>
        <v>0</v>
      </c>
      <c r="D211" s="44"/>
      <c r="E211" s="44"/>
      <c r="F211" s="40">
        <v>9.5234905302665471E-2</v>
      </c>
    </row>
    <row r="212" spans="1:6" ht="13.8" x14ac:dyDescent="0.25">
      <c r="A212" s="168" t="s">
        <v>591</v>
      </c>
      <c r="B212" s="214" t="str">
        <f>IFERROR(INDEX('Annex 1 LV, HV and UMS charges'!$B$14:$B$45,MATCH($A212,'Annex 1 LV, HV and UMS charges'!$A$14:$A$310,0)),INDEX('Annex 4 LDNO charges'!$B$14:$B$203,MATCH($A212,'Annex 4 LDNO charges'!$A$14:$A$203,0)))</f>
        <v>TBC</v>
      </c>
      <c r="C212" s="215">
        <f>IFERROR(INDEX('Annex 1 LV, HV and UMS charges'!$C$14:$C$45,MATCH($A212,'Annex 1 LV, HV and UMS charges'!$A$14:$A$310,0)),INDEX('Annex 4 LDNO charges'!$C$14:$C$203,MATCH($A212,'Annex 4 LDNO charges'!$A$14:$A$203,0)))</f>
        <v>0</v>
      </c>
      <c r="D212" s="44"/>
      <c r="E212" s="44"/>
      <c r="F212" s="40">
        <v>9.5234905302665471E-2</v>
      </c>
    </row>
    <row r="213" spans="1:6" ht="13.8" x14ac:dyDescent="0.25">
      <c r="A213" s="168" t="s">
        <v>592</v>
      </c>
      <c r="B213" s="214" t="str">
        <f>IFERROR(INDEX('Annex 1 LV, HV and UMS charges'!$B$14:$B$45,MATCH($A213,'Annex 1 LV, HV and UMS charges'!$A$14:$A$310,0)),INDEX('Annex 4 LDNO charges'!$B$14:$B$203,MATCH($A213,'Annex 4 LDNO charges'!$A$14:$A$203,0)))</f>
        <v>TBC</v>
      </c>
      <c r="C213" s="215">
        <f>IFERROR(INDEX('Annex 1 LV, HV and UMS charges'!$C$14:$C$45,MATCH($A213,'Annex 1 LV, HV and UMS charges'!$A$14:$A$310,0)),INDEX('Annex 4 LDNO charges'!$C$14:$C$203,MATCH($A213,'Annex 4 LDNO charges'!$A$14:$A$203,0)))</f>
        <v>0</v>
      </c>
      <c r="D213" s="44"/>
      <c r="E213" s="44"/>
      <c r="F213" s="40">
        <v>9.5234905302665471E-2</v>
      </c>
    </row>
    <row r="214" spans="1:6" ht="13.8" x14ac:dyDescent="0.25">
      <c r="A214" s="168" t="s">
        <v>593</v>
      </c>
      <c r="B214" s="214" t="str">
        <f>IFERROR(INDEX('Annex 1 LV, HV and UMS charges'!$B$14:$B$45,MATCH($A214,'Annex 1 LV, HV and UMS charges'!$A$14:$A$310,0)),INDEX('Annex 4 LDNO charges'!$B$14:$B$203,MATCH($A214,'Annex 4 LDNO charges'!$A$14:$A$203,0)))</f>
        <v>TBC</v>
      </c>
      <c r="C214" s="215">
        <f>IFERROR(INDEX('Annex 1 LV, HV and UMS charges'!$C$14:$C$45,MATCH($A214,'Annex 1 LV, HV and UMS charges'!$A$14:$A$310,0)),INDEX('Annex 4 LDNO charges'!$C$14:$C$203,MATCH($A214,'Annex 4 LDNO charges'!$A$14:$A$203,0)))</f>
        <v>0</v>
      </c>
      <c r="D214" s="44"/>
      <c r="E214" s="44"/>
      <c r="F214" s="40">
        <v>9.5234905302665471E-2</v>
      </c>
    </row>
    <row r="215" spans="1:6" ht="13.8" x14ac:dyDescent="0.25">
      <c r="A215" s="168" t="s">
        <v>594</v>
      </c>
      <c r="B215" s="214" t="str">
        <f>IFERROR(INDEX('Annex 1 LV, HV and UMS charges'!$B$14:$B$45,MATCH($A215,'Annex 1 LV, HV and UMS charges'!$A$14:$A$310,0)),INDEX('Annex 4 LDNO charges'!$B$14:$B$203,MATCH($A215,'Annex 4 LDNO charges'!$A$14:$A$203,0)))</f>
        <v>TBC</v>
      </c>
      <c r="C215" s="215">
        <f>IFERROR(INDEX('Annex 1 LV, HV and UMS charges'!$C$14:$C$45,MATCH($A215,'Annex 1 LV, HV and UMS charges'!$A$14:$A$310,0)),INDEX('Annex 4 LDNO charges'!$C$14:$C$203,MATCH($A215,'Annex 4 LDNO charges'!$A$14:$A$203,0)))</f>
        <v>0</v>
      </c>
      <c r="D215" s="44"/>
      <c r="E215" s="44"/>
      <c r="F215" s="40">
        <v>9.5234905302665471E-2</v>
      </c>
    </row>
    <row r="216" spans="1:6" ht="13.8" x14ac:dyDescent="0.25">
      <c r="A216" s="168" t="s">
        <v>595</v>
      </c>
      <c r="B216" s="214" t="str">
        <f>IFERROR(INDEX('Annex 1 LV, HV and UMS charges'!$B$14:$B$45,MATCH($A216,'Annex 1 LV, HV and UMS charges'!$A$14:$A$310,0)),INDEX('Annex 4 LDNO charges'!$B$14:$B$203,MATCH($A216,'Annex 4 LDNO charges'!$A$14:$A$203,0)))</f>
        <v>TBC</v>
      </c>
      <c r="C216" s="215">
        <f>IFERROR(INDEX('Annex 1 LV, HV and UMS charges'!$C$14:$C$45,MATCH($A216,'Annex 1 LV, HV and UMS charges'!$A$14:$A$310,0)),INDEX('Annex 4 LDNO charges'!$C$14:$C$203,MATCH($A216,'Annex 4 LDNO charges'!$A$14:$A$203,0)))</f>
        <v>0</v>
      </c>
      <c r="D216" s="44"/>
      <c r="E216" s="44"/>
      <c r="F216" s="40">
        <v>9.5234905302665471E-2</v>
      </c>
    </row>
    <row r="217" spans="1:6" ht="13.8" x14ac:dyDescent="0.25">
      <c r="A217" s="168" t="s">
        <v>596</v>
      </c>
      <c r="B217" s="214" t="str">
        <f>IFERROR(INDEX('Annex 1 LV, HV and UMS charges'!$B$14:$B$45,MATCH($A217,'Annex 1 LV, HV and UMS charges'!$A$14:$A$310,0)),INDEX('Annex 4 LDNO charges'!$B$14:$B$203,MATCH($A217,'Annex 4 LDNO charges'!$A$14:$A$203,0)))</f>
        <v>TBC</v>
      </c>
      <c r="C217" s="215">
        <f>IFERROR(INDEX('Annex 1 LV, HV and UMS charges'!$C$14:$C$45,MATCH($A217,'Annex 1 LV, HV and UMS charges'!$A$14:$A$310,0)),INDEX('Annex 4 LDNO charges'!$C$14:$C$203,MATCH($A217,'Annex 4 LDNO charges'!$A$14:$A$203,0)))</f>
        <v>0</v>
      </c>
      <c r="D217" s="44"/>
      <c r="E217" s="44"/>
      <c r="F217" s="40">
        <v>9.5234905302665471E-2</v>
      </c>
    </row>
    <row r="218" spans="1:6" ht="13.8" x14ac:dyDescent="0.25">
      <c r="A218" s="168" t="s">
        <v>597</v>
      </c>
      <c r="B218" s="214" t="str">
        <f>IFERROR(INDEX('Annex 1 LV, HV and UMS charges'!$B$14:$B$45,MATCH($A218,'Annex 1 LV, HV and UMS charges'!$A$14:$A$310,0)),INDEX('Annex 4 LDNO charges'!$B$14:$B$203,MATCH($A218,'Annex 4 LDNO charges'!$A$14:$A$203,0)))</f>
        <v>TBC</v>
      </c>
      <c r="C218" s="215">
        <f>IFERROR(INDEX('Annex 1 LV, HV and UMS charges'!$C$14:$C$45,MATCH($A218,'Annex 1 LV, HV and UMS charges'!$A$14:$A$310,0)),INDEX('Annex 4 LDNO charges'!$C$14:$C$203,MATCH($A218,'Annex 4 LDNO charges'!$A$14:$A$203,0)))</f>
        <v>0</v>
      </c>
      <c r="D218" s="44"/>
      <c r="E218" s="44"/>
      <c r="F218" s="40">
        <v>9.5234905302665471E-2</v>
      </c>
    </row>
    <row r="219" spans="1:6" ht="13.8" x14ac:dyDescent="0.25">
      <c r="A219" s="168" t="s">
        <v>598</v>
      </c>
      <c r="B219" s="214" t="str">
        <f>IFERROR(INDEX('Annex 1 LV, HV and UMS charges'!$B$14:$B$45,MATCH($A219,'Annex 1 LV, HV and UMS charges'!$A$14:$A$310,0)),INDEX('Annex 4 LDNO charges'!$B$14:$B$203,MATCH($A219,'Annex 4 LDNO charges'!$A$14:$A$203,0)))</f>
        <v>TBC</v>
      </c>
      <c r="C219" s="215">
        <f>IFERROR(INDEX('Annex 1 LV, HV and UMS charges'!$C$14:$C$45,MATCH($A219,'Annex 1 LV, HV and UMS charges'!$A$14:$A$310,0)),INDEX('Annex 4 LDNO charges'!$C$14:$C$203,MATCH($A219,'Annex 4 LDNO charges'!$A$14:$A$203,0)))</f>
        <v>0</v>
      </c>
      <c r="D219" s="44"/>
      <c r="E219" s="44"/>
      <c r="F219" s="40">
        <v>9.5234905302665471E-2</v>
      </c>
    </row>
    <row r="220" spans="1:6" ht="13.8" x14ac:dyDescent="0.25">
      <c r="A220" s="168" t="s">
        <v>599</v>
      </c>
      <c r="B220" s="214" t="str">
        <f>IFERROR(INDEX('Annex 1 LV, HV and UMS charges'!$B$14:$B$45,MATCH($A220,'Annex 1 LV, HV and UMS charges'!$A$14:$A$310,0)),INDEX('Annex 4 LDNO charges'!$B$14:$B$203,MATCH($A220,'Annex 4 LDNO charges'!$A$14:$A$203,0)))</f>
        <v>TBC</v>
      </c>
      <c r="C220" s="215">
        <f>IFERROR(INDEX('Annex 1 LV, HV and UMS charges'!$C$14:$C$45,MATCH($A220,'Annex 1 LV, HV and UMS charges'!$A$14:$A$310,0)),INDEX('Annex 4 LDNO charges'!$C$14:$C$203,MATCH($A220,'Annex 4 LDNO charges'!$A$14:$A$203,0)))</f>
        <v>0</v>
      </c>
      <c r="D220" s="44"/>
      <c r="E220" s="44"/>
      <c r="F220" s="40">
        <v>9.5234905302665471E-2</v>
      </c>
    </row>
    <row r="221" spans="1:6" ht="13.8" x14ac:dyDescent="0.25">
      <c r="A221" s="168" t="s">
        <v>507</v>
      </c>
      <c r="B221" s="214" t="str">
        <f>IFERROR(INDEX('Annex 1 LV, HV and UMS charges'!$B$14:$B$45,MATCH($A221,'Annex 1 LV, HV and UMS charges'!$A$14:$A$310,0)),INDEX('Annex 4 LDNO charges'!$B$14:$B$203,MATCH($A221,'Annex 4 LDNO charges'!$A$14:$A$203,0)))</f>
        <v>TBC</v>
      </c>
      <c r="C221" s="215" t="str">
        <f>IFERROR(INDEX('Annex 1 LV, HV and UMS charges'!$C$14:$C$45,MATCH($A221,'Annex 1 LV, HV and UMS charges'!$A$14:$A$310,0)),INDEX('Annex 4 LDNO charges'!$C$14:$C$203,MATCH($A221,'Annex 4 LDNO charges'!$A$14:$A$203,0)))</f>
        <v>0, 1 or 8</v>
      </c>
      <c r="D221" s="44"/>
      <c r="E221" s="44"/>
      <c r="F221" s="40">
        <v>0</v>
      </c>
    </row>
    <row r="222" spans="1:6" ht="13.8" x14ac:dyDescent="0.25">
      <c r="A222" s="168" t="s">
        <v>508</v>
      </c>
      <c r="B222" s="214" t="str">
        <f>IFERROR(INDEX('Annex 1 LV, HV and UMS charges'!$B$14:$B$45,MATCH($A222,'Annex 1 LV, HV and UMS charges'!$A$14:$A$310,0)),INDEX('Annex 4 LDNO charges'!$B$14:$B$203,MATCH($A222,'Annex 4 LDNO charges'!$A$14:$A$203,0)))</f>
        <v>TBC</v>
      </c>
      <c r="C222" s="215">
        <f>IFERROR(INDEX('Annex 1 LV, HV and UMS charges'!$C$14:$C$45,MATCH($A222,'Annex 1 LV, HV and UMS charges'!$A$14:$A$310,0)),INDEX('Annex 4 LDNO charges'!$C$14:$C$203,MATCH($A222,'Annex 4 LDNO charges'!$A$14:$A$203,0)))</f>
        <v>0</v>
      </c>
      <c r="D222" s="44"/>
      <c r="E222" s="44"/>
      <c r="F222" s="40">
        <v>0</v>
      </c>
    </row>
    <row r="223" spans="1:6" ht="13.8" x14ac:dyDescent="0.25">
      <c r="A223" s="168" t="s">
        <v>509</v>
      </c>
      <c r="B223" s="214" t="str">
        <f>IFERROR(INDEX('Annex 1 LV, HV and UMS charges'!$B$14:$B$45,MATCH($A223,'Annex 1 LV, HV and UMS charges'!$A$14:$A$310,0)),INDEX('Annex 4 LDNO charges'!$B$14:$B$203,MATCH($A223,'Annex 4 LDNO charges'!$A$14:$A$203,0)))</f>
        <v>TBC</v>
      </c>
      <c r="C223" s="215">
        <f>IFERROR(INDEX('Annex 1 LV, HV and UMS charges'!$C$14:$C$45,MATCH($A223,'Annex 1 LV, HV and UMS charges'!$A$14:$A$310,0)),INDEX('Annex 4 LDNO charges'!$C$14:$C$203,MATCH($A223,'Annex 4 LDNO charges'!$A$14:$A$203,0)))</f>
        <v>0</v>
      </c>
      <c r="D223" s="44"/>
      <c r="E223" s="44"/>
      <c r="F223" s="40">
        <v>0</v>
      </c>
    </row>
    <row r="224" spans="1:6" ht="13.8" x14ac:dyDescent="0.25">
      <c r="A224" s="168" t="s">
        <v>510</v>
      </c>
      <c r="B224" s="214" t="str">
        <f>IFERROR(INDEX('Annex 1 LV, HV and UMS charges'!$B$14:$B$45,MATCH($A224,'Annex 1 LV, HV and UMS charges'!$A$14:$A$310,0)),INDEX('Annex 4 LDNO charges'!$B$14:$B$203,MATCH($A224,'Annex 4 LDNO charges'!$A$14:$A$203,0)))</f>
        <v>TBC</v>
      </c>
      <c r="C224" s="215">
        <f>IFERROR(INDEX('Annex 1 LV, HV and UMS charges'!$C$14:$C$45,MATCH($A224,'Annex 1 LV, HV and UMS charges'!$A$14:$A$310,0)),INDEX('Annex 4 LDNO charges'!$C$14:$C$203,MATCH($A224,'Annex 4 LDNO charges'!$A$14:$A$203,0)))</f>
        <v>0</v>
      </c>
      <c r="D224" s="44"/>
      <c r="E224" s="44"/>
      <c r="F224" s="40">
        <v>0</v>
      </c>
    </row>
    <row r="225" spans="1:6" ht="13.8" x14ac:dyDescent="0.25">
      <c r="A225" s="168" t="s">
        <v>511</v>
      </c>
      <c r="B225" s="214" t="str">
        <f>IFERROR(INDEX('Annex 1 LV, HV and UMS charges'!$B$14:$B$45,MATCH($A225,'Annex 1 LV, HV and UMS charges'!$A$14:$A$310,0)),INDEX('Annex 4 LDNO charges'!$B$14:$B$203,MATCH($A225,'Annex 4 LDNO charges'!$A$14:$A$203,0)))</f>
        <v>TBC</v>
      </c>
      <c r="C225" s="215">
        <f>IFERROR(INDEX('Annex 1 LV, HV and UMS charges'!$C$14:$C$45,MATCH($A225,'Annex 1 LV, HV and UMS charges'!$A$14:$A$310,0)),INDEX('Annex 4 LDNO charges'!$C$14:$C$203,MATCH($A225,'Annex 4 LDNO charges'!$A$14:$A$203,0)))</f>
        <v>0</v>
      </c>
      <c r="D225" s="44"/>
      <c r="E225" s="44"/>
      <c r="F225" s="40">
        <v>0</v>
      </c>
    </row>
    <row r="226" spans="1:6" ht="13.8" x14ac:dyDescent="0.25">
      <c r="A226" s="168" t="s">
        <v>512</v>
      </c>
      <c r="B226" s="214" t="str">
        <f>IFERROR(INDEX('Annex 1 LV, HV and UMS charges'!$B$14:$B$45,MATCH($A226,'Annex 1 LV, HV and UMS charges'!$A$14:$A$310,0)),INDEX('Annex 4 LDNO charges'!$B$14:$B$203,MATCH($A226,'Annex 4 LDNO charges'!$A$14:$A$203,0)))</f>
        <v>TBC</v>
      </c>
      <c r="C226" s="215">
        <f>IFERROR(INDEX('Annex 1 LV, HV and UMS charges'!$C$14:$C$45,MATCH($A226,'Annex 1 LV, HV and UMS charges'!$A$14:$A$310,0)),INDEX('Annex 4 LDNO charges'!$C$14:$C$203,MATCH($A226,'Annex 4 LDNO charges'!$A$14:$A$203,0)))</f>
        <v>0</v>
      </c>
      <c r="D226" s="44"/>
      <c r="E226" s="44"/>
      <c r="F226" s="40">
        <v>0</v>
      </c>
    </row>
    <row r="227" spans="1:6" ht="13.2" x14ac:dyDescent="0.25">
      <c r="A227" s="324" t="s">
        <v>514</v>
      </c>
      <c r="B227" s="324"/>
      <c r="C227" s="324"/>
      <c r="D227" s="324"/>
      <c r="E227" s="324"/>
      <c r="F227" s="324"/>
    </row>
    <row r="228" spans="1:6" ht="13.2" x14ac:dyDescent="0.25">
      <c r="A228" s="323" t="s">
        <v>515</v>
      </c>
      <c r="B228" s="323"/>
      <c r="C228" s="323"/>
      <c r="D228" s="323"/>
      <c r="E228" s="323"/>
      <c r="F228" s="323"/>
    </row>
    <row r="229" spans="1:6" ht="13.2" x14ac:dyDescent="0.25">
      <c r="A229" s="323" t="s">
        <v>516</v>
      </c>
      <c r="B229" s="323"/>
      <c r="C229" s="323"/>
      <c r="D229" s="323"/>
      <c r="E229" s="323"/>
      <c r="F229" s="323"/>
    </row>
  </sheetData>
  <autoFilter ref="A4:F229"/>
  <mergeCells count="5">
    <mergeCell ref="A2:F2"/>
    <mergeCell ref="B1:C1"/>
    <mergeCell ref="A229:F229"/>
    <mergeCell ref="A228:F228"/>
    <mergeCell ref="A227:F227"/>
  </mergeCells>
  <hyperlinks>
    <hyperlink ref="A1" location="Overview!A1" display="Back to Overview"/>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578"/>
  <sheetViews>
    <sheetView topLeftCell="A561" zoomScale="85" zoomScaleNormal="85" zoomScaleSheetLayoutView="100" workbookViewId="0">
      <selection activeCell="A578" sqref="A578"/>
    </sheetView>
  </sheetViews>
  <sheetFormatPr defaultColWidth="9.109375" defaultRowHeight="27.75" customHeight="1" x14ac:dyDescent="0.25"/>
  <cols>
    <col min="1" max="1" width="29.88671875" style="1" customWidth="1"/>
    <col min="2" max="2" width="48.5546875" style="1" customWidth="1"/>
    <col min="3" max="4" width="23.6640625" style="2" customWidth="1"/>
    <col min="5" max="5" width="15.5546875" style="1" customWidth="1"/>
    <col min="6" max="16384" width="9.109375" style="1"/>
  </cols>
  <sheetData>
    <row r="1" spans="1:7" ht="27.75" customHeight="1" x14ac:dyDescent="0.25">
      <c r="A1" s="13" t="s">
        <v>27</v>
      </c>
      <c r="B1" s="2"/>
      <c r="C1" s="1"/>
      <c r="E1" s="9"/>
      <c r="F1" s="3"/>
      <c r="G1" s="3"/>
    </row>
    <row r="2" spans="1:7" s="10" customFormat="1" ht="52.5" customHeight="1" x14ac:dyDescent="0.25">
      <c r="A2" s="274" t="str">
        <f>Overview!B4&amp; " - Effective from "&amp;TEXT(Overview!D4,"D MMMM YYYY")&amp;" - "&amp;Overview!E4&amp;" Nodal/Zonal charges"</f>
        <v>Western Power Distribution (South West) plc - Effective from 1 April 2022 - Final Nodal/Zonal charges</v>
      </c>
      <c r="B2" s="275"/>
      <c r="C2" s="275"/>
      <c r="D2" s="276"/>
    </row>
    <row r="3" spans="1:7" ht="60.75" customHeight="1" x14ac:dyDescent="0.25">
      <c r="A3" s="20" t="s">
        <v>97</v>
      </c>
      <c r="B3" s="20" t="s">
        <v>1</v>
      </c>
      <c r="C3" s="20" t="s">
        <v>62</v>
      </c>
      <c r="D3" s="20" t="s">
        <v>63</v>
      </c>
    </row>
    <row r="4" spans="1:7" ht="21.75" customHeight="1" x14ac:dyDescent="0.25">
      <c r="A4" s="6" t="s">
        <v>1132</v>
      </c>
      <c r="B4" s="7" t="s">
        <v>1097</v>
      </c>
      <c r="C4" s="7">
        <v>0.67012252253637994</v>
      </c>
      <c r="D4" s="7">
        <v>4.0047234272114114</v>
      </c>
    </row>
    <row r="5" spans="1:7" ht="21.75" customHeight="1" x14ac:dyDescent="0.25">
      <c r="A5" s="6" t="s">
        <v>1133</v>
      </c>
      <c r="B5" s="7" t="s">
        <v>1097</v>
      </c>
      <c r="C5" s="7">
        <v>1.0448630069069096</v>
      </c>
      <c r="D5" s="7">
        <v>0.98995291708617861</v>
      </c>
    </row>
    <row r="6" spans="1:7" ht="21.75" customHeight="1" x14ac:dyDescent="0.25">
      <c r="A6" s="6" t="s">
        <v>1134</v>
      </c>
      <c r="B6" s="7" t="s">
        <v>1097</v>
      </c>
      <c r="C6" s="7">
        <v>7.473819117178012</v>
      </c>
      <c r="D6" s="7">
        <v>4.1232194964441122</v>
      </c>
    </row>
    <row r="7" spans="1:7" ht="21.75" customHeight="1" x14ac:dyDescent="0.25">
      <c r="A7" s="6" t="s">
        <v>1135</v>
      </c>
      <c r="B7" s="7" t="s">
        <v>1097</v>
      </c>
      <c r="C7" s="7" t="s">
        <v>1097</v>
      </c>
      <c r="D7" s="7">
        <v>0.69351315497526378</v>
      </c>
    </row>
    <row r="8" spans="1:7" ht="21.75" customHeight="1" x14ac:dyDescent="0.25">
      <c r="A8" s="6" t="s">
        <v>1136</v>
      </c>
      <c r="B8" s="7" t="s">
        <v>1097</v>
      </c>
      <c r="C8" s="7">
        <v>3.1562194980179834</v>
      </c>
      <c r="D8" s="7">
        <v>1.6880233078130533</v>
      </c>
    </row>
    <row r="9" spans="1:7" ht="21.75" customHeight="1" x14ac:dyDescent="0.25">
      <c r="A9" s="6" t="s">
        <v>1137</v>
      </c>
      <c r="B9" s="7" t="s">
        <v>1097</v>
      </c>
      <c r="C9" s="7">
        <v>16.785785616919405</v>
      </c>
      <c r="D9" s="7">
        <v>4.2806109360902926</v>
      </c>
    </row>
    <row r="10" spans="1:7" ht="21.75" customHeight="1" x14ac:dyDescent="0.25">
      <c r="A10" s="6" t="s">
        <v>1138</v>
      </c>
      <c r="B10" s="7" t="s">
        <v>1097</v>
      </c>
      <c r="C10" s="7">
        <v>0.19849956852810344</v>
      </c>
      <c r="D10" s="7">
        <v>3.9298668459401229</v>
      </c>
    </row>
    <row r="11" spans="1:7" ht="21.75" customHeight="1" x14ac:dyDescent="0.25">
      <c r="A11" s="6" t="s">
        <v>1139</v>
      </c>
      <c r="B11" s="7" t="s">
        <v>1097</v>
      </c>
      <c r="C11" s="7">
        <v>3.3197626800164248</v>
      </c>
      <c r="D11" s="7">
        <v>1.3639766621951663</v>
      </c>
    </row>
    <row r="12" spans="1:7" ht="21.75" customHeight="1" x14ac:dyDescent="0.25">
      <c r="A12" s="6" t="s">
        <v>1140</v>
      </c>
      <c r="B12" s="7" t="s">
        <v>1097</v>
      </c>
      <c r="C12" s="7" t="s">
        <v>1097</v>
      </c>
      <c r="D12" s="7">
        <v>13.006753768800209</v>
      </c>
    </row>
    <row r="13" spans="1:7" ht="21.75" customHeight="1" x14ac:dyDescent="0.25">
      <c r="A13" s="6" t="s">
        <v>1141</v>
      </c>
      <c r="B13" s="7" t="s">
        <v>1097</v>
      </c>
      <c r="C13" s="7" t="s">
        <v>1097</v>
      </c>
      <c r="D13" s="7">
        <v>30.189638484737422</v>
      </c>
    </row>
    <row r="14" spans="1:7" ht="21.75" customHeight="1" x14ac:dyDescent="0.25">
      <c r="A14" s="6" t="s">
        <v>1142</v>
      </c>
      <c r="B14" s="7" t="s">
        <v>1097</v>
      </c>
      <c r="C14" s="7" t="s">
        <v>1097</v>
      </c>
      <c r="D14" s="7">
        <v>0.70306835845251836</v>
      </c>
    </row>
    <row r="15" spans="1:7" ht="21.75" customHeight="1" x14ac:dyDescent="0.25">
      <c r="A15" s="6" t="s">
        <v>1143</v>
      </c>
      <c r="B15" s="7" t="s">
        <v>1097</v>
      </c>
      <c r="C15" s="7">
        <v>1.8763791109037751</v>
      </c>
      <c r="D15" s="7">
        <v>0.85709631881037218</v>
      </c>
    </row>
    <row r="16" spans="1:7" ht="21.75" customHeight="1" x14ac:dyDescent="0.25">
      <c r="A16" s="6" t="s">
        <v>1144</v>
      </c>
      <c r="B16" s="7" t="s">
        <v>1097</v>
      </c>
      <c r="C16" s="7">
        <v>0.82902821752848388</v>
      </c>
      <c r="D16" s="7">
        <v>0.9552669033342448</v>
      </c>
    </row>
    <row r="17" spans="1:4" ht="21.75" customHeight="1" x14ac:dyDescent="0.25">
      <c r="A17" s="6" t="s">
        <v>1145</v>
      </c>
      <c r="B17" s="7" t="s">
        <v>1097</v>
      </c>
      <c r="C17" s="7">
        <v>1.4564306497398611</v>
      </c>
      <c r="D17" s="7">
        <v>0.28716645285617148</v>
      </c>
    </row>
    <row r="18" spans="1:4" ht="21.75" customHeight="1" x14ac:dyDescent="0.25">
      <c r="A18" s="6" t="s">
        <v>1146</v>
      </c>
      <c r="B18" s="7" t="s">
        <v>1097</v>
      </c>
      <c r="C18" s="7">
        <v>2.1352572493706914</v>
      </c>
      <c r="D18" s="7">
        <v>5.5933779441587479</v>
      </c>
    </row>
    <row r="19" spans="1:4" ht="21.75" customHeight="1" x14ac:dyDescent="0.25">
      <c r="A19" s="6" t="s">
        <v>1147</v>
      </c>
      <c r="B19" s="7" t="s">
        <v>1097</v>
      </c>
      <c r="C19" s="7">
        <v>1.3849817385200636</v>
      </c>
      <c r="D19" s="7">
        <v>2.8975473581194199E-2</v>
      </c>
    </row>
    <row r="20" spans="1:4" ht="21.75" customHeight="1" x14ac:dyDescent="0.25">
      <c r="A20" s="6" t="s">
        <v>1148</v>
      </c>
      <c r="B20" s="7" t="s">
        <v>1097</v>
      </c>
      <c r="C20" s="7" t="s">
        <v>1097</v>
      </c>
      <c r="D20" s="7" t="s">
        <v>1097</v>
      </c>
    </row>
    <row r="21" spans="1:4" ht="21.75" customHeight="1" x14ac:dyDescent="0.25">
      <c r="A21" s="6" t="s">
        <v>1149</v>
      </c>
      <c r="B21" s="7" t="s">
        <v>1097</v>
      </c>
      <c r="C21" s="7">
        <v>2.9768884910764033</v>
      </c>
      <c r="D21" s="7">
        <v>2.265253578599157</v>
      </c>
    </row>
    <row r="22" spans="1:4" ht="21.75" customHeight="1" x14ac:dyDescent="0.25">
      <c r="A22" s="6" t="s">
        <v>1150</v>
      </c>
      <c r="B22" s="7" t="s">
        <v>1097</v>
      </c>
      <c r="C22" s="7">
        <v>2.747573169239022</v>
      </c>
      <c r="D22" s="7">
        <v>6.4963581948237277</v>
      </c>
    </row>
    <row r="23" spans="1:4" ht="21.75" customHeight="1" x14ac:dyDescent="0.25">
      <c r="A23" s="6" t="s">
        <v>1151</v>
      </c>
      <c r="B23" s="7" t="s">
        <v>1097</v>
      </c>
      <c r="C23" s="7">
        <v>8.0899063608875093</v>
      </c>
      <c r="D23" s="7">
        <v>2.3689567642409628</v>
      </c>
    </row>
    <row r="24" spans="1:4" ht="21.75" customHeight="1" x14ac:dyDescent="0.25">
      <c r="A24" s="6" t="s">
        <v>1152</v>
      </c>
      <c r="B24" s="7" t="s">
        <v>1097</v>
      </c>
      <c r="C24" s="7">
        <v>3.3977587243442224</v>
      </c>
      <c r="D24" s="7">
        <v>12.681388345252799</v>
      </c>
    </row>
    <row r="25" spans="1:4" ht="21.75" customHeight="1" x14ac:dyDescent="0.25">
      <c r="A25" s="6" t="s">
        <v>1153</v>
      </c>
      <c r="B25" s="7" t="s">
        <v>1097</v>
      </c>
      <c r="C25" s="7">
        <v>1.3403335158075198</v>
      </c>
      <c r="D25" s="7">
        <v>-0.14159473525604319</v>
      </c>
    </row>
    <row r="26" spans="1:4" ht="21.75" customHeight="1" x14ac:dyDescent="0.25">
      <c r="A26" s="6" t="s">
        <v>1154</v>
      </c>
      <c r="B26" s="7" t="s">
        <v>1097</v>
      </c>
      <c r="C26" s="7">
        <v>5.3639524005317645</v>
      </c>
      <c r="D26" s="7">
        <v>5.4630749959651768</v>
      </c>
    </row>
    <row r="27" spans="1:4" ht="27.75" customHeight="1" x14ac:dyDescent="0.25">
      <c r="A27" s="6" t="s">
        <v>1155</v>
      </c>
      <c r="B27" s="6" t="s">
        <v>1097</v>
      </c>
      <c r="C27" s="7">
        <v>7.842121012876393</v>
      </c>
      <c r="D27" s="7">
        <v>4.1851639917450578</v>
      </c>
    </row>
    <row r="28" spans="1:4" ht="27.75" customHeight="1" x14ac:dyDescent="0.25">
      <c r="A28" s="6" t="s">
        <v>1156</v>
      </c>
      <c r="B28" s="6" t="s">
        <v>1097</v>
      </c>
      <c r="C28" s="7">
        <v>2.2871504294170251</v>
      </c>
      <c r="D28" s="7">
        <v>24.943737462383599</v>
      </c>
    </row>
    <row r="29" spans="1:4" ht="27.75" customHeight="1" x14ac:dyDescent="0.25">
      <c r="A29" s="6" t="s">
        <v>1157</v>
      </c>
      <c r="B29" s="6" t="s">
        <v>1097</v>
      </c>
      <c r="C29" s="7">
        <v>0.14409168191466704</v>
      </c>
      <c r="D29" s="7">
        <v>0.49454646793227008</v>
      </c>
    </row>
    <row r="30" spans="1:4" ht="27.75" customHeight="1" x14ac:dyDescent="0.25">
      <c r="A30" s="6" t="s">
        <v>1158</v>
      </c>
      <c r="B30" s="6" t="s">
        <v>1097</v>
      </c>
      <c r="C30" s="7">
        <v>0.18793194586459883</v>
      </c>
      <c r="D30" s="7">
        <v>0.50920304256181537</v>
      </c>
    </row>
    <row r="31" spans="1:4" ht="27.75" customHeight="1" x14ac:dyDescent="0.25">
      <c r="A31" s="6" t="s">
        <v>1159</v>
      </c>
      <c r="B31" s="6" t="s">
        <v>1097</v>
      </c>
      <c r="C31" s="7">
        <v>5.2963218011091981E-2</v>
      </c>
      <c r="D31" s="7" t="s">
        <v>1097</v>
      </c>
    </row>
    <row r="32" spans="1:4" ht="27.75" customHeight="1" x14ac:dyDescent="0.25">
      <c r="A32" s="6" t="s">
        <v>1160</v>
      </c>
      <c r="B32" s="6" t="s">
        <v>1097</v>
      </c>
      <c r="C32" s="7">
        <v>4.6927341878107196</v>
      </c>
      <c r="D32" s="7">
        <v>4.0808494348013307</v>
      </c>
    </row>
    <row r="33" spans="1:4" ht="27.75" customHeight="1" x14ac:dyDescent="0.25">
      <c r="A33" s="6" t="s">
        <v>1161</v>
      </c>
      <c r="B33" s="6" t="s">
        <v>1097</v>
      </c>
      <c r="C33" s="7">
        <v>0.37452831806438597</v>
      </c>
      <c r="D33" s="7">
        <v>0.51827060472997533</v>
      </c>
    </row>
    <row r="34" spans="1:4" ht="27.75" customHeight="1" x14ac:dyDescent="0.25">
      <c r="A34" s="6" t="s">
        <v>1162</v>
      </c>
      <c r="B34" s="6" t="s">
        <v>1097</v>
      </c>
      <c r="C34" s="7">
        <v>0.74824512945069466</v>
      </c>
      <c r="D34" s="7">
        <v>1.1839214986851243</v>
      </c>
    </row>
    <row r="35" spans="1:4" ht="27.75" customHeight="1" x14ac:dyDescent="0.25">
      <c r="A35" s="6" t="s">
        <v>1163</v>
      </c>
      <c r="B35" s="6" t="s">
        <v>1097</v>
      </c>
      <c r="C35" s="7">
        <v>0.4852226857864807</v>
      </c>
      <c r="D35" s="7">
        <v>0.49806510386217495</v>
      </c>
    </row>
    <row r="36" spans="1:4" ht="27.75" customHeight="1" x14ac:dyDescent="0.25">
      <c r="A36" s="6" t="s">
        <v>1164</v>
      </c>
      <c r="B36" s="6" t="s">
        <v>1097</v>
      </c>
      <c r="C36" s="7">
        <v>0.5045943372504893</v>
      </c>
      <c r="D36" s="7">
        <v>0.49790460303524958</v>
      </c>
    </row>
    <row r="37" spans="1:4" ht="27.75" customHeight="1" x14ac:dyDescent="0.25">
      <c r="A37" s="6" t="s">
        <v>1165</v>
      </c>
      <c r="B37" s="6" t="s">
        <v>1097</v>
      </c>
      <c r="C37" s="7">
        <v>-0.98382586690068985</v>
      </c>
      <c r="D37" s="7">
        <v>19.650770280711029</v>
      </c>
    </row>
    <row r="38" spans="1:4" ht="27.75" customHeight="1" x14ac:dyDescent="0.25">
      <c r="A38" s="6" t="s">
        <v>1166</v>
      </c>
      <c r="B38" s="6" t="s">
        <v>1097</v>
      </c>
      <c r="C38" s="7">
        <v>1.6104536270468679</v>
      </c>
      <c r="D38" s="7">
        <v>0.28927878417875957</v>
      </c>
    </row>
    <row r="39" spans="1:4" ht="27.75" customHeight="1" x14ac:dyDescent="0.25">
      <c r="A39" s="6" t="s">
        <v>1167</v>
      </c>
      <c r="B39" s="6" t="s">
        <v>1097</v>
      </c>
      <c r="C39" s="7">
        <v>3.3972066527741931</v>
      </c>
      <c r="D39" s="7">
        <v>1.444017838650981</v>
      </c>
    </row>
    <row r="40" spans="1:4" ht="27.75" customHeight="1" x14ac:dyDescent="0.25">
      <c r="A40" s="6" t="s">
        <v>1168</v>
      </c>
      <c r="B40" s="6" t="s">
        <v>1097</v>
      </c>
      <c r="C40" s="7">
        <v>2.934926110820923</v>
      </c>
      <c r="D40" s="7">
        <v>3.837103230930643</v>
      </c>
    </row>
    <row r="41" spans="1:4" ht="27.75" customHeight="1" x14ac:dyDescent="0.25">
      <c r="A41" s="6" t="s">
        <v>1169</v>
      </c>
      <c r="B41" s="6" t="s">
        <v>1097</v>
      </c>
      <c r="C41" s="7">
        <v>5.2408676275524169</v>
      </c>
      <c r="D41" s="7">
        <v>2.9980319291836084</v>
      </c>
    </row>
    <row r="42" spans="1:4" ht="27.75" customHeight="1" x14ac:dyDescent="0.25">
      <c r="A42" s="6" t="s">
        <v>1170</v>
      </c>
      <c r="B42" s="6" t="s">
        <v>1097</v>
      </c>
      <c r="C42" s="7">
        <v>3.1284594415311499E-2</v>
      </c>
      <c r="D42" s="7">
        <v>3.4533000825308999</v>
      </c>
    </row>
    <row r="43" spans="1:4" ht="27.75" customHeight="1" x14ac:dyDescent="0.25">
      <c r="A43" s="6" t="s">
        <v>1171</v>
      </c>
      <c r="B43" s="6" t="s">
        <v>1097</v>
      </c>
      <c r="C43" s="7">
        <v>1.4514825115873407</v>
      </c>
      <c r="D43" s="7">
        <v>0.28601048003411778</v>
      </c>
    </row>
    <row r="44" spans="1:4" ht="27.75" customHeight="1" x14ac:dyDescent="0.25">
      <c r="A44" s="6" t="s">
        <v>1172</v>
      </c>
      <c r="B44" s="6" t="s">
        <v>1097</v>
      </c>
      <c r="C44" s="7">
        <v>8.6639013836035075E-2</v>
      </c>
      <c r="D44" s="7">
        <v>3.6677386839985737</v>
      </c>
    </row>
    <row r="45" spans="1:4" ht="27.75" customHeight="1" x14ac:dyDescent="0.25">
      <c r="A45" s="6" t="s">
        <v>1173</v>
      </c>
      <c r="B45" s="6" t="s">
        <v>1097</v>
      </c>
      <c r="C45" s="7">
        <v>2.8671300060710174</v>
      </c>
      <c r="D45" s="7">
        <v>1.349901263150965</v>
      </c>
    </row>
    <row r="46" spans="1:4" ht="27.75" customHeight="1" x14ac:dyDescent="0.25">
      <c r="A46" s="6" t="s">
        <v>1174</v>
      </c>
      <c r="B46" s="6" t="s">
        <v>1097</v>
      </c>
      <c r="C46" s="7">
        <v>0.25525005906071752</v>
      </c>
      <c r="D46" s="7">
        <v>0.13520148519931907</v>
      </c>
    </row>
    <row r="47" spans="1:4" ht="27.75" customHeight="1" x14ac:dyDescent="0.25">
      <c r="A47" s="6" t="s">
        <v>1175</v>
      </c>
      <c r="B47" s="6" t="s">
        <v>1097</v>
      </c>
      <c r="C47" s="7">
        <v>6.2037492539924832</v>
      </c>
      <c r="D47" s="7">
        <v>2.0002481218786836</v>
      </c>
    </row>
    <row r="48" spans="1:4" ht="27.75" customHeight="1" x14ac:dyDescent="0.25">
      <c r="A48" s="6" t="s">
        <v>1176</v>
      </c>
      <c r="B48" s="6" t="s">
        <v>1097</v>
      </c>
      <c r="C48" s="7">
        <v>2.2284453023250723</v>
      </c>
      <c r="D48" s="7">
        <v>2.3201874003544836</v>
      </c>
    </row>
    <row r="49" spans="1:4" ht="27.75" customHeight="1" x14ac:dyDescent="0.25">
      <c r="A49" s="6" t="s">
        <v>1177</v>
      </c>
      <c r="B49" s="6" t="s">
        <v>1097</v>
      </c>
      <c r="C49" s="7">
        <v>0.34784696576451857</v>
      </c>
      <c r="D49" s="7">
        <v>0.52851972335760011</v>
      </c>
    </row>
    <row r="50" spans="1:4" ht="27.75" customHeight="1" x14ac:dyDescent="0.25">
      <c r="A50" s="6" t="s">
        <v>1178</v>
      </c>
      <c r="B50" s="6" t="s">
        <v>1097</v>
      </c>
      <c r="C50" s="7">
        <v>3.6366008546547359</v>
      </c>
      <c r="D50" s="7">
        <v>2.4154680746964874</v>
      </c>
    </row>
    <row r="51" spans="1:4" ht="27.75" customHeight="1" x14ac:dyDescent="0.25">
      <c r="A51" s="6" t="s">
        <v>1179</v>
      </c>
      <c r="B51" s="6" t="s">
        <v>1097</v>
      </c>
      <c r="C51" s="7">
        <v>-2.6183266322078961E-2</v>
      </c>
      <c r="D51" s="7">
        <v>3.3529626382670705</v>
      </c>
    </row>
    <row r="52" spans="1:4" ht="27.75" customHeight="1" x14ac:dyDescent="0.25">
      <c r="A52" s="6" t="s">
        <v>1180</v>
      </c>
      <c r="B52" s="6" t="s">
        <v>1097</v>
      </c>
      <c r="C52" s="7">
        <v>3.6078221557878432</v>
      </c>
      <c r="D52" s="7">
        <v>3.9179122043503063</v>
      </c>
    </row>
    <row r="53" spans="1:4" ht="27.75" customHeight="1" x14ac:dyDescent="0.25">
      <c r="A53" s="6" t="s">
        <v>1181</v>
      </c>
      <c r="B53" s="6" t="s">
        <v>1097</v>
      </c>
      <c r="C53" s="7">
        <v>0.27408213500123207</v>
      </c>
      <c r="D53" s="7">
        <v>0.49283594581908419</v>
      </c>
    </row>
    <row r="54" spans="1:4" ht="27.75" customHeight="1" x14ac:dyDescent="0.25">
      <c r="A54" s="6" t="s">
        <v>1182</v>
      </c>
      <c r="B54" s="6" t="s">
        <v>1097</v>
      </c>
      <c r="C54" s="7">
        <v>0.84148976068798842</v>
      </c>
      <c r="D54" s="7">
        <v>0.95797282006283835</v>
      </c>
    </row>
    <row r="55" spans="1:4" ht="27.75" customHeight="1" x14ac:dyDescent="0.25">
      <c r="A55" s="6" t="s">
        <v>1183</v>
      </c>
      <c r="B55" s="6" t="s">
        <v>1097</v>
      </c>
      <c r="C55" s="7">
        <v>0.41918509521076663</v>
      </c>
      <c r="D55" s="7">
        <v>0.13550960501617035</v>
      </c>
    </row>
    <row r="56" spans="1:4" ht="27.75" customHeight="1" x14ac:dyDescent="0.25">
      <c r="A56" s="6" t="s">
        <v>1184</v>
      </c>
      <c r="B56" s="6" t="s">
        <v>1097</v>
      </c>
      <c r="C56" s="7">
        <v>0.26187861350031394</v>
      </c>
      <c r="D56" s="7">
        <v>0.13521157669017558</v>
      </c>
    </row>
    <row r="57" spans="1:4" ht="27.75" customHeight="1" x14ac:dyDescent="0.25">
      <c r="A57" s="6" t="s">
        <v>1185</v>
      </c>
      <c r="B57" s="6" t="s">
        <v>1097</v>
      </c>
      <c r="C57" s="7">
        <v>1.0741321233331007</v>
      </c>
      <c r="D57" s="7">
        <v>0.96732329748823997</v>
      </c>
    </row>
    <row r="58" spans="1:4" ht="27.75" customHeight="1" x14ac:dyDescent="0.25">
      <c r="A58" s="6" t="s">
        <v>1186</v>
      </c>
      <c r="B58" s="6" t="s">
        <v>1097</v>
      </c>
      <c r="C58" s="7" t="s">
        <v>1097</v>
      </c>
      <c r="D58" s="7" t="s">
        <v>1097</v>
      </c>
    </row>
    <row r="59" spans="1:4" ht="27.75" customHeight="1" x14ac:dyDescent="0.25">
      <c r="A59" s="6" t="s">
        <v>1187</v>
      </c>
      <c r="B59" s="6" t="s">
        <v>1097</v>
      </c>
      <c r="C59" s="7">
        <v>3.2656596568401777</v>
      </c>
      <c r="D59" s="7">
        <v>2.257364489408773</v>
      </c>
    </row>
    <row r="60" spans="1:4" ht="27.75" customHeight="1" x14ac:dyDescent="0.25">
      <c r="A60" s="6" t="s">
        <v>1188</v>
      </c>
      <c r="B60" s="6" t="s">
        <v>1097</v>
      </c>
      <c r="C60" s="7">
        <v>4.0899808564713274</v>
      </c>
      <c r="D60" s="7">
        <v>2.1940878298799595</v>
      </c>
    </row>
    <row r="61" spans="1:4" ht="27.75" customHeight="1" x14ac:dyDescent="0.25">
      <c r="A61" s="6" t="s">
        <v>1189</v>
      </c>
      <c r="B61" s="6" t="s">
        <v>1097</v>
      </c>
      <c r="C61" s="7">
        <v>13.931807175560483</v>
      </c>
      <c r="D61" s="7">
        <v>2.4723952685323027</v>
      </c>
    </row>
    <row r="62" spans="1:4" ht="27.75" customHeight="1" x14ac:dyDescent="0.25">
      <c r="A62" s="6" t="s">
        <v>1190</v>
      </c>
      <c r="B62" s="6" t="s">
        <v>1097</v>
      </c>
      <c r="C62" s="7">
        <v>1.6308783675071978</v>
      </c>
      <c r="D62" s="7">
        <v>2.2538172805361256</v>
      </c>
    </row>
    <row r="63" spans="1:4" ht="27.75" customHeight="1" x14ac:dyDescent="0.25">
      <c r="A63" s="6" t="s">
        <v>1191</v>
      </c>
      <c r="B63" s="6" t="s">
        <v>1097</v>
      </c>
      <c r="C63" s="7">
        <v>3.9649322065155155</v>
      </c>
      <c r="D63" s="7">
        <v>7.5150508815451627</v>
      </c>
    </row>
    <row r="64" spans="1:4" ht="27.75" customHeight="1" x14ac:dyDescent="0.25">
      <c r="A64" s="6" t="s">
        <v>1192</v>
      </c>
      <c r="B64" s="6" t="s">
        <v>1097</v>
      </c>
      <c r="C64" s="7">
        <v>0.43179486945238965</v>
      </c>
      <c r="D64" s="7">
        <v>-0.10491551495897966</v>
      </c>
    </row>
    <row r="65" spans="1:4" ht="27.75" customHeight="1" x14ac:dyDescent="0.25">
      <c r="A65" s="6" t="s">
        <v>1193</v>
      </c>
      <c r="B65" s="6" t="s">
        <v>1097</v>
      </c>
      <c r="C65" s="7">
        <v>5.8119019139290415</v>
      </c>
      <c r="D65" s="7">
        <v>1.9805422656816309</v>
      </c>
    </row>
    <row r="66" spans="1:4" ht="27.75" customHeight="1" x14ac:dyDescent="0.25">
      <c r="A66" s="6" t="s">
        <v>1194</v>
      </c>
      <c r="B66" s="6" t="s">
        <v>1097</v>
      </c>
      <c r="C66" s="7">
        <v>1.4919079610295387</v>
      </c>
      <c r="D66" s="7">
        <v>5.2290202026453425</v>
      </c>
    </row>
    <row r="67" spans="1:4" ht="27.75" customHeight="1" x14ac:dyDescent="0.25">
      <c r="A67" s="6" t="s">
        <v>1195</v>
      </c>
      <c r="B67" s="6" t="s">
        <v>1097</v>
      </c>
      <c r="C67" s="7">
        <v>4.1192895873458983</v>
      </c>
      <c r="D67" s="7">
        <v>25.584485889107736</v>
      </c>
    </row>
    <row r="68" spans="1:4" ht="27.75" customHeight="1" x14ac:dyDescent="0.25">
      <c r="A68" s="6" t="s">
        <v>1196</v>
      </c>
      <c r="B68" s="6" t="s">
        <v>1097</v>
      </c>
      <c r="C68" s="7">
        <v>-0.62889001614438</v>
      </c>
      <c r="D68" s="7">
        <v>19.675341431974413</v>
      </c>
    </row>
    <row r="69" spans="1:4" ht="27.75" customHeight="1" x14ac:dyDescent="0.25">
      <c r="A69" s="6" t="s">
        <v>1197</v>
      </c>
      <c r="B69" s="6" t="s">
        <v>1097</v>
      </c>
      <c r="C69" s="7">
        <v>7.6637586880846218</v>
      </c>
      <c r="D69" s="7">
        <v>2.3487311482392759</v>
      </c>
    </row>
    <row r="70" spans="1:4" ht="27.75" customHeight="1" x14ac:dyDescent="0.25">
      <c r="A70" s="6" t="s">
        <v>1198</v>
      </c>
      <c r="B70" s="6" t="s">
        <v>1097</v>
      </c>
      <c r="C70" s="7">
        <v>2.0429467568475461</v>
      </c>
      <c r="D70" s="7">
        <v>1.74886451147071</v>
      </c>
    </row>
    <row r="71" spans="1:4" ht="27.75" customHeight="1" x14ac:dyDescent="0.25">
      <c r="A71" s="6" t="s">
        <v>1199</v>
      </c>
      <c r="B71" s="6" t="s">
        <v>1097</v>
      </c>
      <c r="C71" s="7">
        <v>7.1723497350255148</v>
      </c>
      <c r="D71" s="7">
        <v>4.1132221748449229</v>
      </c>
    </row>
    <row r="72" spans="1:4" ht="27.75" customHeight="1" x14ac:dyDescent="0.25">
      <c r="A72" s="6" t="s">
        <v>1200</v>
      </c>
      <c r="B72" s="6" t="s">
        <v>1097</v>
      </c>
      <c r="C72" s="7">
        <v>7.5360974302640535</v>
      </c>
      <c r="D72" s="7">
        <v>4.1230912209413848</v>
      </c>
    </row>
    <row r="73" spans="1:4" ht="27.75" customHeight="1" x14ac:dyDescent="0.25">
      <c r="A73" s="6" t="s">
        <v>1201</v>
      </c>
      <c r="B73" s="6" t="s">
        <v>1097</v>
      </c>
      <c r="C73" s="7">
        <v>0.37288094829318696</v>
      </c>
      <c r="D73" s="7">
        <v>3.9998767584438086</v>
      </c>
    </row>
    <row r="74" spans="1:4" ht="27.75" customHeight="1" x14ac:dyDescent="0.25">
      <c r="A74" s="6" t="s">
        <v>1202</v>
      </c>
      <c r="B74" s="6" t="s">
        <v>1097</v>
      </c>
      <c r="C74" s="7">
        <v>3.0752882487515927</v>
      </c>
      <c r="D74" s="7">
        <v>0.52629364887166818</v>
      </c>
    </row>
    <row r="75" spans="1:4" ht="27.75" customHeight="1" x14ac:dyDescent="0.25">
      <c r="A75" s="6" t="s">
        <v>1203</v>
      </c>
      <c r="B75" s="6" t="s">
        <v>1097</v>
      </c>
      <c r="C75" s="7">
        <v>8.6362303421628042</v>
      </c>
      <c r="D75" s="7">
        <v>4.5943900250697371</v>
      </c>
    </row>
    <row r="76" spans="1:4" ht="27.75" customHeight="1" x14ac:dyDescent="0.25">
      <c r="A76" s="6" t="s">
        <v>1204</v>
      </c>
      <c r="B76" s="6" t="s">
        <v>1097</v>
      </c>
      <c r="C76" s="7">
        <v>7.25700357085754</v>
      </c>
      <c r="D76" s="7">
        <v>1.0350656777423581</v>
      </c>
    </row>
    <row r="77" spans="1:4" ht="27.75" customHeight="1" x14ac:dyDescent="0.25">
      <c r="A77" s="6" t="s">
        <v>1205</v>
      </c>
      <c r="B77" s="6" t="s">
        <v>1097</v>
      </c>
      <c r="C77" s="7">
        <v>1.314480516629472</v>
      </c>
      <c r="D77" s="7">
        <v>3.4566328181951107</v>
      </c>
    </row>
    <row r="78" spans="1:4" ht="27.75" customHeight="1" x14ac:dyDescent="0.25">
      <c r="A78" s="6" t="s">
        <v>1206</v>
      </c>
      <c r="B78" s="6" t="s">
        <v>1097</v>
      </c>
      <c r="C78" s="7">
        <v>5.1962970999870279</v>
      </c>
      <c r="D78" s="7">
        <v>1.0137676497402544</v>
      </c>
    </row>
    <row r="79" spans="1:4" ht="27.75" customHeight="1" x14ac:dyDescent="0.25">
      <c r="A79" s="6" t="s">
        <v>1207</v>
      </c>
      <c r="B79" s="6" t="s">
        <v>1097</v>
      </c>
      <c r="C79" s="7">
        <v>0.23706230542954709</v>
      </c>
      <c r="D79" s="7">
        <v>0.59951549057238918</v>
      </c>
    </row>
    <row r="80" spans="1:4" ht="27.75" customHeight="1" x14ac:dyDescent="0.25">
      <c r="A80" s="6" t="s">
        <v>1208</v>
      </c>
      <c r="B80" s="6" t="s">
        <v>1097</v>
      </c>
      <c r="C80" s="7">
        <v>2.1397001777869056</v>
      </c>
      <c r="D80" s="7">
        <v>6.4803410385325435</v>
      </c>
    </row>
    <row r="81" spans="1:4" ht="27.75" customHeight="1" x14ac:dyDescent="0.25">
      <c r="A81" s="6" t="s">
        <v>1209</v>
      </c>
      <c r="B81" s="6" t="s">
        <v>1097</v>
      </c>
      <c r="C81" s="7">
        <v>0.81932145071718654</v>
      </c>
      <c r="D81" s="7">
        <v>1.7285995419035955</v>
      </c>
    </row>
    <row r="82" spans="1:4" ht="27.75" customHeight="1" x14ac:dyDescent="0.25">
      <c r="A82" s="6" t="s">
        <v>1210</v>
      </c>
      <c r="B82" s="6" t="s">
        <v>1097</v>
      </c>
      <c r="C82" s="7">
        <v>0.93694650774861876</v>
      </c>
      <c r="D82" s="7">
        <v>1.7344637727223635</v>
      </c>
    </row>
    <row r="83" spans="1:4" ht="27.75" customHeight="1" x14ac:dyDescent="0.25">
      <c r="A83" s="6" t="s">
        <v>1211</v>
      </c>
      <c r="B83" s="6" t="s">
        <v>1097</v>
      </c>
      <c r="C83" s="7">
        <v>1.1256674655051824</v>
      </c>
      <c r="D83" s="7">
        <v>5.157676599978938</v>
      </c>
    </row>
    <row r="84" spans="1:4" ht="27.75" customHeight="1" x14ac:dyDescent="0.25">
      <c r="A84" s="6" t="s">
        <v>1212</v>
      </c>
      <c r="B84" s="6" t="s">
        <v>1097</v>
      </c>
      <c r="C84" s="7">
        <v>0.84189500621403568</v>
      </c>
      <c r="D84" s="7" t="s">
        <v>1097</v>
      </c>
    </row>
    <row r="85" spans="1:4" ht="27.75" customHeight="1" x14ac:dyDescent="0.25">
      <c r="A85" s="6" t="s">
        <v>1213</v>
      </c>
      <c r="B85" s="6" t="s">
        <v>1097</v>
      </c>
      <c r="C85" s="7">
        <v>0.59899843792689678</v>
      </c>
      <c r="D85" s="7">
        <v>0.134976042702487</v>
      </c>
    </row>
    <row r="86" spans="1:4" ht="27.75" customHeight="1" x14ac:dyDescent="0.25">
      <c r="A86" s="6" t="s">
        <v>1214</v>
      </c>
      <c r="B86" s="6" t="s">
        <v>1097</v>
      </c>
      <c r="C86" s="7">
        <v>0.73547319162509806</v>
      </c>
      <c r="D86" s="7">
        <v>2.1055991820076425</v>
      </c>
    </row>
    <row r="87" spans="1:4" ht="27.75" customHeight="1" x14ac:dyDescent="0.25">
      <c r="A87" s="6" t="s">
        <v>1215</v>
      </c>
      <c r="B87" s="6" t="s">
        <v>1097</v>
      </c>
      <c r="C87" s="7">
        <v>2.8854666807705693</v>
      </c>
      <c r="D87" s="7">
        <v>3.7826410755434852</v>
      </c>
    </row>
    <row r="88" spans="1:4" ht="27.75" customHeight="1" x14ac:dyDescent="0.25">
      <c r="A88" s="6" t="s">
        <v>1216</v>
      </c>
      <c r="B88" s="6" t="s">
        <v>1097</v>
      </c>
      <c r="C88" s="7">
        <v>0.25631449278276375</v>
      </c>
      <c r="D88" s="7">
        <v>0.13516961889100618</v>
      </c>
    </row>
    <row r="89" spans="1:4" ht="27.75" customHeight="1" x14ac:dyDescent="0.25">
      <c r="A89" s="6" t="s">
        <v>1217</v>
      </c>
      <c r="B89" s="6" t="s">
        <v>1097</v>
      </c>
      <c r="C89" s="7">
        <v>2.5266148821157879</v>
      </c>
      <c r="D89" s="7">
        <v>6.459121667164121</v>
      </c>
    </row>
    <row r="90" spans="1:4" ht="27.75" customHeight="1" x14ac:dyDescent="0.25">
      <c r="A90" s="6" t="s">
        <v>1218</v>
      </c>
      <c r="B90" s="6" t="s">
        <v>1097</v>
      </c>
      <c r="C90" s="7">
        <v>10.102109975655656</v>
      </c>
      <c r="D90" s="7">
        <v>1.042300825594954</v>
      </c>
    </row>
    <row r="91" spans="1:4" ht="27.75" customHeight="1" x14ac:dyDescent="0.25">
      <c r="A91" s="6" t="s">
        <v>1219</v>
      </c>
      <c r="B91" s="6" t="s">
        <v>1097</v>
      </c>
      <c r="C91" s="7">
        <v>3.5918187173410883</v>
      </c>
      <c r="D91" s="7">
        <v>1.3707669036048369</v>
      </c>
    </row>
    <row r="92" spans="1:4" ht="27.75" customHeight="1" x14ac:dyDescent="0.25">
      <c r="A92" s="6" t="s">
        <v>1220</v>
      </c>
      <c r="B92" s="6" t="s">
        <v>1097</v>
      </c>
      <c r="C92" s="7">
        <v>2.7561728809847135</v>
      </c>
      <c r="D92" s="7">
        <v>2.2798096155187877</v>
      </c>
    </row>
    <row r="93" spans="1:4" ht="27.75" customHeight="1" x14ac:dyDescent="0.25">
      <c r="A93" s="6" t="s">
        <v>1221</v>
      </c>
      <c r="B93" s="6" t="s">
        <v>1097</v>
      </c>
      <c r="C93" s="7">
        <v>2.1733410211060447</v>
      </c>
      <c r="D93" s="7">
        <v>0.98579916599296824</v>
      </c>
    </row>
    <row r="94" spans="1:4" ht="27.75" customHeight="1" x14ac:dyDescent="0.25">
      <c r="A94" s="6" t="s">
        <v>1222</v>
      </c>
      <c r="B94" s="6" t="s">
        <v>1097</v>
      </c>
      <c r="C94" s="7">
        <v>1.4428690019767423</v>
      </c>
      <c r="D94" s="7">
        <v>0.28377812457715285</v>
      </c>
    </row>
    <row r="95" spans="1:4" ht="27.75" customHeight="1" x14ac:dyDescent="0.25">
      <c r="A95" s="6" t="s">
        <v>1223</v>
      </c>
      <c r="B95" s="6" t="s">
        <v>1097</v>
      </c>
      <c r="C95" s="7">
        <v>2.0900134022109227</v>
      </c>
      <c r="D95" s="7">
        <v>4.9272082340125575E-2</v>
      </c>
    </row>
    <row r="96" spans="1:4" ht="27.75" customHeight="1" x14ac:dyDescent="0.25">
      <c r="A96" s="6" t="s">
        <v>1224</v>
      </c>
      <c r="B96" s="6" t="s">
        <v>1097</v>
      </c>
      <c r="C96" s="7">
        <v>2.7135897652616793E-2</v>
      </c>
      <c r="D96" s="7">
        <v>3.6656057153932471</v>
      </c>
    </row>
    <row r="97" spans="1:4" ht="27.75" customHeight="1" x14ac:dyDescent="0.25">
      <c r="A97" s="6" t="s">
        <v>1225</v>
      </c>
      <c r="B97" s="6" t="s">
        <v>1097</v>
      </c>
      <c r="C97" s="7">
        <v>0.74210306549294569</v>
      </c>
      <c r="D97" s="7">
        <v>0.53391806959715349</v>
      </c>
    </row>
    <row r="98" spans="1:4" ht="27.75" customHeight="1" x14ac:dyDescent="0.25">
      <c r="A98" s="6" t="s">
        <v>1226</v>
      </c>
      <c r="B98" s="6" t="s">
        <v>1097</v>
      </c>
      <c r="C98" s="7">
        <v>0.3441836923915631</v>
      </c>
      <c r="D98" s="7">
        <v>0.98150403349668336</v>
      </c>
    </row>
    <row r="99" spans="1:4" ht="27.75" customHeight="1" x14ac:dyDescent="0.25">
      <c r="A99" s="6" t="s">
        <v>1227</v>
      </c>
      <c r="B99" s="6" t="s">
        <v>1097</v>
      </c>
      <c r="C99" s="7">
        <v>0.52520374738517828</v>
      </c>
      <c r="D99" s="7">
        <v>1.7108247545028759</v>
      </c>
    </row>
    <row r="100" spans="1:4" ht="27.75" customHeight="1" x14ac:dyDescent="0.25">
      <c r="A100" s="6" t="s">
        <v>1228</v>
      </c>
      <c r="B100" s="6" t="s">
        <v>1097</v>
      </c>
      <c r="C100" s="7">
        <v>3.0310764714522747</v>
      </c>
      <c r="D100" s="7" t="s">
        <v>1097</v>
      </c>
    </row>
    <row r="101" spans="1:4" ht="27.75" customHeight="1" x14ac:dyDescent="0.25">
      <c r="A101" s="6" t="s">
        <v>1229</v>
      </c>
      <c r="B101" s="6" t="s">
        <v>1097</v>
      </c>
      <c r="C101" s="7">
        <v>7.027532561199086E-2</v>
      </c>
      <c r="D101" s="7">
        <v>3.6683503071129806</v>
      </c>
    </row>
    <row r="102" spans="1:4" ht="27.75" customHeight="1" x14ac:dyDescent="0.25">
      <c r="A102" s="6" t="s">
        <v>1230</v>
      </c>
      <c r="B102" s="6" t="s">
        <v>1097</v>
      </c>
      <c r="C102" s="7">
        <v>1.7793276333428794</v>
      </c>
      <c r="D102" s="7">
        <v>2.8563263648192585</v>
      </c>
    </row>
    <row r="103" spans="1:4" ht="27.75" customHeight="1" x14ac:dyDescent="0.25">
      <c r="A103" s="6" t="s">
        <v>1231</v>
      </c>
      <c r="B103" s="6" t="s">
        <v>1097</v>
      </c>
      <c r="C103" s="7">
        <v>0.51990823727703206</v>
      </c>
      <c r="D103" s="7">
        <v>0.13524972352951639</v>
      </c>
    </row>
    <row r="104" spans="1:4" ht="27.75" customHeight="1" x14ac:dyDescent="0.25">
      <c r="A104" s="6" t="s">
        <v>1232</v>
      </c>
      <c r="B104" s="6" t="s">
        <v>1097</v>
      </c>
      <c r="C104" s="7">
        <v>1.8012973578459703</v>
      </c>
      <c r="D104" s="7">
        <v>0.96328120849238319</v>
      </c>
    </row>
    <row r="105" spans="1:4" ht="27.75" customHeight="1" x14ac:dyDescent="0.25">
      <c r="A105" s="6" t="s">
        <v>1233</v>
      </c>
      <c r="B105" s="6" t="s">
        <v>1097</v>
      </c>
      <c r="C105" s="7">
        <v>0.42015906004230008</v>
      </c>
      <c r="D105" s="7">
        <v>19.42321257975868</v>
      </c>
    </row>
    <row r="106" spans="1:4" ht="27.75" customHeight="1" x14ac:dyDescent="0.25">
      <c r="A106" s="6" t="s">
        <v>1234</v>
      </c>
      <c r="B106" s="6" t="s">
        <v>1097</v>
      </c>
      <c r="C106" s="7">
        <v>2.468983188304481</v>
      </c>
      <c r="D106" s="7">
        <v>1.7626202965934918</v>
      </c>
    </row>
    <row r="107" spans="1:4" ht="27.75" customHeight="1" x14ac:dyDescent="0.25">
      <c r="A107" s="6" t="s">
        <v>1235</v>
      </c>
      <c r="B107" s="6" t="s">
        <v>1097</v>
      </c>
      <c r="C107" s="7">
        <v>2.6236258554693115</v>
      </c>
      <c r="D107" s="7">
        <v>3.854638059989528</v>
      </c>
    </row>
    <row r="108" spans="1:4" ht="27.75" customHeight="1" x14ac:dyDescent="0.25">
      <c r="A108" s="6" t="s">
        <v>1236</v>
      </c>
      <c r="B108" s="6" t="s">
        <v>1097</v>
      </c>
      <c r="C108" s="7">
        <v>2.6006463851409531</v>
      </c>
      <c r="D108" s="7">
        <v>3.8560331442889617</v>
      </c>
    </row>
    <row r="109" spans="1:4" ht="27.75" customHeight="1" x14ac:dyDescent="0.25">
      <c r="A109" s="6" t="s">
        <v>1237</v>
      </c>
      <c r="B109" s="6" t="s">
        <v>1097</v>
      </c>
      <c r="C109" s="7">
        <v>0.43181349361125193</v>
      </c>
      <c r="D109" s="7">
        <v>-0.10491472931656566</v>
      </c>
    </row>
    <row r="110" spans="1:4" ht="27.75" customHeight="1" x14ac:dyDescent="0.25">
      <c r="A110" s="6" t="s">
        <v>1238</v>
      </c>
      <c r="B110" s="6" t="s">
        <v>1097</v>
      </c>
      <c r="C110" s="7">
        <v>4.811974487281339</v>
      </c>
      <c r="D110" s="7">
        <v>2.2678614220455531</v>
      </c>
    </row>
    <row r="111" spans="1:4" ht="27.75" customHeight="1" x14ac:dyDescent="0.25">
      <c r="A111" s="6" t="s">
        <v>1239</v>
      </c>
      <c r="B111" s="6" t="s">
        <v>1097</v>
      </c>
      <c r="C111" s="7">
        <v>7.4240053325814914</v>
      </c>
      <c r="D111" s="7">
        <v>1.0237064543301764</v>
      </c>
    </row>
    <row r="112" spans="1:4" ht="27.75" customHeight="1" x14ac:dyDescent="0.25">
      <c r="A112" s="6" t="s">
        <v>1240</v>
      </c>
      <c r="B112" s="6" t="s">
        <v>1097</v>
      </c>
      <c r="C112" s="7">
        <v>10.20887569201275</v>
      </c>
      <c r="D112" s="7">
        <v>1.0425441518166529</v>
      </c>
    </row>
    <row r="113" spans="1:4" ht="27.75" customHeight="1" x14ac:dyDescent="0.25">
      <c r="A113" s="6" t="s">
        <v>1241</v>
      </c>
      <c r="B113" s="6" t="s">
        <v>1097</v>
      </c>
      <c r="C113" s="7">
        <v>0.19409631917219866</v>
      </c>
      <c r="D113" s="7">
        <v>0.49768541734143179</v>
      </c>
    </row>
    <row r="114" spans="1:4" ht="27.75" customHeight="1" x14ac:dyDescent="0.25">
      <c r="A114" s="6" t="s">
        <v>1242</v>
      </c>
      <c r="B114" s="6" t="s">
        <v>1097</v>
      </c>
      <c r="C114" s="7">
        <v>5.3561232712025921</v>
      </c>
      <c r="D114" s="7">
        <v>4.0913925244332443</v>
      </c>
    </row>
    <row r="115" spans="1:4" ht="27.75" customHeight="1" x14ac:dyDescent="0.25">
      <c r="A115" s="6" t="s">
        <v>1243</v>
      </c>
      <c r="B115" s="6" t="s">
        <v>1097</v>
      </c>
      <c r="C115" s="7">
        <v>2.6045476955201226</v>
      </c>
      <c r="D115" s="7">
        <v>1.339809403131921</v>
      </c>
    </row>
    <row r="116" spans="1:4" ht="27.75" customHeight="1" x14ac:dyDescent="0.25">
      <c r="A116" s="6" t="s">
        <v>1244</v>
      </c>
      <c r="B116" s="6" t="s">
        <v>1097</v>
      </c>
      <c r="C116" s="7">
        <v>3.1889225987250023</v>
      </c>
      <c r="D116" s="7">
        <v>6.5066132947213156</v>
      </c>
    </row>
    <row r="117" spans="1:4" ht="27.75" customHeight="1" x14ac:dyDescent="0.25">
      <c r="A117" s="6" t="s">
        <v>1245</v>
      </c>
      <c r="B117" s="6" t="s">
        <v>1097</v>
      </c>
      <c r="C117" s="7">
        <v>2.0355919379211191</v>
      </c>
      <c r="D117" s="7">
        <v>15.035546186063572</v>
      </c>
    </row>
    <row r="118" spans="1:4" ht="27.75" customHeight="1" x14ac:dyDescent="0.25">
      <c r="A118" s="6" t="s">
        <v>1246</v>
      </c>
      <c r="B118" s="6" t="s">
        <v>1097</v>
      </c>
      <c r="C118" s="7">
        <v>6.4868692899292189</v>
      </c>
      <c r="D118" s="7">
        <v>6.7666189828268068</v>
      </c>
    </row>
    <row r="119" spans="1:4" ht="27.75" customHeight="1" x14ac:dyDescent="0.25">
      <c r="A119" s="6" t="s">
        <v>1247</v>
      </c>
      <c r="B119" s="6" t="s">
        <v>1097</v>
      </c>
      <c r="C119" s="7">
        <v>2.7317052660377397E-2</v>
      </c>
      <c r="D119" s="7">
        <v>3.6651259015965998</v>
      </c>
    </row>
    <row r="120" spans="1:4" ht="27.75" customHeight="1" x14ac:dyDescent="0.25">
      <c r="A120" s="6" t="s">
        <v>1248</v>
      </c>
      <c r="B120" s="6" t="s">
        <v>1097</v>
      </c>
      <c r="C120" s="7">
        <v>5.0704811577805221E-3</v>
      </c>
      <c r="D120" s="7">
        <v>-4.9788966993702154E-3</v>
      </c>
    </row>
    <row r="121" spans="1:4" ht="27.75" customHeight="1" x14ac:dyDescent="0.25">
      <c r="A121" s="6" t="s">
        <v>1249</v>
      </c>
      <c r="B121" s="6" t="s">
        <v>1097</v>
      </c>
      <c r="C121" s="7">
        <v>0.25487582613358084</v>
      </c>
      <c r="D121" s="7">
        <v>-7.7045509473173688E-3</v>
      </c>
    </row>
    <row r="122" spans="1:4" ht="27.75" customHeight="1" x14ac:dyDescent="0.25">
      <c r="A122" s="6" t="s">
        <v>1250</v>
      </c>
      <c r="B122" s="6" t="s">
        <v>1097</v>
      </c>
      <c r="C122" s="7">
        <v>4.0588978006982384</v>
      </c>
      <c r="D122" s="7">
        <v>6.7163140275129605</v>
      </c>
    </row>
    <row r="123" spans="1:4" ht="27.75" customHeight="1" x14ac:dyDescent="0.25">
      <c r="A123" s="6" t="s">
        <v>1251</v>
      </c>
      <c r="B123" s="6" t="s">
        <v>1097</v>
      </c>
      <c r="C123" s="7">
        <v>4.0507760569041196</v>
      </c>
      <c r="D123" s="7">
        <v>6.7150215564817861</v>
      </c>
    </row>
    <row r="124" spans="1:4" ht="27.75" customHeight="1" x14ac:dyDescent="0.25">
      <c r="A124" s="6" t="s">
        <v>1252</v>
      </c>
      <c r="B124" s="6" t="s">
        <v>1097</v>
      </c>
      <c r="C124" s="7">
        <v>1.8898914654448777</v>
      </c>
      <c r="D124" s="7">
        <v>1.8916230677076771</v>
      </c>
    </row>
    <row r="125" spans="1:4" ht="27.75" customHeight="1" x14ac:dyDescent="0.25">
      <c r="A125" s="6" t="s">
        <v>1253</v>
      </c>
      <c r="B125" s="6" t="s">
        <v>1097</v>
      </c>
      <c r="C125" s="7">
        <v>7.8940645845231634</v>
      </c>
      <c r="D125" s="7">
        <v>7.4982049431963764</v>
      </c>
    </row>
    <row r="126" spans="1:4" ht="27.75" customHeight="1" x14ac:dyDescent="0.25">
      <c r="A126" s="6" t="s">
        <v>1254</v>
      </c>
      <c r="B126" s="6" t="s">
        <v>1097</v>
      </c>
      <c r="C126" s="7">
        <v>0.25994513408118919</v>
      </c>
      <c r="D126" s="7">
        <v>0.13717018081873916</v>
      </c>
    </row>
    <row r="127" spans="1:4" ht="27.75" customHeight="1" x14ac:dyDescent="0.25">
      <c r="A127" s="6" t="s">
        <v>1255</v>
      </c>
      <c r="B127" s="6" t="s">
        <v>1097</v>
      </c>
      <c r="C127" s="7">
        <v>1.8788452065489811</v>
      </c>
      <c r="D127" s="7">
        <v>1.3328069362888364</v>
      </c>
    </row>
    <row r="128" spans="1:4" ht="27.75" customHeight="1" x14ac:dyDescent="0.25">
      <c r="A128" s="6" t="s">
        <v>1256</v>
      </c>
      <c r="B128" s="6" t="s">
        <v>1097</v>
      </c>
      <c r="C128" s="7">
        <v>6.663900064918872</v>
      </c>
      <c r="D128" s="7">
        <v>0.90404946216230098</v>
      </c>
    </row>
    <row r="129" spans="1:4" ht="27.75" customHeight="1" x14ac:dyDescent="0.25">
      <c r="A129" s="6" t="s">
        <v>1257</v>
      </c>
      <c r="B129" s="6" t="s">
        <v>1097</v>
      </c>
      <c r="C129" s="7">
        <v>4.5134896898676109</v>
      </c>
      <c r="D129" s="7">
        <v>7.3652113545192623</v>
      </c>
    </row>
    <row r="130" spans="1:4" ht="27.75" customHeight="1" x14ac:dyDescent="0.25">
      <c r="A130" s="6" t="s">
        <v>1258</v>
      </c>
      <c r="B130" s="6" t="s">
        <v>1097</v>
      </c>
      <c r="C130" s="7">
        <v>1.2145056232937084</v>
      </c>
      <c r="D130" s="7">
        <v>2.2809948131516609</v>
      </c>
    </row>
    <row r="131" spans="1:4" ht="27.75" customHeight="1" x14ac:dyDescent="0.25">
      <c r="A131" s="6" t="s">
        <v>1259</v>
      </c>
      <c r="B131" s="6" t="s">
        <v>1097</v>
      </c>
      <c r="C131" s="7">
        <v>1.5852054848639741</v>
      </c>
      <c r="D131" s="7">
        <v>1.0201079464102407</v>
      </c>
    </row>
    <row r="132" spans="1:4" ht="27.75" customHeight="1" x14ac:dyDescent="0.25">
      <c r="A132" s="6" t="s">
        <v>1260</v>
      </c>
      <c r="B132" s="6" t="s">
        <v>1097</v>
      </c>
      <c r="C132" s="7">
        <v>2.7756770058620015</v>
      </c>
      <c r="D132" s="7">
        <v>0.81725436007634711</v>
      </c>
    </row>
    <row r="133" spans="1:4" ht="27.75" customHeight="1" x14ac:dyDescent="0.25">
      <c r="A133" s="6" t="s">
        <v>1261</v>
      </c>
      <c r="B133" s="6" t="s">
        <v>1097</v>
      </c>
      <c r="C133" s="7">
        <v>1.3346337951918681</v>
      </c>
      <c r="D133" s="7">
        <v>1.0089419229248009</v>
      </c>
    </row>
    <row r="134" spans="1:4" ht="27.75" customHeight="1" x14ac:dyDescent="0.25">
      <c r="A134" s="6" t="s">
        <v>1262</v>
      </c>
      <c r="B134" s="6" t="s">
        <v>1097</v>
      </c>
      <c r="C134" s="7">
        <v>3.8255115687142212</v>
      </c>
      <c r="D134" s="7">
        <v>12.888918664876739</v>
      </c>
    </row>
    <row r="135" spans="1:4" ht="27.75" customHeight="1" x14ac:dyDescent="0.25">
      <c r="A135" s="6" t="s">
        <v>1263</v>
      </c>
      <c r="B135" s="6" t="s">
        <v>1097</v>
      </c>
      <c r="C135" s="7">
        <v>0.18451103462765839</v>
      </c>
      <c r="D135" s="7">
        <v>0.49730617885196121</v>
      </c>
    </row>
    <row r="136" spans="1:4" ht="27.75" customHeight="1" x14ac:dyDescent="0.25">
      <c r="A136" s="6" t="s">
        <v>1264</v>
      </c>
      <c r="B136" s="6" t="s">
        <v>1097</v>
      </c>
      <c r="C136" s="7">
        <v>3.1692063708797851</v>
      </c>
      <c r="D136" s="7">
        <v>0.83918685538323412</v>
      </c>
    </row>
    <row r="137" spans="1:4" ht="27.75" customHeight="1" x14ac:dyDescent="0.25">
      <c r="A137" s="6" t="s">
        <v>1265</v>
      </c>
      <c r="B137" s="6" t="s">
        <v>1097</v>
      </c>
      <c r="C137" s="7">
        <v>6.9183352165249765</v>
      </c>
      <c r="D137" s="7">
        <v>0.97677909041521682</v>
      </c>
    </row>
    <row r="138" spans="1:4" ht="27.75" customHeight="1" x14ac:dyDescent="0.25">
      <c r="A138" s="6" t="s">
        <v>1266</v>
      </c>
      <c r="B138" s="6" t="s">
        <v>1097</v>
      </c>
      <c r="C138" s="7">
        <v>1.1036289899408571</v>
      </c>
      <c r="D138" s="7" t="s">
        <v>1097</v>
      </c>
    </row>
    <row r="139" spans="1:4" ht="27.75" customHeight="1" x14ac:dyDescent="0.25">
      <c r="A139" s="6" t="s">
        <v>1267</v>
      </c>
      <c r="B139" s="6" t="s">
        <v>1097</v>
      </c>
      <c r="C139" s="7" t="s">
        <v>1097</v>
      </c>
      <c r="D139" s="7" t="s">
        <v>1097</v>
      </c>
    </row>
    <row r="140" spans="1:4" ht="27.75" customHeight="1" x14ac:dyDescent="0.25">
      <c r="A140" s="6" t="s">
        <v>1268</v>
      </c>
      <c r="B140" s="6" t="s">
        <v>1097</v>
      </c>
      <c r="C140" s="7">
        <v>2.743961104300233</v>
      </c>
      <c r="D140" s="7" t="s">
        <v>1097</v>
      </c>
    </row>
    <row r="141" spans="1:4" ht="27.75" customHeight="1" x14ac:dyDescent="0.25">
      <c r="A141" s="6" t="s">
        <v>1269</v>
      </c>
      <c r="B141" s="6" t="s">
        <v>1097</v>
      </c>
      <c r="C141" s="7">
        <v>-7.4471926983925144E-2</v>
      </c>
      <c r="D141" s="7">
        <v>-4.0138083586972961E-2</v>
      </c>
    </row>
    <row r="142" spans="1:4" ht="27.75" customHeight="1" x14ac:dyDescent="0.25">
      <c r="A142" s="6" t="s">
        <v>1270</v>
      </c>
      <c r="B142" s="6" t="s">
        <v>1097</v>
      </c>
      <c r="C142" s="7">
        <v>1.214559575184422</v>
      </c>
      <c r="D142" s="7">
        <v>2.2811025606431392</v>
      </c>
    </row>
    <row r="143" spans="1:4" ht="27.75" customHeight="1" x14ac:dyDescent="0.25">
      <c r="A143" s="6" t="s">
        <v>1271</v>
      </c>
      <c r="B143" s="6" t="s">
        <v>1097</v>
      </c>
      <c r="C143" s="7">
        <v>2.0955172684288046</v>
      </c>
      <c r="D143" s="7">
        <v>1.160807853429801</v>
      </c>
    </row>
    <row r="144" spans="1:4" ht="27.75" customHeight="1" x14ac:dyDescent="0.25">
      <c r="A144" s="6" t="s">
        <v>1272</v>
      </c>
      <c r="B144" s="6" t="s">
        <v>1097</v>
      </c>
      <c r="C144" s="7">
        <v>2.0961364409462555</v>
      </c>
      <c r="D144" s="7">
        <v>1.1614609936535008</v>
      </c>
    </row>
    <row r="145" spans="1:4" ht="27.75" customHeight="1" x14ac:dyDescent="0.25">
      <c r="A145" s="6" t="s">
        <v>1273</v>
      </c>
      <c r="B145" s="6" t="s">
        <v>1097</v>
      </c>
      <c r="C145" s="7">
        <v>2.9714163251582013</v>
      </c>
      <c r="D145" s="7">
        <v>1.3445636257816806</v>
      </c>
    </row>
    <row r="146" spans="1:4" ht="27.75" customHeight="1" x14ac:dyDescent="0.25">
      <c r="A146" s="6" t="s">
        <v>1274</v>
      </c>
      <c r="B146" s="6" t="s">
        <v>1097</v>
      </c>
      <c r="C146" s="7">
        <v>2.7603058110006904</v>
      </c>
      <c r="D146" s="7">
        <v>2.2833487192023396</v>
      </c>
    </row>
    <row r="147" spans="1:4" ht="27.75" customHeight="1" x14ac:dyDescent="0.25">
      <c r="A147" s="6" t="s">
        <v>1275</v>
      </c>
      <c r="B147" s="6" t="s">
        <v>1097</v>
      </c>
      <c r="C147" s="7">
        <v>10.103228592902058</v>
      </c>
      <c r="D147" s="7">
        <v>1.0424112072798168</v>
      </c>
    </row>
    <row r="148" spans="1:4" ht="27.75" customHeight="1" x14ac:dyDescent="0.25">
      <c r="A148" s="6" t="s">
        <v>1276</v>
      </c>
      <c r="B148" s="6" t="s">
        <v>1097</v>
      </c>
      <c r="C148" s="7">
        <v>1.7269693527987162</v>
      </c>
      <c r="D148" s="7">
        <v>3.3759971150848935</v>
      </c>
    </row>
    <row r="149" spans="1:4" ht="27.75" customHeight="1" x14ac:dyDescent="0.25">
      <c r="A149" s="6" t="s">
        <v>1277</v>
      </c>
      <c r="B149" s="6" t="s">
        <v>1097</v>
      </c>
      <c r="C149" s="7">
        <v>6.7523964947362236</v>
      </c>
      <c r="D149" s="7">
        <v>15.421117658929104</v>
      </c>
    </row>
    <row r="150" spans="1:4" ht="27.75" customHeight="1" x14ac:dyDescent="0.25">
      <c r="A150" s="6" t="s">
        <v>1278</v>
      </c>
      <c r="B150" s="6" t="s">
        <v>1097</v>
      </c>
      <c r="C150" s="7">
        <v>6.3432777587229117</v>
      </c>
      <c r="D150" s="7">
        <v>6.8056458868358947</v>
      </c>
    </row>
    <row r="151" spans="1:4" ht="27.75" customHeight="1" x14ac:dyDescent="0.25">
      <c r="A151" s="6" t="s">
        <v>1279</v>
      </c>
      <c r="B151" s="6" t="s">
        <v>1097</v>
      </c>
      <c r="C151" s="7">
        <v>4.702683891881458</v>
      </c>
      <c r="D151" s="7">
        <v>4.0811389612232576</v>
      </c>
    </row>
    <row r="152" spans="1:4" ht="27.75" customHeight="1" x14ac:dyDescent="0.25">
      <c r="A152" s="6" t="s">
        <v>1280</v>
      </c>
      <c r="B152" s="6" t="s">
        <v>1097</v>
      </c>
      <c r="C152" s="7">
        <v>0.89408403802403191</v>
      </c>
      <c r="D152" s="7">
        <v>0.53027379549545484</v>
      </c>
    </row>
    <row r="153" spans="1:4" ht="27.75" customHeight="1" x14ac:dyDescent="0.25">
      <c r="A153" s="6" t="s">
        <v>1281</v>
      </c>
      <c r="B153" s="6" t="s">
        <v>1097</v>
      </c>
      <c r="C153" s="7">
        <v>1.8809690979945022</v>
      </c>
      <c r="D153" s="7">
        <v>1.330802821248485</v>
      </c>
    </row>
    <row r="154" spans="1:4" ht="27.75" customHeight="1" x14ac:dyDescent="0.25">
      <c r="A154" s="6" t="s">
        <v>1282</v>
      </c>
      <c r="B154" s="6" t="s">
        <v>1097</v>
      </c>
      <c r="C154" s="7">
        <v>5.3638902815364933</v>
      </c>
      <c r="D154" s="7">
        <v>5.4630510487081008</v>
      </c>
    </row>
    <row r="155" spans="1:4" ht="27.75" customHeight="1" x14ac:dyDescent="0.25">
      <c r="A155" s="6" t="s">
        <v>1283</v>
      </c>
      <c r="B155" s="6" t="s">
        <v>1097</v>
      </c>
      <c r="C155" s="7">
        <v>0.91858978258922597</v>
      </c>
      <c r="D155" s="7">
        <v>2.0624950744559509</v>
      </c>
    </row>
    <row r="156" spans="1:4" ht="27.75" customHeight="1" x14ac:dyDescent="0.25">
      <c r="A156" s="6" t="s">
        <v>1284</v>
      </c>
      <c r="B156" s="6" t="s">
        <v>1097</v>
      </c>
      <c r="C156" s="7">
        <v>1.0308955173020933</v>
      </c>
      <c r="D156" s="7">
        <v>1.2061305203691479</v>
      </c>
    </row>
    <row r="157" spans="1:4" ht="27.75" customHeight="1" x14ac:dyDescent="0.25">
      <c r="A157" s="6" t="s">
        <v>1285</v>
      </c>
      <c r="B157" s="6" t="s">
        <v>1097</v>
      </c>
      <c r="C157" s="7">
        <v>1.3289080073352133</v>
      </c>
      <c r="D157" s="7">
        <v>1.2124265083496961</v>
      </c>
    </row>
    <row r="158" spans="1:4" ht="27.75" customHeight="1" x14ac:dyDescent="0.25">
      <c r="A158" s="6" t="s">
        <v>1286</v>
      </c>
      <c r="B158" s="6" t="s">
        <v>1097</v>
      </c>
      <c r="C158" s="7">
        <v>2.1633354336232085</v>
      </c>
      <c r="D158" s="7">
        <v>15.115287520738621</v>
      </c>
    </row>
    <row r="159" spans="1:4" ht="27.75" customHeight="1" x14ac:dyDescent="0.25">
      <c r="A159" s="6" t="s">
        <v>1287</v>
      </c>
      <c r="B159" s="6" t="s">
        <v>1097</v>
      </c>
      <c r="C159" s="7">
        <v>2.7757786400333848</v>
      </c>
      <c r="D159" s="7">
        <v>15.209376124843294</v>
      </c>
    </row>
    <row r="160" spans="1:4" ht="27.75" customHeight="1" x14ac:dyDescent="0.25">
      <c r="A160" s="6" t="s">
        <v>1288</v>
      </c>
      <c r="B160" s="6" t="s">
        <v>1097</v>
      </c>
      <c r="C160" s="7">
        <v>2.0904728628562856</v>
      </c>
      <c r="D160" s="7">
        <v>15.202296440056875</v>
      </c>
    </row>
    <row r="161" spans="1:4" ht="27.75" customHeight="1" x14ac:dyDescent="0.25">
      <c r="A161" s="6" t="s">
        <v>1289</v>
      </c>
      <c r="B161" s="6" t="s">
        <v>1097</v>
      </c>
      <c r="C161" s="7">
        <v>3.5219608442965344</v>
      </c>
      <c r="D161" s="7">
        <v>1.3762971670546456</v>
      </c>
    </row>
    <row r="162" spans="1:4" ht="27.75" customHeight="1" x14ac:dyDescent="0.25">
      <c r="A162" s="6" t="s">
        <v>1290</v>
      </c>
      <c r="B162" s="6" t="s">
        <v>1097</v>
      </c>
      <c r="C162" s="7">
        <v>2.1195009583044619</v>
      </c>
      <c r="D162" s="7">
        <v>6.475852750477757</v>
      </c>
    </row>
    <row r="163" spans="1:4" ht="27.75" customHeight="1" x14ac:dyDescent="0.25">
      <c r="A163" s="6" t="s">
        <v>1291</v>
      </c>
      <c r="B163" s="6" t="s">
        <v>1097</v>
      </c>
      <c r="C163" s="7">
        <v>2.2296825155656963</v>
      </c>
      <c r="D163" s="7">
        <v>6.3959902319657118</v>
      </c>
    </row>
    <row r="164" spans="1:4" ht="27.75" customHeight="1" x14ac:dyDescent="0.25">
      <c r="A164" s="6" t="s">
        <v>1292</v>
      </c>
      <c r="B164" s="6" t="s">
        <v>1097</v>
      </c>
      <c r="C164" s="7">
        <v>8.5130680446757747</v>
      </c>
      <c r="D164" s="7">
        <v>4.541162131117229</v>
      </c>
    </row>
    <row r="165" spans="1:4" ht="27.75" customHeight="1" x14ac:dyDescent="0.25">
      <c r="A165" s="6" t="s">
        <v>1293</v>
      </c>
      <c r="B165" s="6" t="s">
        <v>1097</v>
      </c>
      <c r="C165" s="7">
        <v>0.47975905977268513</v>
      </c>
      <c r="D165" s="7">
        <v>1.1811184490770774</v>
      </c>
    </row>
    <row r="166" spans="1:4" ht="27.75" customHeight="1" x14ac:dyDescent="0.25">
      <c r="A166" s="6" t="s">
        <v>1294</v>
      </c>
      <c r="B166" s="6" t="s">
        <v>1097</v>
      </c>
      <c r="C166" s="7">
        <v>0.96680090218761783</v>
      </c>
      <c r="D166" s="7">
        <v>1.8457582160867967</v>
      </c>
    </row>
    <row r="167" spans="1:4" ht="27.75" customHeight="1" x14ac:dyDescent="0.25">
      <c r="A167" s="6" t="s">
        <v>1295</v>
      </c>
      <c r="B167" s="6" t="s">
        <v>1097</v>
      </c>
      <c r="C167" s="7">
        <v>2.8838908146549755</v>
      </c>
      <c r="D167" s="7">
        <v>1.7741779235388564</v>
      </c>
    </row>
    <row r="168" spans="1:4" ht="27.75" customHeight="1" x14ac:dyDescent="0.25">
      <c r="A168" s="6" t="s">
        <v>1296</v>
      </c>
      <c r="B168" s="6" t="s">
        <v>1097</v>
      </c>
      <c r="C168" s="7">
        <v>8.4522154589068723</v>
      </c>
      <c r="D168" s="7">
        <v>4.5211152441337168</v>
      </c>
    </row>
    <row r="169" spans="1:4" ht="27.75" customHeight="1" x14ac:dyDescent="0.25">
      <c r="A169" s="6" t="s">
        <v>1297</v>
      </c>
      <c r="B169" s="6" t="s">
        <v>1097</v>
      </c>
      <c r="C169" s="7">
        <v>2.3438341798071027</v>
      </c>
      <c r="D169" s="7">
        <v>12.436378292499555</v>
      </c>
    </row>
    <row r="170" spans="1:4" ht="27.75" customHeight="1" x14ac:dyDescent="0.25">
      <c r="A170" s="6" t="s">
        <v>1298</v>
      </c>
      <c r="B170" s="6" t="s">
        <v>1097</v>
      </c>
      <c r="C170" s="7">
        <v>2.4482797359538639</v>
      </c>
      <c r="D170" s="7">
        <v>2.3472723720643223</v>
      </c>
    </row>
    <row r="171" spans="1:4" ht="27.75" customHeight="1" x14ac:dyDescent="0.25">
      <c r="A171" s="6" t="s">
        <v>1299</v>
      </c>
      <c r="B171" s="6" t="s">
        <v>1097</v>
      </c>
      <c r="C171" s="7">
        <v>0.59899701787152604</v>
      </c>
      <c r="D171" s="7">
        <v>0.13497461521085499</v>
      </c>
    </row>
    <row r="172" spans="1:4" ht="27.75" customHeight="1" x14ac:dyDescent="0.25">
      <c r="A172" s="6" t="s">
        <v>1300</v>
      </c>
      <c r="B172" s="6" t="s">
        <v>1097</v>
      </c>
      <c r="C172" s="7">
        <v>1.4094661100665311</v>
      </c>
      <c r="D172" s="7">
        <v>5.1503649643913674</v>
      </c>
    </row>
    <row r="173" spans="1:4" ht="27.75" customHeight="1" x14ac:dyDescent="0.25">
      <c r="A173" s="6" t="s">
        <v>1301</v>
      </c>
      <c r="B173" s="6" t="s">
        <v>1097</v>
      </c>
      <c r="C173" s="7" t="s">
        <v>1097</v>
      </c>
      <c r="D173" s="7" t="s">
        <v>1097</v>
      </c>
    </row>
    <row r="174" spans="1:4" ht="27.75" customHeight="1" x14ac:dyDescent="0.25">
      <c r="A174" s="6" t="s">
        <v>1302</v>
      </c>
      <c r="B174" s="6" t="s">
        <v>1097</v>
      </c>
      <c r="C174" s="7">
        <v>0.78766008288743783</v>
      </c>
      <c r="D174" s="7">
        <v>0.98258375465792824</v>
      </c>
    </row>
    <row r="175" spans="1:4" ht="27.75" customHeight="1" x14ac:dyDescent="0.25">
      <c r="A175" s="6" t="s">
        <v>1303</v>
      </c>
      <c r="B175" s="6" t="s">
        <v>1097</v>
      </c>
      <c r="C175" s="7">
        <v>0.8418871853364075</v>
      </c>
      <c r="D175" s="7" t="s">
        <v>1097</v>
      </c>
    </row>
    <row r="176" spans="1:4" ht="27.75" customHeight="1" x14ac:dyDescent="0.25">
      <c r="A176" s="6" t="s">
        <v>1304</v>
      </c>
      <c r="B176" s="6" t="s">
        <v>1097</v>
      </c>
      <c r="C176" s="7">
        <v>1.3803273655348698</v>
      </c>
      <c r="D176" s="7">
        <v>1.0134923863572429</v>
      </c>
    </row>
    <row r="177" spans="1:4" ht="27.75" customHeight="1" x14ac:dyDescent="0.25">
      <c r="A177" s="6" t="s">
        <v>1305</v>
      </c>
      <c r="B177" s="6" t="s">
        <v>1097</v>
      </c>
      <c r="C177" s="7">
        <v>1.4449526019794725</v>
      </c>
      <c r="D177" s="7">
        <v>5.18012079088383</v>
      </c>
    </row>
    <row r="178" spans="1:4" ht="27.75" customHeight="1" x14ac:dyDescent="0.25">
      <c r="A178" s="6" t="s">
        <v>1306</v>
      </c>
      <c r="B178" s="6" t="s">
        <v>1097</v>
      </c>
      <c r="C178" s="7">
        <v>2.876055519837013</v>
      </c>
      <c r="D178" s="7">
        <v>2.5982234417583721</v>
      </c>
    </row>
    <row r="179" spans="1:4" ht="27.75" customHeight="1" x14ac:dyDescent="0.25">
      <c r="A179" s="6" t="s">
        <v>1307</v>
      </c>
      <c r="B179" s="6" t="s">
        <v>1097</v>
      </c>
      <c r="C179" s="7">
        <v>1.1954676146244565</v>
      </c>
      <c r="D179" s="7">
        <v>5.2667221002552056</v>
      </c>
    </row>
    <row r="180" spans="1:4" ht="27.75" customHeight="1" x14ac:dyDescent="0.25">
      <c r="A180" s="6" t="s">
        <v>1308</v>
      </c>
      <c r="B180" s="6" t="s">
        <v>1097</v>
      </c>
      <c r="C180" s="7">
        <v>1.8675854390765165</v>
      </c>
      <c r="D180" s="7">
        <v>8.3552324667155814E-2</v>
      </c>
    </row>
    <row r="181" spans="1:4" ht="27.75" customHeight="1" x14ac:dyDescent="0.25">
      <c r="A181" s="6" t="s">
        <v>1309</v>
      </c>
      <c r="B181" s="6" t="s">
        <v>1097</v>
      </c>
      <c r="C181" s="7">
        <v>5.2783046258236093</v>
      </c>
      <c r="D181" s="7">
        <v>2.2815635131898877</v>
      </c>
    </row>
    <row r="182" spans="1:4" ht="27.75" customHeight="1" x14ac:dyDescent="0.25">
      <c r="A182" s="6" t="s">
        <v>1310</v>
      </c>
      <c r="B182" s="6" t="s">
        <v>1097</v>
      </c>
      <c r="C182" s="7">
        <v>2.1308911098296512</v>
      </c>
      <c r="D182" s="7">
        <v>3.815860752520817</v>
      </c>
    </row>
    <row r="183" spans="1:4" ht="27.75" customHeight="1" x14ac:dyDescent="0.25">
      <c r="A183" s="6" t="s">
        <v>1311</v>
      </c>
      <c r="B183" s="6" t="s">
        <v>1097</v>
      </c>
      <c r="C183" s="7">
        <v>2.0309362316694868</v>
      </c>
      <c r="D183" s="7">
        <v>3.8063540258361939</v>
      </c>
    </row>
    <row r="184" spans="1:4" ht="27.75" customHeight="1" x14ac:dyDescent="0.25">
      <c r="A184" s="6" t="s">
        <v>1312</v>
      </c>
      <c r="B184" s="6" t="s">
        <v>1097</v>
      </c>
      <c r="C184" s="7">
        <v>4.370043673197074</v>
      </c>
      <c r="D184" s="7">
        <v>3.8870660696857526</v>
      </c>
    </row>
    <row r="185" spans="1:4" ht="27.75" customHeight="1" x14ac:dyDescent="0.25">
      <c r="A185" s="6" t="s">
        <v>1313</v>
      </c>
      <c r="B185" s="6" t="s">
        <v>1097</v>
      </c>
      <c r="C185" s="7">
        <v>0.26367344392592568</v>
      </c>
      <c r="D185" s="7">
        <v>0.49304763865988271</v>
      </c>
    </row>
    <row r="186" spans="1:4" ht="27.75" customHeight="1" x14ac:dyDescent="0.25">
      <c r="A186" s="6" t="s">
        <v>1314</v>
      </c>
      <c r="B186" s="6" t="s">
        <v>1097</v>
      </c>
      <c r="C186" s="7">
        <v>2.8135687394179847</v>
      </c>
      <c r="D186" s="7">
        <v>0.81447990669721537</v>
      </c>
    </row>
    <row r="187" spans="1:4" ht="27.75" customHeight="1" x14ac:dyDescent="0.25">
      <c r="A187" s="6" t="s">
        <v>1315</v>
      </c>
      <c r="B187" s="6" t="s">
        <v>1097</v>
      </c>
      <c r="C187" s="7">
        <v>0.42648222401668084</v>
      </c>
      <c r="D187" s="7">
        <v>0.13913205396390957</v>
      </c>
    </row>
    <row r="188" spans="1:4" ht="27.75" customHeight="1" x14ac:dyDescent="0.25">
      <c r="A188" s="6" t="s">
        <v>1316</v>
      </c>
      <c r="B188" s="6" t="s">
        <v>1097</v>
      </c>
      <c r="C188" s="7">
        <v>1.4323463098059788</v>
      </c>
      <c r="D188" s="7">
        <v>2.215353564818638</v>
      </c>
    </row>
    <row r="189" spans="1:4" ht="27.75" customHeight="1" x14ac:dyDescent="0.25">
      <c r="A189" s="6" t="s">
        <v>1317</v>
      </c>
      <c r="B189" s="6" t="s">
        <v>1097</v>
      </c>
      <c r="C189" s="7">
        <v>3.8993949765917679</v>
      </c>
      <c r="D189" s="7">
        <v>5.269847636392206</v>
      </c>
    </row>
    <row r="190" spans="1:4" ht="27.75" customHeight="1" x14ac:dyDescent="0.25">
      <c r="A190" s="6" t="s">
        <v>1318</v>
      </c>
      <c r="B190" s="6" t="s">
        <v>1097</v>
      </c>
      <c r="C190" s="7">
        <v>1.2888636325064604</v>
      </c>
      <c r="D190" s="7">
        <v>1.2054178662125294</v>
      </c>
    </row>
    <row r="191" spans="1:4" ht="27.75" customHeight="1" x14ac:dyDescent="0.25">
      <c r="A191" s="6" t="s">
        <v>1319</v>
      </c>
      <c r="B191" s="6" t="s">
        <v>1097</v>
      </c>
      <c r="C191" s="7">
        <v>0.37270561584073564</v>
      </c>
      <c r="D191" s="7">
        <v>3.9978267337192448</v>
      </c>
    </row>
    <row r="192" spans="1:4" ht="27.75" customHeight="1" x14ac:dyDescent="0.25">
      <c r="A192" s="6" t="s">
        <v>1320</v>
      </c>
      <c r="B192" s="6" t="s">
        <v>1097</v>
      </c>
      <c r="C192" s="7">
        <v>-8.4942955425719082E-3</v>
      </c>
      <c r="D192" s="7">
        <v>0.48725628689649036</v>
      </c>
    </row>
    <row r="193" spans="1:4" ht="27.75" customHeight="1" x14ac:dyDescent="0.25">
      <c r="A193" s="6" t="s">
        <v>1321</v>
      </c>
      <c r="B193" s="6" t="s">
        <v>1097</v>
      </c>
      <c r="C193" s="7" t="s">
        <v>1097</v>
      </c>
      <c r="D193" s="7" t="s">
        <v>1097</v>
      </c>
    </row>
    <row r="194" spans="1:4" ht="27.75" customHeight="1" x14ac:dyDescent="0.25">
      <c r="A194" s="6" t="s">
        <v>1322</v>
      </c>
      <c r="B194" s="6" t="s">
        <v>1097</v>
      </c>
      <c r="C194" s="7">
        <v>0.47964619508996625</v>
      </c>
      <c r="D194" s="7">
        <v>1.1810989932838987</v>
      </c>
    </row>
    <row r="195" spans="1:4" ht="27.75" customHeight="1" x14ac:dyDescent="0.25">
      <c r="A195" s="6" t="s">
        <v>1323</v>
      </c>
      <c r="B195" s="6" t="s">
        <v>1097</v>
      </c>
      <c r="C195" s="7">
        <v>2.7518949198402449</v>
      </c>
      <c r="D195" s="7">
        <v>4.8804578236941974E-2</v>
      </c>
    </row>
    <row r="196" spans="1:4" ht="27.75" customHeight="1" x14ac:dyDescent="0.25">
      <c r="A196" s="6" t="s">
        <v>1324</v>
      </c>
      <c r="B196" s="6" t="s">
        <v>1097</v>
      </c>
      <c r="C196" s="7">
        <v>0.58271283424123699</v>
      </c>
      <c r="D196" s="7">
        <v>-1.1047955103862268E-2</v>
      </c>
    </row>
    <row r="197" spans="1:4" ht="27.75" customHeight="1" x14ac:dyDescent="0.25">
      <c r="A197" s="6" t="s">
        <v>1325</v>
      </c>
      <c r="B197" s="6" t="s">
        <v>1097</v>
      </c>
      <c r="C197" s="7">
        <v>0.55496404654889486</v>
      </c>
      <c r="D197" s="7">
        <v>0.13810305731364816</v>
      </c>
    </row>
    <row r="198" spans="1:4" ht="27.75" customHeight="1" x14ac:dyDescent="0.25">
      <c r="A198" s="6" t="s">
        <v>1326</v>
      </c>
      <c r="B198" s="6" t="s">
        <v>1097</v>
      </c>
      <c r="C198" s="7">
        <v>2.8760557395128035</v>
      </c>
      <c r="D198" s="7">
        <v>2.5982236446068994</v>
      </c>
    </row>
    <row r="199" spans="1:4" ht="27.75" customHeight="1" x14ac:dyDescent="0.25">
      <c r="A199" s="6" t="s">
        <v>1327</v>
      </c>
      <c r="B199" s="6" t="s">
        <v>1097</v>
      </c>
      <c r="C199" s="7">
        <v>1.2145634583832707</v>
      </c>
      <c r="D199" s="7">
        <v>2.2811214739106997</v>
      </c>
    </row>
    <row r="200" spans="1:4" ht="27.75" customHeight="1" x14ac:dyDescent="0.25">
      <c r="A200" s="6" t="s">
        <v>1328</v>
      </c>
      <c r="B200" s="6" t="s">
        <v>1097</v>
      </c>
      <c r="C200" s="7">
        <v>10.352779294397584</v>
      </c>
      <c r="D200" s="7">
        <v>6.0961733242252141</v>
      </c>
    </row>
    <row r="201" spans="1:4" ht="27.75" customHeight="1" x14ac:dyDescent="0.25">
      <c r="A201" s="6" t="s">
        <v>1329</v>
      </c>
      <c r="B201" s="6" t="s">
        <v>1097</v>
      </c>
      <c r="C201" s="7">
        <v>0.58263676373683737</v>
      </c>
      <c r="D201" s="7">
        <v>-1.1057061745288971E-2</v>
      </c>
    </row>
    <row r="202" spans="1:4" ht="27.75" customHeight="1" x14ac:dyDescent="0.25">
      <c r="A202" s="6" t="s">
        <v>1330</v>
      </c>
      <c r="B202" s="6" t="s">
        <v>1097</v>
      </c>
      <c r="C202" s="7">
        <v>0.13984506641233868</v>
      </c>
      <c r="D202" s="7">
        <v>1.0431766228288568</v>
      </c>
    </row>
    <row r="203" spans="1:4" ht="27.75" customHeight="1" x14ac:dyDescent="0.25">
      <c r="A203" s="6" t="s">
        <v>1331</v>
      </c>
      <c r="B203" s="6" t="s">
        <v>1097</v>
      </c>
      <c r="C203" s="7">
        <v>1.2060474567997099</v>
      </c>
      <c r="D203" s="7">
        <v>5.3178021054478224</v>
      </c>
    </row>
    <row r="204" spans="1:4" ht="27.75" customHeight="1" x14ac:dyDescent="0.25">
      <c r="A204" s="6" t="s">
        <v>1332</v>
      </c>
      <c r="B204" s="6" t="s">
        <v>1097</v>
      </c>
      <c r="C204" s="7" t="s">
        <v>1097</v>
      </c>
      <c r="D204" s="7" t="s">
        <v>1097</v>
      </c>
    </row>
    <row r="205" spans="1:4" ht="27.75" customHeight="1" x14ac:dyDescent="0.25">
      <c r="A205" s="6" t="s">
        <v>1333</v>
      </c>
      <c r="B205" s="6" t="s">
        <v>1097</v>
      </c>
      <c r="C205" s="7" t="s">
        <v>1097</v>
      </c>
      <c r="D205" s="7" t="s">
        <v>1097</v>
      </c>
    </row>
    <row r="206" spans="1:4" ht="27.75" customHeight="1" x14ac:dyDescent="0.25">
      <c r="A206" s="6" t="s">
        <v>1334</v>
      </c>
      <c r="B206" s="6" t="s">
        <v>1097</v>
      </c>
      <c r="C206" s="7" t="s">
        <v>1097</v>
      </c>
      <c r="D206" s="7" t="s">
        <v>1097</v>
      </c>
    </row>
    <row r="207" spans="1:4" ht="27.75" customHeight="1" x14ac:dyDescent="0.25">
      <c r="A207" s="6" t="s">
        <v>1335</v>
      </c>
      <c r="B207" s="6" t="s">
        <v>1097</v>
      </c>
      <c r="C207" s="7">
        <v>0.26071475539081174</v>
      </c>
      <c r="D207" s="7">
        <v>0.486504934040635</v>
      </c>
    </row>
    <row r="208" spans="1:4" ht="27.75" customHeight="1" x14ac:dyDescent="0.25">
      <c r="A208" s="6" t="s">
        <v>1336</v>
      </c>
      <c r="B208" s="6" t="s">
        <v>1097</v>
      </c>
      <c r="C208" s="7">
        <v>0.5402288579797595</v>
      </c>
      <c r="D208" s="7">
        <v>1.3696558188793662</v>
      </c>
    </row>
    <row r="209" spans="1:4" ht="27.75" customHeight="1" x14ac:dyDescent="0.25">
      <c r="A209" s="6" t="s">
        <v>1337</v>
      </c>
      <c r="B209" s="6" t="s">
        <v>1097</v>
      </c>
      <c r="C209" s="7" t="s">
        <v>1097</v>
      </c>
      <c r="D209" s="7" t="s">
        <v>1097</v>
      </c>
    </row>
    <row r="210" spans="1:4" ht="27.75" customHeight="1" x14ac:dyDescent="0.25">
      <c r="A210" s="6" t="s">
        <v>1338</v>
      </c>
      <c r="B210" s="6" t="s">
        <v>1097</v>
      </c>
      <c r="C210" s="7">
        <v>0.53573978675450973</v>
      </c>
      <c r="D210" s="7">
        <v>4.3114033799667304</v>
      </c>
    </row>
    <row r="211" spans="1:4" ht="27.75" customHeight="1" x14ac:dyDescent="0.25">
      <c r="A211" s="6" t="s">
        <v>1339</v>
      </c>
      <c r="B211" s="6" t="s">
        <v>1097</v>
      </c>
      <c r="C211" s="7">
        <v>0.93854651323199934</v>
      </c>
      <c r="D211" s="7" t="s">
        <v>1097</v>
      </c>
    </row>
    <row r="212" spans="1:4" ht="27.75" customHeight="1" x14ac:dyDescent="0.25">
      <c r="A212" s="6" t="s">
        <v>1340</v>
      </c>
      <c r="B212" s="6" t="s">
        <v>1097</v>
      </c>
      <c r="C212" s="7" t="s">
        <v>1097</v>
      </c>
      <c r="D212" s="7" t="s">
        <v>1097</v>
      </c>
    </row>
    <row r="213" spans="1:4" ht="27.75" customHeight="1" x14ac:dyDescent="0.25">
      <c r="A213" s="6" t="s">
        <v>1341</v>
      </c>
      <c r="B213" s="6" t="s">
        <v>1097</v>
      </c>
      <c r="C213" s="7">
        <v>3.1249440258471979</v>
      </c>
      <c r="D213" s="7">
        <v>6.413089060524447</v>
      </c>
    </row>
    <row r="214" spans="1:4" ht="27.75" customHeight="1" x14ac:dyDescent="0.25">
      <c r="A214" s="6" t="s">
        <v>1342</v>
      </c>
      <c r="B214" s="6" t="s">
        <v>1097</v>
      </c>
      <c r="C214" s="7">
        <v>2.0949897657909027</v>
      </c>
      <c r="D214" s="7">
        <v>2.574867253063005</v>
      </c>
    </row>
    <row r="215" spans="1:4" ht="27.75" customHeight="1" x14ac:dyDescent="0.25">
      <c r="A215" s="6" t="s">
        <v>1343</v>
      </c>
      <c r="B215" s="6" t="s">
        <v>1097</v>
      </c>
      <c r="C215" s="7">
        <v>0.26284247320157761</v>
      </c>
      <c r="D215" s="7">
        <v>0.48940720352333605</v>
      </c>
    </row>
    <row r="216" spans="1:4" ht="27.75" customHeight="1" x14ac:dyDescent="0.25">
      <c r="A216" s="6" t="s">
        <v>1344</v>
      </c>
      <c r="B216" s="6" t="s">
        <v>1097</v>
      </c>
      <c r="C216" s="7" t="s">
        <v>1097</v>
      </c>
      <c r="D216" s="7" t="s">
        <v>1097</v>
      </c>
    </row>
    <row r="217" spans="1:4" ht="27.75" customHeight="1" x14ac:dyDescent="0.25">
      <c r="A217" s="6" t="s">
        <v>1345</v>
      </c>
      <c r="B217" s="6" t="s">
        <v>1097</v>
      </c>
      <c r="C217" s="7">
        <v>1.0708161588385585</v>
      </c>
      <c r="D217" s="7" t="s">
        <v>1097</v>
      </c>
    </row>
    <row r="218" spans="1:4" ht="27.75" customHeight="1" x14ac:dyDescent="0.25">
      <c r="A218" s="6" t="s">
        <v>1346</v>
      </c>
      <c r="B218" s="6" t="s">
        <v>1097</v>
      </c>
      <c r="C218" s="7">
        <v>1.8003746744381519</v>
      </c>
      <c r="D218" s="7">
        <v>-5.1956289126356865E-3</v>
      </c>
    </row>
    <row r="219" spans="1:4" ht="27.75" customHeight="1" x14ac:dyDescent="0.25">
      <c r="A219" s="6" t="s">
        <v>1347</v>
      </c>
      <c r="B219" s="6" t="s">
        <v>1097</v>
      </c>
      <c r="C219" s="7">
        <v>0.44746781611838399</v>
      </c>
      <c r="D219" s="7">
        <v>1.6697849700537588</v>
      </c>
    </row>
    <row r="220" spans="1:4" ht="27.75" customHeight="1" x14ac:dyDescent="0.25">
      <c r="A220" s="6" t="s">
        <v>1348</v>
      </c>
      <c r="B220" s="6" t="s">
        <v>1097</v>
      </c>
      <c r="C220" s="7" t="s">
        <v>1097</v>
      </c>
      <c r="D220" s="7">
        <v>-9.3097604961927469E-3</v>
      </c>
    </row>
    <row r="221" spans="1:4" ht="27.75" customHeight="1" x14ac:dyDescent="0.25">
      <c r="A221" s="6" t="s">
        <v>1349</v>
      </c>
      <c r="B221" s="6" t="s">
        <v>1097</v>
      </c>
      <c r="C221" s="7">
        <v>-2.58937355301034E-2</v>
      </c>
      <c r="D221" s="7">
        <v>1.6633875924270552E-2</v>
      </c>
    </row>
    <row r="222" spans="1:4" ht="27.75" customHeight="1" x14ac:dyDescent="0.25">
      <c r="A222" s="6" t="s">
        <v>1350</v>
      </c>
      <c r="B222" s="6" t="s">
        <v>1097</v>
      </c>
      <c r="C222" s="7">
        <v>2.6179438105874282</v>
      </c>
      <c r="D222" s="7">
        <v>2.3591937929706717</v>
      </c>
    </row>
    <row r="223" spans="1:4" ht="27.75" customHeight="1" x14ac:dyDescent="0.25">
      <c r="A223" s="6" t="s">
        <v>1351</v>
      </c>
      <c r="B223" s="6" t="s">
        <v>1097</v>
      </c>
      <c r="C223" s="7">
        <v>6.5960213737121617E-2</v>
      </c>
      <c r="D223" s="7">
        <v>6.2711041654406607E-2</v>
      </c>
    </row>
    <row r="224" spans="1:4" ht="27.75" customHeight="1" x14ac:dyDescent="0.25">
      <c r="A224" s="6" t="s">
        <v>1352</v>
      </c>
      <c r="B224" s="6" t="s">
        <v>1097</v>
      </c>
      <c r="C224" s="7">
        <v>-7.4471926983925144E-2</v>
      </c>
      <c r="D224" s="7">
        <v>-4.0138083586972961E-2</v>
      </c>
    </row>
    <row r="225" spans="1:4" ht="27.75" customHeight="1" x14ac:dyDescent="0.25">
      <c r="A225" s="6" t="s">
        <v>1353</v>
      </c>
      <c r="B225" s="6" t="s">
        <v>1097</v>
      </c>
      <c r="C225" s="7">
        <v>2.5343524200300096</v>
      </c>
      <c r="D225" s="7">
        <v>4.7150581044612595E-2</v>
      </c>
    </row>
    <row r="226" spans="1:4" ht="27.75" customHeight="1" x14ac:dyDescent="0.25">
      <c r="A226" s="6" t="s">
        <v>1354</v>
      </c>
      <c r="B226" s="6" t="s">
        <v>1097</v>
      </c>
      <c r="C226" s="7">
        <v>0.12506151528031012</v>
      </c>
      <c r="D226" s="7" t="s">
        <v>1097</v>
      </c>
    </row>
    <row r="227" spans="1:4" ht="27.75" customHeight="1" x14ac:dyDescent="0.25">
      <c r="A227" s="6" t="s">
        <v>1355</v>
      </c>
      <c r="B227" s="6" t="s">
        <v>1097</v>
      </c>
      <c r="C227" s="7">
        <v>0.17423865615853579</v>
      </c>
      <c r="D227" s="7">
        <v>19.289701394991766</v>
      </c>
    </row>
    <row r="228" spans="1:4" ht="27.75" customHeight="1" x14ac:dyDescent="0.25">
      <c r="A228" s="6" t="s">
        <v>1356</v>
      </c>
      <c r="B228" s="6" t="s">
        <v>1097</v>
      </c>
      <c r="C228" s="7">
        <v>2.9705556550630887</v>
      </c>
      <c r="D228" s="7">
        <v>1.6087620266270011</v>
      </c>
    </row>
    <row r="229" spans="1:4" ht="27.75" customHeight="1" x14ac:dyDescent="0.25">
      <c r="A229" s="6" t="s">
        <v>1357</v>
      </c>
      <c r="B229" s="6" t="s">
        <v>1097</v>
      </c>
      <c r="C229" s="7">
        <v>14.062854263617684</v>
      </c>
      <c r="D229" s="7" t="s">
        <v>1097</v>
      </c>
    </row>
    <row r="230" spans="1:4" ht="27.75" customHeight="1" x14ac:dyDescent="0.25">
      <c r="A230" s="6" t="s">
        <v>1358</v>
      </c>
      <c r="B230" s="6" t="s">
        <v>1097</v>
      </c>
      <c r="C230" s="7">
        <v>3.3036683952396677</v>
      </c>
      <c r="D230" s="7">
        <v>0.96383611768000022</v>
      </c>
    </row>
    <row r="231" spans="1:4" ht="27.75" customHeight="1" x14ac:dyDescent="0.25">
      <c r="A231" s="6" t="s">
        <v>1359</v>
      </c>
      <c r="B231" s="6" t="s">
        <v>1097</v>
      </c>
      <c r="C231" s="7">
        <v>1.1036409881053755</v>
      </c>
      <c r="D231" s="7">
        <v>1.2247025920067192</v>
      </c>
    </row>
    <row r="232" spans="1:4" ht="27.75" customHeight="1" x14ac:dyDescent="0.25">
      <c r="A232" s="6" t="s">
        <v>1360</v>
      </c>
      <c r="B232" s="6" t="s">
        <v>1097</v>
      </c>
      <c r="C232" s="7">
        <v>2.064024058448477</v>
      </c>
      <c r="D232" s="7">
        <v>15.193902101491542</v>
      </c>
    </row>
    <row r="233" spans="1:4" ht="27.75" customHeight="1" x14ac:dyDescent="0.25">
      <c r="A233" s="6" t="s">
        <v>1361</v>
      </c>
      <c r="B233" s="6" t="s">
        <v>1097</v>
      </c>
      <c r="C233" s="7">
        <v>5.1776683930381378</v>
      </c>
      <c r="D233" s="7" t="s">
        <v>1097</v>
      </c>
    </row>
    <row r="234" spans="1:4" ht="27.75" customHeight="1" x14ac:dyDescent="0.25">
      <c r="A234" s="6" t="s">
        <v>1362</v>
      </c>
      <c r="B234" s="6" t="s">
        <v>1097</v>
      </c>
      <c r="C234" s="7">
        <v>-9.2237116169668291E-3</v>
      </c>
      <c r="D234" s="7">
        <v>0.4873195503621523</v>
      </c>
    </row>
    <row r="235" spans="1:4" ht="27.75" customHeight="1" x14ac:dyDescent="0.25">
      <c r="A235" s="6" t="s">
        <v>1363</v>
      </c>
      <c r="B235" s="6" t="s">
        <v>1097</v>
      </c>
      <c r="C235" s="7">
        <v>0.19826323699596912</v>
      </c>
      <c r="D235" s="7">
        <v>3.9253418907695865</v>
      </c>
    </row>
    <row r="236" spans="1:4" ht="27.75" customHeight="1" x14ac:dyDescent="0.25">
      <c r="A236" s="6" t="s">
        <v>1364</v>
      </c>
      <c r="B236" s="6" t="s">
        <v>1097</v>
      </c>
      <c r="C236" s="7">
        <v>2.9858137501173152</v>
      </c>
      <c r="D236" s="7">
        <v>3.8633847919605957</v>
      </c>
    </row>
    <row r="237" spans="1:4" ht="27.75" customHeight="1" x14ac:dyDescent="0.25">
      <c r="A237" s="6" t="s">
        <v>1365</v>
      </c>
      <c r="B237" s="6" t="s">
        <v>1097</v>
      </c>
      <c r="C237" s="7">
        <v>2.9858137501173152</v>
      </c>
      <c r="D237" s="7">
        <v>3.8633847919605957</v>
      </c>
    </row>
    <row r="238" spans="1:4" ht="27.75" customHeight="1" x14ac:dyDescent="0.25">
      <c r="A238" s="6" t="s">
        <v>1366</v>
      </c>
      <c r="B238" s="6" t="s">
        <v>1097</v>
      </c>
      <c r="C238" s="7" t="s">
        <v>1097</v>
      </c>
      <c r="D238" s="7">
        <v>0.81108601356312693</v>
      </c>
    </row>
    <row r="239" spans="1:4" ht="27.75" customHeight="1" x14ac:dyDescent="0.25">
      <c r="A239" s="6" t="s">
        <v>1367</v>
      </c>
      <c r="B239" s="6" t="s">
        <v>1097</v>
      </c>
      <c r="C239" s="7">
        <v>1.3277069305124722</v>
      </c>
      <c r="D239" s="7">
        <v>9.1914624000961034</v>
      </c>
    </row>
    <row r="240" spans="1:4" ht="27.75" customHeight="1" x14ac:dyDescent="0.25">
      <c r="A240" s="6" t="s">
        <v>1368</v>
      </c>
      <c r="B240" s="6" t="s">
        <v>1097</v>
      </c>
      <c r="C240" s="7">
        <v>5.3701413437762548</v>
      </c>
      <c r="D240" s="7">
        <v>2.2792612192421378</v>
      </c>
    </row>
    <row r="241" spans="1:4" ht="27.75" customHeight="1" x14ac:dyDescent="0.25">
      <c r="A241" s="6" t="s">
        <v>1369</v>
      </c>
      <c r="B241" s="6" t="s">
        <v>1097</v>
      </c>
      <c r="C241" s="7">
        <v>0.72055950395814372</v>
      </c>
      <c r="D241" s="7">
        <v>6.0797997542186684</v>
      </c>
    </row>
    <row r="242" spans="1:4" ht="27.75" customHeight="1" x14ac:dyDescent="0.25">
      <c r="A242" s="6" t="s">
        <v>1370</v>
      </c>
      <c r="B242" s="6" t="s">
        <v>1097</v>
      </c>
      <c r="C242" s="7">
        <v>0.49461995757547472</v>
      </c>
      <c r="D242" s="7">
        <v>4.6437758819635659</v>
      </c>
    </row>
    <row r="243" spans="1:4" ht="27.75" customHeight="1" x14ac:dyDescent="0.25">
      <c r="A243" s="6" t="s">
        <v>1371</v>
      </c>
      <c r="B243" s="6" t="s">
        <v>1097</v>
      </c>
      <c r="C243" s="7">
        <v>0.61947713043217667</v>
      </c>
      <c r="D243" s="7">
        <v>4.6252468677053473</v>
      </c>
    </row>
    <row r="244" spans="1:4" ht="27.75" customHeight="1" x14ac:dyDescent="0.25">
      <c r="A244" s="6" t="s">
        <v>1372</v>
      </c>
      <c r="B244" s="6" t="s">
        <v>1097</v>
      </c>
      <c r="C244" s="7">
        <v>0.62179797151146987</v>
      </c>
      <c r="D244" s="7">
        <v>1.8730568377956902</v>
      </c>
    </row>
    <row r="245" spans="1:4" ht="27.75" customHeight="1" x14ac:dyDescent="0.25">
      <c r="A245" s="6" t="s">
        <v>1373</v>
      </c>
      <c r="B245" s="6" t="s">
        <v>1097</v>
      </c>
      <c r="C245" s="7">
        <v>0.45448646258289987</v>
      </c>
      <c r="D245" s="7">
        <v>4.3223816856524531</v>
      </c>
    </row>
    <row r="246" spans="1:4" ht="27.75" customHeight="1" x14ac:dyDescent="0.25">
      <c r="A246" s="6" t="s">
        <v>1374</v>
      </c>
      <c r="B246" s="6" t="s">
        <v>1097</v>
      </c>
      <c r="C246" s="7">
        <v>2.2252909424388552</v>
      </c>
      <c r="D246" s="7">
        <v>5.3707633507910497</v>
      </c>
    </row>
    <row r="247" spans="1:4" ht="27.75" customHeight="1" x14ac:dyDescent="0.25">
      <c r="A247" s="6" t="s">
        <v>1375</v>
      </c>
      <c r="B247" s="6" t="s">
        <v>1097</v>
      </c>
      <c r="C247" s="7">
        <v>0.49292687909214339</v>
      </c>
      <c r="D247" s="7">
        <v>3.0686991491607962</v>
      </c>
    </row>
    <row r="248" spans="1:4" ht="27.75" customHeight="1" x14ac:dyDescent="0.25">
      <c r="A248" s="6" t="s">
        <v>1376</v>
      </c>
      <c r="B248" s="6" t="s">
        <v>1097</v>
      </c>
      <c r="C248" s="7">
        <v>0.3521933288318902</v>
      </c>
      <c r="D248" s="7">
        <v>2.8939886184902184</v>
      </c>
    </row>
    <row r="249" spans="1:4" ht="27.75" customHeight="1" x14ac:dyDescent="0.25">
      <c r="A249" s="6" t="s">
        <v>1377</v>
      </c>
      <c r="B249" s="6" t="s">
        <v>1097</v>
      </c>
      <c r="C249" s="7">
        <v>0.27544749024056764</v>
      </c>
      <c r="D249" s="7">
        <v>9.5992370241356468</v>
      </c>
    </row>
    <row r="250" spans="1:4" ht="27.75" customHeight="1" x14ac:dyDescent="0.25">
      <c r="A250" s="6" t="s">
        <v>1378</v>
      </c>
      <c r="B250" s="6" t="s">
        <v>1366</v>
      </c>
      <c r="C250" s="7" t="s">
        <v>1097</v>
      </c>
      <c r="D250" s="7">
        <v>0.8998942424080818</v>
      </c>
    </row>
    <row r="251" spans="1:4" ht="27.75" customHeight="1" x14ac:dyDescent="0.25">
      <c r="A251" s="6" t="s">
        <v>1379</v>
      </c>
      <c r="B251" s="6" t="s">
        <v>1097</v>
      </c>
      <c r="C251" s="7">
        <v>0.35801675567045504</v>
      </c>
      <c r="D251" s="7">
        <v>21.246049261477943</v>
      </c>
    </row>
    <row r="252" spans="1:4" ht="27.75" customHeight="1" x14ac:dyDescent="0.25">
      <c r="A252" s="6" t="s">
        <v>1380</v>
      </c>
      <c r="B252" s="6" t="s">
        <v>1097</v>
      </c>
      <c r="C252" s="7">
        <v>5.2244953708527282E-2</v>
      </c>
      <c r="D252" s="7">
        <v>0.78762343090900777</v>
      </c>
    </row>
    <row r="253" spans="1:4" ht="27.75" customHeight="1" x14ac:dyDescent="0.25">
      <c r="A253" s="6" t="s">
        <v>1381</v>
      </c>
      <c r="B253" s="6" t="s">
        <v>1097</v>
      </c>
      <c r="C253" s="7">
        <v>7.6949641771965005E-2</v>
      </c>
      <c r="D253" s="7">
        <v>13.915919193142674</v>
      </c>
    </row>
    <row r="254" spans="1:4" ht="27.75" customHeight="1" x14ac:dyDescent="0.25">
      <c r="A254" s="6" t="s">
        <v>1382</v>
      </c>
      <c r="B254" s="6" t="s">
        <v>1097</v>
      </c>
      <c r="C254" s="7">
        <v>0.76753760719648834</v>
      </c>
      <c r="D254" s="7">
        <v>5.6941125329220403</v>
      </c>
    </row>
    <row r="255" spans="1:4" ht="27.75" customHeight="1" x14ac:dyDescent="0.25">
      <c r="A255" s="6" t="s">
        <v>1383</v>
      </c>
      <c r="B255" s="6" t="s">
        <v>1097</v>
      </c>
      <c r="C255" s="7">
        <v>0.37643577533423428</v>
      </c>
      <c r="D255" s="7">
        <v>2.129482008988123</v>
      </c>
    </row>
    <row r="256" spans="1:4" ht="27.75" customHeight="1" x14ac:dyDescent="0.25">
      <c r="A256" s="6" t="s">
        <v>1384</v>
      </c>
      <c r="B256" s="6" t="s">
        <v>1097</v>
      </c>
      <c r="C256" s="7">
        <v>0.79621430669679294</v>
      </c>
      <c r="D256" s="7">
        <v>2.6493055266307852</v>
      </c>
    </row>
    <row r="257" spans="1:4" ht="27.75" customHeight="1" x14ac:dyDescent="0.25">
      <c r="A257" s="6" t="s">
        <v>1385</v>
      </c>
      <c r="B257" s="6" t="s">
        <v>1097</v>
      </c>
      <c r="C257" s="7">
        <v>1.4341805443161719</v>
      </c>
      <c r="D257" s="7">
        <v>2.574471899556416</v>
      </c>
    </row>
    <row r="258" spans="1:4" ht="27.75" customHeight="1" x14ac:dyDescent="0.25">
      <c r="A258" s="6" t="s">
        <v>1386</v>
      </c>
      <c r="B258" s="6" t="s">
        <v>1097</v>
      </c>
      <c r="C258" s="7">
        <v>8.6861298528848344E-2</v>
      </c>
      <c r="D258" s="7">
        <v>0.4203642501451621</v>
      </c>
    </row>
    <row r="259" spans="1:4" ht="27.75" customHeight="1" x14ac:dyDescent="0.25">
      <c r="A259" s="6" t="s">
        <v>1387</v>
      </c>
      <c r="B259" s="6" t="s">
        <v>1097</v>
      </c>
      <c r="C259" s="7">
        <v>0.54561714884083801</v>
      </c>
      <c r="D259" s="7">
        <v>3.1416621329975394</v>
      </c>
    </row>
    <row r="260" spans="1:4" ht="27.75" customHeight="1" x14ac:dyDescent="0.25">
      <c r="A260" s="6" t="s">
        <v>1388</v>
      </c>
      <c r="B260" s="6" t="s">
        <v>1097</v>
      </c>
      <c r="C260" s="7" t="s">
        <v>1097</v>
      </c>
      <c r="D260" s="7">
        <v>5.0655479768202136</v>
      </c>
    </row>
    <row r="261" spans="1:4" ht="27.75" customHeight="1" x14ac:dyDescent="0.25">
      <c r="A261" s="6" t="s">
        <v>1389</v>
      </c>
      <c r="B261" s="6" t="s">
        <v>1097</v>
      </c>
      <c r="C261" s="7">
        <v>1.832026354468441</v>
      </c>
      <c r="D261" s="7">
        <v>8.3840086726115732</v>
      </c>
    </row>
    <row r="262" spans="1:4" ht="27.75" customHeight="1" x14ac:dyDescent="0.25">
      <c r="A262" s="6" t="s">
        <v>1390</v>
      </c>
      <c r="B262" s="6" t="s">
        <v>1097</v>
      </c>
      <c r="C262" s="7">
        <v>3.2473758723247403</v>
      </c>
      <c r="D262" s="7">
        <v>6.5259899613064576</v>
      </c>
    </row>
    <row r="263" spans="1:4" ht="27.75" customHeight="1" x14ac:dyDescent="0.25">
      <c r="A263" s="6" t="s">
        <v>1391</v>
      </c>
      <c r="B263" s="6" t="s">
        <v>1097</v>
      </c>
      <c r="C263" s="7">
        <v>0.65852157571636494</v>
      </c>
      <c r="D263" s="7">
        <v>4.4583852939929081</v>
      </c>
    </row>
    <row r="264" spans="1:4" ht="27.75" customHeight="1" x14ac:dyDescent="0.25">
      <c r="A264" s="6" t="s">
        <v>1392</v>
      </c>
      <c r="B264" s="6" t="s">
        <v>1097</v>
      </c>
      <c r="C264" s="7">
        <v>2.342156555851569E-2</v>
      </c>
      <c r="D264" s="7">
        <v>1.0323348168212518</v>
      </c>
    </row>
    <row r="265" spans="1:4" ht="27.75" customHeight="1" x14ac:dyDescent="0.25">
      <c r="A265" s="6" t="s">
        <v>1393</v>
      </c>
      <c r="B265" s="6" t="s">
        <v>1097</v>
      </c>
      <c r="C265" s="7">
        <v>0.40139191980901578</v>
      </c>
      <c r="D265" s="7">
        <v>1.0772686956895479</v>
      </c>
    </row>
    <row r="266" spans="1:4" ht="27.75" customHeight="1" x14ac:dyDescent="0.25">
      <c r="A266" s="6" t="s">
        <v>1394</v>
      </c>
      <c r="B266" s="6" t="s">
        <v>1097</v>
      </c>
      <c r="C266" s="7">
        <v>3.4047199487116564</v>
      </c>
      <c r="D266" s="7">
        <v>17.515729348463388</v>
      </c>
    </row>
    <row r="267" spans="1:4" ht="27.75" customHeight="1" x14ac:dyDescent="0.25">
      <c r="A267" s="6" t="s">
        <v>1395</v>
      </c>
      <c r="B267" s="6" t="s">
        <v>1097</v>
      </c>
      <c r="C267" s="7">
        <v>0.71348849300243722</v>
      </c>
      <c r="D267" s="7">
        <v>8.5195127759454312</v>
      </c>
    </row>
    <row r="268" spans="1:4" ht="27.75" customHeight="1" x14ac:dyDescent="0.25">
      <c r="A268" s="6" t="s">
        <v>1396</v>
      </c>
      <c r="B268" s="6" t="s">
        <v>1097</v>
      </c>
      <c r="C268" s="7">
        <v>2.9490739935091912</v>
      </c>
      <c r="D268" s="7">
        <v>4.7711846562490203</v>
      </c>
    </row>
    <row r="269" spans="1:4" ht="27.75" customHeight="1" x14ac:dyDescent="0.25">
      <c r="A269" s="6" t="s">
        <v>1397</v>
      </c>
      <c r="B269" s="6" t="s">
        <v>1097</v>
      </c>
      <c r="C269" s="7">
        <v>0.52645968734404702</v>
      </c>
      <c r="D269" s="7">
        <v>18.841151664617652</v>
      </c>
    </row>
    <row r="270" spans="1:4" ht="27.75" customHeight="1" x14ac:dyDescent="0.25">
      <c r="A270" s="6" t="s">
        <v>1398</v>
      </c>
      <c r="B270" s="6" t="s">
        <v>1097</v>
      </c>
      <c r="C270" s="7">
        <v>0.92191606452267327</v>
      </c>
      <c r="D270" s="7">
        <v>6.2400418838912506</v>
      </c>
    </row>
    <row r="271" spans="1:4" ht="27.75" customHeight="1" x14ac:dyDescent="0.25">
      <c r="A271" s="6" t="s">
        <v>1399</v>
      </c>
      <c r="B271" s="6" t="s">
        <v>1097</v>
      </c>
      <c r="C271" s="7">
        <v>0.62698488175292333</v>
      </c>
      <c r="D271" s="7">
        <v>2.7227595297379676</v>
      </c>
    </row>
    <row r="272" spans="1:4" ht="27.75" customHeight="1" x14ac:dyDescent="0.25">
      <c r="A272" s="6" t="s">
        <v>1400</v>
      </c>
      <c r="B272" s="6" t="s">
        <v>1097</v>
      </c>
      <c r="C272" s="7">
        <v>0.65937716059408635</v>
      </c>
      <c r="D272" s="7">
        <v>1.3002430332514445</v>
      </c>
    </row>
    <row r="273" spans="1:4" ht="27.75" customHeight="1" x14ac:dyDescent="0.25">
      <c r="A273" s="6" t="s">
        <v>1401</v>
      </c>
      <c r="B273" s="6" t="s">
        <v>1097</v>
      </c>
      <c r="C273" s="7">
        <v>5.4234435957074467</v>
      </c>
      <c r="D273" s="7">
        <v>3.9139130709824279</v>
      </c>
    </row>
    <row r="274" spans="1:4" ht="27.75" customHeight="1" x14ac:dyDescent="0.25">
      <c r="A274" s="6" t="s">
        <v>1402</v>
      </c>
      <c r="B274" s="6" t="s">
        <v>1097</v>
      </c>
      <c r="C274" s="7">
        <v>1.2102690418700106</v>
      </c>
      <c r="D274" s="7">
        <v>17.873940471210464</v>
      </c>
    </row>
    <row r="275" spans="1:4" ht="27.75" customHeight="1" x14ac:dyDescent="0.25">
      <c r="A275" s="6" t="s">
        <v>1403</v>
      </c>
      <c r="B275" s="6" t="s">
        <v>1097</v>
      </c>
      <c r="C275" s="7">
        <v>0.33392927512006826</v>
      </c>
      <c r="D275" s="7">
        <v>6.2579695829403033</v>
      </c>
    </row>
    <row r="276" spans="1:4" ht="27.75" customHeight="1" x14ac:dyDescent="0.25">
      <c r="A276" s="6" t="s">
        <v>1404</v>
      </c>
      <c r="B276" s="6" t="s">
        <v>1097</v>
      </c>
      <c r="C276" s="7">
        <v>0.29540453608625639</v>
      </c>
      <c r="D276" s="7">
        <v>1.8070698984669338</v>
      </c>
    </row>
    <row r="277" spans="1:4" ht="27.75" customHeight="1" x14ac:dyDescent="0.25">
      <c r="A277" s="6" t="s">
        <v>1405</v>
      </c>
      <c r="B277" s="6" t="s">
        <v>1097</v>
      </c>
      <c r="C277" s="7">
        <v>1.3734821718762782</v>
      </c>
      <c r="D277" s="7">
        <v>4.1181258325090218</v>
      </c>
    </row>
    <row r="278" spans="1:4" ht="27.75" customHeight="1" x14ac:dyDescent="0.25">
      <c r="A278" s="6" t="s">
        <v>1406</v>
      </c>
      <c r="B278" s="6" t="s">
        <v>1097</v>
      </c>
      <c r="C278" s="7">
        <v>0.78049898415293495</v>
      </c>
      <c r="D278" s="7">
        <v>15.326883434829957</v>
      </c>
    </row>
    <row r="279" spans="1:4" ht="27.75" customHeight="1" x14ac:dyDescent="0.25">
      <c r="A279" s="6" t="s">
        <v>1407</v>
      </c>
      <c r="B279" s="6" t="s">
        <v>1097</v>
      </c>
      <c r="C279" s="7">
        <v>0.277792326399042</v>
      </c>
      <c r="D279" s="7">
        <v>1.7541162162999255</v>
      </c>
    </row>
    <row r="280" spans="1:4" ht="27.75" customHeight="1" x14ac:dyDescent="0.25">
      <c r="A280" s="6" t="s">
        <v>1408</v>
      </c>
      <c r="B280" s="6" t="s">
        <v>1097</v>
      </c>
      <c r="C280" s="7">
        <v>1.0953007157119214</v>
      </c>
      <c r="D280" s="7">
        <v>2.9861119010998967</v>
      </c>
    </row>
    <row r="281" spans="1:4" ht="27.75" customHeight="1" x14ac:dyDescent="0.25">
      <c r="A281" s="6" t="s">
        <v>1409</v>
      </c>
      <c r="B281" s="6" t="s">
        <v>1097</v>
      </c>
      <c r="C281" s="7">
        <v>0.29626564534595523</v>
      </c>
      <c r="D281" s="7">
        <v>4.7613638084460632</v>
      </c>
    </row>
    <row r="282" spans="1:4" ht="27.75" customHeight="1" x14ac:dyDescent="0.25">
      <c r="A282" s="6" t="s">
        <v>1410</v>
      </c>
      <c r="B282" s="6" t="s">
        <v>1097</v>
      </c>
      <c r="C282" s="7">
        <v>0.11165814385763445</v>
      </c>
      <c r="D282" s="7">
        <v>2.3395683471107165</v>
      </c>
    </row>
    <row r="283" spans="1:4" ht="27.75" customHeight="1" x14ac:dyDescent="0.25">
      <c r="A283" s="6" t="s">
        <v>1411</v>
      </c>
      <c r="B283" s="6" t="s">
        <v>1097</v>
      </c>
      <c r="C283" s="7" t="s">
        <v>1097</v>
      </c>
      <c r="D283" s="7">
        <v>0.93495028108444345</v>
      </c>
    </row>
    <row r="284" spans="1:4" ht="27.75" customHeight="1" x14ac:dyDescent="0.25">
      <c r="A284" s="6" t="s">
        <v>1412</v>
      </c>
      <c r="B284" s="6" t="s">
        <v>1097</v>
      </c>
      <c r="C284" s="7">
        <v>0.1244366799499218</v>
      </c>
      <c r="D284" s="7">
        <v>0.7682010313784039</v>
      </c>
    </row>
    <row r="285" spans="1:4" ht="27.75" customHeight="1" x14ac:dyDescent="0.25">
      <c r="A285" s="6" t="s">
        <v>1413</v>
      </c>
      <c r="B285" s="6" t="s">
        <v>1097</v>
      </c>
      <c r="C285" s="7">
        <v>1.3570050114421637</v>
      </c>
      <c r="D285" s="7">
        <v>11.00799843731181</v>
      </c>
    </row>
    <row r="286" spans="1:4" ht="27.75" customHeight="1" x14ac:dyDescent="0.25">
      <c r="A286" s="6" t="s">
        <v>1414</v>
      </c>
      <c r="B286" s="6" t="s">
        <v>1097</v>
      </c>
      <c r="C286" s="7">
        <v>-1.5292452165848493E-2</v>
      </c>
      <c r="D286" s="7">
        <v>2.9916687749062834</v>
      </c>
    </row>
    <row r="287" spans="1:4" ht="27.75" customHeight="1" x14ac:dyDescent="0.25">
      <c r="A287" s="6" t="s">
        <v>1415</v>
      </c>
      <c r="B287" s="6" t="s">
        <v>1097</v>
      </c>
      <c r="C287" s="7">
        <v>0.30384838610415693</v>
      </c>
      <c r="D287" s="7">
        <v>2.9906876987531832</v>
      </c>
    </row>
    <row r="288" spans="1:4" ht="27.75" customHeight="1" x14ac:dyDescent="0.25">
      <c r="A288" s="6" t="s">
        <v>1416</v>
      </c>
      <c r="B288" s="6" t="s">
        <v>1097</v>
      </c>
      <c r="C288" s="7">
        <v>2.8929519470115874</v>
      </c>
      <c r="D288" s="7">
        <v>7.2186011397843011</v>
      </c>
    </row>
    <row r="289" spans="1:4" ht="27.75" customHeight="1" x14ac:dyDescent="0.25">
      <c r="A289" s="6" t="s">
        <v>1417</v>
      </c>
      <c r="B289" s="6" t="s">
        <v>1097</v>
      </c>
      <c r="C289" s="7">
        <v>0.7373124522024449</v>
      </c>
      <c r="D289" s="7">
        <v>16.987622876392209</v>
      </c>
    </row>
    <row r="290" spans="1:4" ht="27.75" customHeight="1" x14ac:dyDescent="0.25">
      <c r="A290" s="6" t="s">
        <v>1418</v>
      </c>
      <c r="B290" s="6" t="s">
        <v>1097</v>
      </c>
      <c r="C290" s="7">
        <v>3.2669160502075543</v>
      </c>
      <c r="D290" s="7">
        <v>18.303788380327624</v>
      </c>
    </row>
    <row r="291" spans="1:4" ht="27.75" customHeight="1" x14ac:dyDescent="0.25">
      <c r="A291" s="6" t="s">
        <v>1419</v>
      </c>
      <c r="B291" s="6" t="s">
        <v>1097</v>
      </c>
      <c r="C291" s="7">
        <v>1.0447481485622632</v>
      </c>
      <c r="D291" s="7">
        <v>16.274601236906449</v>
      </c>
    </row>
    <row r="292" spans="1:4" ht="27.75" customHeight="1" x14ac:dyDescent="0.25">
      <c r="A292" s="6" t="s">
        <v>1420</v>
      </c>
      <c r="B292" s="6" t="s">
        <v>1097</v>
      </c>
      <c r="C292" s="7">
        <v>0.30698186985744796</v>
      </c>
      <c r="D292" s="7">
        <v>1.3824557144083891</v>
      </c>
    </row>
    <row r="293" spans="1:4" ht="27.75" customHeight="1" x14ac:dyDescent="0.25">
      <c r="A293" s="6" t="s">
        <v>1421</v>
      </c>
      <c r="B293" s="6" t="s">
        <v>1097</v>
      </c>
      <c r="C293" s="7">
        <v>2.4380220944647619</v>
      </c>
      <c r="D293" s="7">
        <v>21.958353489901036</v>
      </c>
    </row>
    <row r="294" spans="1:4" ht="27.75" customHeight="1" x14ac:dyDescent="0.25">
      <c r="A294" s="6" t="s">
        <v>1422</v>
      </c>
      <c r="B294" s="6" t="s">
        <v>1097</v>
      </c>
      <c r="C294" s="7">
        <v>3.5890509513986388</v>
      </c>
      <c r="D294" s="7">
        <v>9.1858505636757393</v>
      </c>
    </row>
    <row r="295" spans="1:4" ht="27.75" customHeight="1" x14ac:dyDescent="0.25">
      <c r="A295" s="6" t="s">
        <v>1423</v>
      </c>
      <c r="B295" s="6" t="s">
        <v>1097</v>
      </c>
      <c r="C295" s="7">
        <v>4.8368352890272561</v>
      </c>
      <c r="D295" s="7">
        <v>17.765651488305615</v>
      </c>
    </row>
    <row r="296" spans="1:4" ht="27.75" customHeight="1" x14ac:dyDescent="0.25">
      <c r="A296" s="6" t="s">
        <v>1424</v>
      </c>
      <c r="B296" s="6" t="s">
        <v>1097</v>
      </c>
      <c r="C296" s="7">
        <v>0.13241068063138053</v>
      </c>
      <c r="D296" s="7">
        <v>17.240000249728503</v>
      </c>
    </row>
    <row r="297" spans="1:4" ht="27.75" customHeight="1" x14ac:dyDescent="0.25">
      <c r="A297" s="6" t="s">
        <v>1425</v>
      </c>
      <c r="B297" s="6" t="s">
        <v>1097</v>
      </c>
      <c r="C297" s="7">
        <v>2.7819822152825777</v>
      </c>
      <c r="D297" s="7">
        <v>17.841122273795403</v>
      </c>
    </row>
    <row r="298" spans="1:4" ht="27.75" customHeight="1" x14ac:dyDescent="0.25">
      <c r="A298" s="6" t="s">
        <v>1426</v>
      </c>
      <c r="B298" s="6" t="s">
        <v>1097</v>
      </c>
      <c r="C298" s="7">
        <v>2.4523068455642552</v>
      </c>
      <c r="D298" s="7">
        <v>6.1640496184531486</v>
      </c>
    </row>
    <row r="299" spans="1:4" ht="27.75" customHeight="1" x14ac:dyDescent="0.25">
      <c r="A299" s="6" t="s">
        <v>1427</v>
      </c>
      <c r="B299" s="6" t="s">
        <v>1097</v>
      </c>
      <c r="C299" s="7">
        <v>2.2696052090247596</v>
      </c>
      <c r="D299" s="7">
        <v>9.8871292701149134</v>
      </c>
    </row>
    <row r="300" spans="1:4" ht="27.75" customHeight="1" x14ac:dyDescent="0.25">
      <c r="A300" s="6" t="s">
        <v>1428</v>
      </c>
      <c r="B300" s="6" t="s">
        <v>1097</v>
      </c>
      <c r="C300" s="7">
        <v>0.52722086679298319</v>
      </c>
      <c r="D300" s="7">
        <v>4.1408393377364909</v>
      </c>
    </row>
    <row r="301" spans="1:4" ht="27.75" customHeight="1" x14ac:dyDescent="0.25">
      <c r="A301" s="6" t="s">
        <v>1429</v>
      </c>
      <c r="B301" s="6" t="s">
        <v>1097</v>
      </c>
      <c r="C301" s="7">
        <v>2.2719500825993721</v>
      </c>
      <c r="D301" s="7">
        <v>6.6447996232711146</v>
      </c>
    </row>
    <row r="302" spans="1:4" ht="27.75" customHeight="1" x14ac:dyDescent="0.25">
      <c r="A302" s="6" t="s">
        <v>1430</v>
      </c>
      <c r="B302" s="6" t="s">
        <v>1097</v>
      </c>
      <c r="C302" s="7">
        <v>0.75639137904983134</v>
      </c>
      <c r="D302" s="7">
        <v>5.4791643681613778</v>
      </c>
    </row>
    <row r="303" spans="1:4" ht="27.75" customHeight="1" x14ac:dyDescent="0.25">
      <c r="A303" s="6" t="s">
        <v>1431</v>
      </c>
      <c r="B303" s="6" t="s">
        <v>1097</v>
      </c>
      <c r="C303" s="7">
        <v>0.24895155845295616</v>
      </c>
      <c r="D303" s="7">
        <v>0.47605144134734845</v>
      </c>
    </row>
    <row r="304" spans="1:4" ht="27.75" customHeight="1" x14ac:dyDescent="0.25">
      <c r="A304" s="6" t="s">
        <v>1432</v>
      </c>
      <c r="B304" s="6" t="s">
        <v>1097</v>
      </c>
      <c r="C304" s="7">
        <v>2.1316479397324803</v>
      </c>
      <c r="D304" s="7">
        <v>8.3275861774779951</v>
      </c>
    </row>
    <row r="305" spans="1:4" ht="27.75" customHeight="1" x14ac:dyDescent="0.25">
      <c r="A305" s="6" t="s">
        <v>1433</v>
      </c>
      <c r="B305" s="6" t="s">
        <v>1097</v>
      </c>
      <c r="C305" s="7">
        <v>1.0828505175608698</v>
      </c>
      <c r="D305" s="7">
        <v>1.5491985796307817</v>
      </c>
    </row>
    <row r="306" spans="1:4" ht="27.75" customHeight="1" x14ac:dyDescent="0.25">
      <c r="A306" s="6" t="s">
        <v>1434</v>
      </c>
      <c r="B306" s="6" t="s">
        <v>1097</v>
      </c>
      <c r="C306" s="7">
        <v>0.1739919994526983</v>
      </c>
      <c r="D306" s="7">
        <v>1.2452598298169619</v>
      </c>
    </row>
    <row r="307" spans="1:4" ht="27.75" customHeight="1" x14ac:dyDescent="0.25">
      <c r="A307" s="6" t="s">
        <v>1435</v>
      </c>
      <c r="B307" s="6" t="s">
        <v>1097</v>
      </c>
      <c r="C307" s="7">
        <v>4.8953070302849326</v>
      </c>
      <c r="D307" s="7">
        <v>17.742230869515982</v>
      </c>
    </row>
    <row r="308" spans="1:4" ht="27.75" customHeight="1" x14ac:dyDescent="0.25">
      <c r="A308" s="6" t="s">
        <v>1436</v>
      </c>
      <c r="B308" s="6" t="s">
        <v>1097</v>
      </c>
      <c r="C308" s="7">
        <v>0.17918308260798307</v>
      </c>
      <c r="D308" s="7">
        <v>14.618693520361521</v>
      </c>
    </row>
    <row r="309" spans="1:4" ht="27.75" customHeight="1" x14ac:dyDescent="0.25">
      <c r="A309" s="6" t="s">
        <v>1437</v>
      </c>
      <c r="B309" s="6" t="s">
        <v>1097</v>
      </c>
      <c r="C309" s="7">
        <v>0.83205596748579846</v>
      </c>
      <c r="D309" s="7">
        <v>17.47287255312937</v>
      </c>
    </row>
    <row r="310" spans="1:4" ht="27.75" customHeight="1" x14ac:dyDescent="0.25">
      <c r="A310" s="6" t="s">
        <v>1438</v>
      </c>
      <c r="B310" s="6" t="s">
        <v>1097</v>
      </c>
      <c r="C310" s="7">
        <v>0.16085536221891195</v>
      </c>
      <c r="D310" s="7">
        <v>6.0768152619675053</v>
      </c>
    </row>
    <row r="311" spans="1:4" ht="27.75" customHeight="1" x14ac:dyDescent="0.25">
      <c r="A311" s="6" t="s">
        <v>1439</v>
      </c>
      <c r="B311" s="6" t="s">
        <v>1097</v>
      </c>
      <c r="C311" s="7">
        <v>3.5458980165844505</v>
      </c>
      <c r="D311" s="7">
        <v>4.888455769356324</v>
      </c>
    </row>
    <row r="312" spans="1:4" ht="27.75" customHeight="1" x14ac:dyDescent="0.25">
      <c r="A312" s="6" t="s">
        <v>1440</v>
      </c>
      <c r="B312" s="6" t="s">
        <v>1097</v>
      </c>
      <c r="C312" s="7">
        <v>3.545898004979001</v>
      </c>
      <c r="D312" s="7">
        <v>4.888455769356324</v>
      </c>
    </row>
    <row r="313" spans="1:4" ht="27.75" customHeight="1" x14ac:dyDescent="0.25">
      <c r="A313" s="6" t="s">
        <v>1441</v>
      </c>
      <c r="B313" s="6" t="s">
        <v>1097</v>
      </c>
      <c r="C313" s="7">
        <v>1.2878754690609548</v>
      </c>
      <c r="D313" s="7">
        <v>3.8874459194073641</v>
      </c>
    </row>
    <row r="314" spans="1:4" ht="27.75" customHeight="1" x14ac:dyDescent="0.25">
      <c r="A314" s="6" t="s">
        <v>1442</v>
      </c>
      <c r="B314" s="6" t="s">
        <v>1097</v>
      </c>
      <c r="C314" s="7">
        <v>1.6763354260155119</v>
      </c>
      <c r="D314" s="7">
        <v>9.4302749124225507</v>
      </c>
    </row>
    <row r="315" spans="1:4" ht="27.75" customHeight="1" x14ac:dyDescent="0.25">
      <c r="A315" s="6" t="s">
        <v>1443</v>
      </c>
      <c r="B315" s="6" t="s">
        <v>1097</v>
      </c>
      <c r="C315" s="7">
        <v>0.34892569975099841</v>
      </c>
      <c r="D315" s="7">
        <v>14.495856388346827</v>
      </c>
    </row>
    <row r="316" spans="1:4" ht="27.75" customHeight="1" x14ac:dyDescent="0.25">
      <c r="A316" s="6" t="s">
        <v>1444</v>
      </c>
      <c r="B316" s="6" t="s">
        <v>1097</v>
      </c>
      <c r="C316" s="7">
        <v>0.2934222965429375</v>
      </c>
      <c r="D316" s="7">
        <v>7.0509584194288673</v>
      </c>
    </row>
    <row r="317" spans="1:4" ht="27.75" customHeight="1" x14ac:dyDescent="0.25">
      <c r="A317" s="6" t="s">
        <v>1445</v>
      </c>
      <c r="B317" s="6" t="s">
        <v>1097</v>
      </c>
      <c r="C317" s="7">
        <v>0.63968421670806341</v>
      </c>
      <c r="D317" s="7">
        <v>0.55928557573658111</v>
      </c>
    </row>
    <row r="318" spans="1:4" ht="27.75" customHeight="1" x14ac:dyDescent="0.25">
      <c r="A318" s="6" t="s">
        <v>1446</v>
      </c>
      <c r="B318" s="6" t="s">
        <v>1097</v>
      </c>
      <c r="C318" s="7">
        <v>0.69550745307061101</v>
      </c>
      <c r="D318" s="7">
        <v>3.084532335377896</v>
      </c>
    </row>
    <row r="319" spans="1:4" ht="27.75" customHeight="1" x14ac:dyDescent="0.25">
      <c r="A319" s="6" t="s">
        <v>1447</v>
      </c>
      <c r="B319" s="6" t="s">
        <v>1097</v>
      </c>
      <c r="C319" s="7">
        <v>0.31825661050800758</v>
      </c>
      <c r="D319" s="7">
        <v>11.75124037628264</v>
      </c>
    </row>
    <row r="320" spans="1:4" ht="27.75" customHeight="1" x14ac:dyDescent="0.25">
      <c r="A320" s="6" t="s">
        <v>1448</v>
      </c>
      <c r="B320" s="6" t="s">
        <v>1097</v>
      </c>
      <c r="C320" s="7">
        <v>4.5032685494599205</v>
      </c>
      <c r="D320" s="7">
        <v>0.80570093149492783</v>
      </c>
    </row>
    <row r="321" spans="1:4" ht="27.75" customHeight="1" x14ac:dyDescent="0.25">
      <c r="A321" s="6" t="s">
        <v>1449</v>
      </c>
      <c r="B321" s="6" t="s">
        <v>1097</v>
      </c>
      <c r="C321" s="7">
        <v>0.43236233060584878</v>
      </c>
      <c r="D321" s="7">
        <v>1.9362352702402752</v>
      </c>
    </row>
    <row r="322" spans="1:4" ht="27.75" customHeight="1" x14ac:dyDescent="0.25">
      <c r="A322" s="6" t="s">
        <v>1450</v>
      </c>
      <c r="B322" s="6" t="s">
        <v>1097</v>
      </c>
      <c r="C322" s="7">
        <v>0.33321122884550325</v>
      </c>
      <c r="D322" s="7">
        <v>12.792666947382498</v>
      </c>
    </row>
    <row r="323" spans="1:4" ht="27.75" customHeight="1" x14ac:dyDescent="0.25">
      <c r="A323" s="6" t="s">
        <v>1451</v>
      </c>
      <c r="B323" s="6" t="s">
        <v>1097</v>
      </c>
      <c r="C323" s="7">
        <v>4.515844962398667</v>
      </c>
      <c r="D323" s="7">
        <v>15.428039560561981</v>
      </c>
    </row>
    <row r="324" spans="1:4" ht="27.75" customHeight="1" x14ac:dyDescent="0.25">
      <c r="A324" s="6" t="s">
        <v>1452</v>
      </c>
      <c r="B324" s="6" t="s">
        <v>1097</v>
      </c>
      <c r="C324" s="7">
        <v>0.66396113893840247</v>
      </c>
      <c r="D324" s="7">
        <v>20.739403442726768</v>
      </c>
    </row>
    <row r="325" spans="1:4" ht="27.75" customHeight="1" x14ac:dyDescent="0.25">
      <c r="A325" s="6" t="s">
        <v>1453</v>
      </c>
      <c r="B325" s="6" t="s">
        <v>1097</v>
      </c>
      <c r="C325" s="7">
        <v>0.9822932961438503</v>
      </c>
      <c r="D325" s="7">
        <v>9.029814918412649</v>
      </c>
    </row>
    <row r="326" spans="1:4" ht="27.75" customHeight="1" x14ac:dyDescent="0.25">
      <c r="A326" s="6" t="s">
        <v>1454</v>
      </c>
      <c r="B326" s="6" t="s">
        <v>1097</v>
      </c>
      <c r="C326" s="7">
        <v>3.0518212795911772</v>
      </c>
      <c r="D326" s="7">
        <v>5.6682570734319011</v>
      </c>
    </row>
    <row r="327" spans="1:4" ht="27.75" customHeight="1" x14ac:dyDescent="0.25">
      <c r="A327" s="6" t="s">
        <v>1455</v>
      </c>
      <c r="B327" s="6" t="s">
        <v>1097</v>
      </c>
      <c r="C327" s="7">
        <v>2.7338719248382923</v>
      </c>
      <c r="D327" s="7">
        <v>10.739466284426182</v>
      </c>
    </row>
    <row r="328" spans="1:4" ht="27.75" customHeight="1" x14ac:dyDescent="0.25">
      <c r="A328" s="6" t="s">
        <v>1456</v>
      </c>
      <c r="B328" s="6" t="s">
        <v>1097</v>
      </c>
      <c r="C328" s="7">
        <v>0.24430084939744723</v>
      </c>
      <c r="D328" s="7">
        <v>3.9725110529275112</v>
      </c>
    </row>
    <row r="329" spans="1:4" ht="27.75" customHeight="1" x14ac:dyDescent="0.25">
      <c r="A329" s="6" t="s">
        <v>1457</v>
      </c>
      <c r="B329" s="6" t="s">
        <v>1097</v>
      </c>
      <c r="C329" s="7">
        <v>0.57835088547421742</v>
      </c>
      <c r="D329" s="7">
        <v>14.373976818391439</v>
      </c>
    </row>
    <row r="330" spans="1:4" ht="27.75" customHeight="1" x14ac:dyDescent="0.25">
      <c r="A330" s="6" t="s">
        <v>1458</v>
      </c>
      <c r="B330" s="6" t="s">
        <v>1097</v>
      </c>
      <c r="C330" s="7">
        <v>9.1769852363461565E-2</v>
      </c>
      <c r="D330" s="7">
        <v>0.77668223818352178</v>
      </c>
    </row>
    <row r="331" spans="1:4" ht="27.75" customHeight="1" x14ac:dyDescent="0.25">
      <c r="A331" s="6" t="s">
        <v>1459</v>
      </c>
      <c r="B331" s="6" t="s">
        <v>1097</v>
      </c>
      <c r="C331" s="7">
        <v>0.63142699981819439</v>
      </c>
      <c r="D331" s="7">
        <v>1.4707847620867442</v>
      </c>
    </row>
    <row r="332" spans="1:4" ht="27.75" customHeight="1" x14ac:dyDescent="0.25">
      <c r="A332" s="6" t="s">
        <v>1460</v>
      </c>
      <c r="B332" s="6" t="s">
        <v>1097</v>
      </c>
      <c r="C332" s="7">
        <v>2.230098981045828</v>
      </c>
      <c r="D332" s="7">
        <v>1.4808393557165762</v>
      </c>
    </row>
    <row r="333" spans="1:4" ht="27.75" customHeight="1" x14ac:dyDescent="0.25">
      <c r="A333" s="6" t="s">
        <v>1461</v>
      </c>
      <c r="B333" s="6" t="s">
        <v>1097</v>
      </c>
      <c r="C333" s="7">
        <v>1.537778646768045</v>
      </c>
      <c r="D333" s="7">
        <v>12.95318551001149</v>
      </c>
    </row>
    <row r="334" spans="1:4" ht="27.75" customHeight="1" x14ac:dyDescent="0.25">
      <c r="A334" s="6" t="s">
        <v>1462</v>
      </c>
      <c r="B334" s="6" t="s">
        <v>1097</v>
      </c>
      <c r="C334" s="7">
        <v>3.0700911083882292</v>
      </c>
      <c r="D334" s="7">
        <v>5.0696006428999567</v>
      </c>
    </row>
    <row r="335" spans="1:4" ht="27.75" customHeight="1" x14ac:dyDescent="0.25">
      <c r="A335" s="6" t="s">
        <v>1463</v>
      </c>
      <c r="B335" s="6" t="s">
        <v>1097</v>
      </c>
      <c r="C335" s="7">
        <v>1.4467103894129545</v>
      </c>
      <c r="D335" s="7">
        <v>5.2821025150872849</v>
      </c>
    </row>
    <row r="336" spans="1:4" ht="27.75" customHeight="1" x14ac:dyDescent="0.25">
      <c r="A336" s="6" t="s">
        <v>1464</v>
      </c>
      <c r="B336" s="6" t="s">
        <v>1097</v>
      </c>
      <c r="C336" s="7">
        <v>0.78185801458365134</v>
      </c>
      <c r="D336" s="7">
        <v>3.2588392591053523</v>
      </c>
    </row>
    <row r="337" spans="1:4" ht="27.75" customHeight="1" x14ac:dyDescent="0.25">
      <c r="A337" s="6" t="s">
        <v>1465</v>
      </c>
      <c r="B337" s="6" t="s">
        <v>1097</v>
      </c>
      <c r="C337" s="7">
        <v>2.6737890210256507</v>
      </c>
      <c r="D337" s="7">
        <v>2.4122954560396201</v>
      </c>
    </row>
    <row r="338" spans="1:4" ht="27.75" customHeight="1" x14ac:dyDescent="0.25">
      <c r="A338" s="6" t="s">
        <v>1466</v>
      </c>
      <c r="B338" s="6" t="s">
        <v>1097</v>
      </c>
      <c r="C338" s="7">
        <v>1.3822609917946838</v>
      </c>
      <c r="D338" s="7">
        <v>1.2077206762065904</v>
      </c>
    </row>
    <row r="339" spans="1:4" ht="27.75" customHeight="1" x14ac:dyDescent="0.25">
      <c r="A339" s="6" t="s">
        <v>1467</v>
      </c>
      <c r="B339" s="6" t="s">
        <v>1097</v>
      </c>
      <c r="C339" s="7">
        <v>4.157333501446506</v>
      </c>
      <c r="D339" s="7">
        <v>6.2367545174897971</v>
      </c>
    </row>
    <row r="340" spans="1:4" ht="27.75" customHeight="1" x14ac:dyDescent="0.25">
      <c r="A340" s="6" t="s">
        <v>1468</v>
      </c>
      <c r="B340" s="6" t="s">
        <v>1097</v>
      </c>
      <c r="C340" s="7">
        <v>0.15150622322659715</v>
      </c>
      <c r="D340" s="7">
        <v>3.7694795041470077</v>
      </c>
    </row>
    <row r="341" spans="1:4" ht="27.75" customHeight="1" x14ac:dyDescent="0.25">
      <c r="A341" s="6" t="s">
        <v>1469</v>
      </c>
      <c r="B341" s="6" t="s">
        <v>1097</v>
      </c>
      <c r="C341" s="7">
        <v>0.36941398826366167</v>
      </c>
      <c r="D341" s="7">
        <v>9.4727633700807115</v>
      </c>
    </row>
    <row r="342" spans="1:4" ht="27.75" customHeight="1" x14ac:dyDescent="0.25">
      <c r="A342" s="6" t="s">
        <v>1470</v>
      </c>
      <c r="B342" s="6" t="s">
        <v>1097</v>
      </c>
      <c r="C342" s="7">
        <v>1.3640455500778916</v>
      </c>
      <c r="D342" s="7">
        <v>6.5257943561717067</v>
      </c>
    </row>
    <row r="343" spans="1:4" ht="27.75" customHeight="1" x14ac:dyDescent="0.25">
      <c r="A343" s="6" t="s">
        <v>1471</v>
      </c>
      <c r="B343" s="6" t="s">
        <v>1097</v>
      </c>
      <c r="C343" s="7">
        <v>0.24566472408800774</v>
      </c>
      <c r="D343" s="7">
        <v>14.561248165969079</v>
      </c>
    </row>
    <row r="344" spans="1:4" ht="27.75" customHeight="1" x14ac:dyDescent="0.25">
      <c r="A344" s="6" t="s">
        <v>1472</v>
      </c>
      <c r="B344" s="6" t="s">
        <v>1097</v>
      </c>
      <c r="C344" s="7">
        <v>0.45649527035856491</v>
      </c>
      <c r="D344" s="7">
        <v>13.417421101158164</v>
      </c>
    </row>
    <row r="345" spans="1:4" ht="27.75" customHeight="1" x14ac:dyDescent="0.25">
      <c r="A345" s="6" t="s">
        <v>1473</v>
      </c>
      <c r="B345" s="6" t="s">
        <v>1097</v>
      </c>
      <c r="C345" s="7">
        <v>0.26904041414181068</v>
      </c>
      <c r="D345" s="7">
        <v>1.087680555956078</v>
      </c>
    </row>
    <row r="346" spans="1:4" ht="27.75" customHeight="1" x14ac:dyDescent="0.25">
      <c r="A346" s="6" t="s">
        <v>1474</v>
      </c>
      <c r="B346" s="6" t="s">
        <v>1097</v>
      </c>
      <c r="C346" s="7">
        <v>4.0567448513176281</v>
      </c>
      <c r="D346" s="7">
        <v>8.8378550011430157</v>
      </c>
    </row>
    <row r="347" spans="1:4" ht="27.75" customHeight="1" x14ac:dyDescent="0.25">
      <c r="A347" s="6" t="s">
        <v>1475</v>
      </c>
      <c r="B347" s="6" t="s">
        <v>1097</v>
      </c>
      <c r="C347" s="7">
        <v>2.8629126399539393</v>
      </c>
      <c r="D347" s="7">
        <v>2.5567627675963434</v>
      </c>
    </row>
    <row r="348" spans="1:4" ht="27.75" customHeight="1" x14ac:dyDescent="0.25">
      <c r="A348" s="6" t="s">
        <v>1476</v>
      </c>
      <c r="B348" s="6" t="s">
        <v>1097</v>
      </c>
      <c r="C348" s="7">
        <v>1.2384619853897989</v>
      </c>
      <c r="D348" s="7">
        <v>7.7872369596559361</v>
      </c>
    </row>
    <row r="349" spans="1:4" ht="27.75" customHeight="1" x14ac:dyDescent="0.25">
      <c r="A349" s="6" t="s">
        <v>1477</v>
      </c>
      <c r="B349" s="6" t="s">
        <v>1097</v>
      </c>
      <c r="C349" s="7">
        <v>1.655351255819721</v>
      </c>
      <c r="D349" s="7">
        <v>2.3478128743171665</v>
      </c>
    </row>
    <row r="350" spans="1:4" ht="27.75" customHeight="1" x14ac:dyDescent="0.25">
      <c r="A350" s="6" t="s">
        <v>1478</v>
      </c>
      <c r="B350" s="6" t="s">
        <v>1097</v>
      </c>
      <c r="C350" s="7">
        <v>0.64023520758297381</v>
      </c>
      <c r="D350" s="7">
        <v>2.4529492195641782</v>
      </c>
    </row>
    <row r="351" spans="1:4" ht="27.75" customHeight="1" x14ac:dyDescent="0.25">
      <c r="A351" s="6" t="s">
        <v>1479</v>
      </c>
      <c r="B351" s="6" t="s">
        <v>1097</v>
      </c>
      <c r="C351" s="7">
        <v>0.3883422111415315</v>
      </c>
      <c r="D351" s="7">
        <v>2.3964781514254967</v>
      </c>
    </row>
    <row r="352" spans="1:4" ht="27.75" customHeight="1" x14ac:dyDescent="0.25">
      <c r="A352" s="6" t="s">
        <v>1480</v>
      </c>
      <c r="B352" s="6" t="s">
        <v>1097</v>
      </c>
      <c r="C352" s="7">
        <v>7.3230528432189601</v>
      </c>
      <c r="D352" s="7">
        <v>14.175325732867583</v>
      </c>
    </row>
    <row r="353" spans="1:4" ht="27.75" customHeight="1" x14ac:dyDescent="0.25">
      <c r="A353" s="6" t="s">
        <v>1481</v>
      </c>
      <c r="B353" s="6" t="s">
        <v>1097</v>
      </c>
      <c r="C353" s="7">
        <v>3.6531263840752013</v>
      </c>
      <c r="D353" s="7">
        <v>2.7324454054137295</v>
      </c>
    </row>
    <row r="354" spans="1:4" ht="27.75" customHeight="1" x14ac:dyDescent="0.25">
      <c r="A354" s="6" t="s">
        <v>1482</v>
      </c>
      <c r="B354" s="6" t="s">
        <v>1097</v>
      </c>
      <c r="C354" s="7">
        <v>0.81888638652096069</v>
      </c>
      <c r="D354" s="7">
        <v>9.5369220886414556</v>
      </c>
    </row>
    <row r="355" spans="1:4" ht="27.75" customHeight="1" x14ac:dyDescent="0.25">
      <c r="A355" s="6" t="s">
        <v>1483</v>
      </c>
      <c r="B355" s="6" t="s">
        <v>1097</v>
      </c>
      <c r="C355" s="7">
        <v>0.46666600271374409</v>
      </c>
      <c r="D355" s="7">
        <v>0.48474366079741166</v>
      </c>
    </row>
    <row r="356" spans="1:4" ht="27.75" customHeight="1" x14ac:dyDescent="0.25">
      <c r="A356" s="6" t="s">
        <v>1484</v>
      </c>
      <c r="B356" s="6" t="s">
        <v>1097</v>
      </c>
      <c r="C356" s="7">
        <v>2.4547548277982232</v>
      </c>
      <c r="D356" s="7">
        <v>3.2547252164531395</v>
      </c>
    </row>
    <row r="357" spans="1:4" ht="27.75" customHeight="1" x14ac:dyDescent="0.25">
      <c r="A357" s="6" t="s">
        <v>1485</v>
      </c>
      <c r="B357" s="6" t="s">
        <v>1097</v>
      </c>
      <c r="C357" s="7">
        <v>0.32650091952615268</v>
      </c>
      <c r="D357" s="7">
        <v>5.7156274582978872</v>
      </c>
    </row>
    <row r="358" spans="1:4" ht="27.75" customHeight="1" x14ac:dyDescent="0.25">
      <c r="A358" s="6" t="s">
        <v>1486</v>
      </c>
      <c r="B358" s="6" t="s">
        <v>1097</v>
      </c>
      <c r="C358" s="7">
        <v>0.33122733361049422</v>
      </c>
      <c r="D358" s="7">
        <v>25.803017738095573</v>
      </c>
    </row>
    <row r="359" spans="1:4" ht="27.75" customHeight="1" x14ac:dyDescent="0.25">
      <c r="A359" s="6" t="s">
        <v>1487</v>
      </c>
      <c r="B359" s="6" t="s">
        <v>1097</v>
      </c>
      <c r="C359" s="7">
        <v>0.34159472014197706</v>
      </c>
      <c r="D359" s="7">
        <v>8.992821888324837</v>
      </c>
    </row>
    <row r="360" spans="1:4" ht="27.75" customHeight="1" x14ac:dyDescent="0.25">
      <c r="A360" s="6" t="s">
        <v>1488</v>
      </c>
      <c r="B360" s="6" t="s">
        <v>1097</v>
      </c>
      <c r="C360" s="7">
        <v>4.7501097685783673</v>
      </c>
      <c r="D360" s="7">
        <v>8.3498939362356701</v>
      </c>
    </row>
    <row r="361" spans="1:4" ht="27.75" customHeight="1" x14ac:dyDescent="0.25">
      <c r="A361" s="6" t="s">
        <v>1489</v>
      </c>
      <c r="B361" s="6" t="s">
        <v>1097</v>
      </c>
      <c r="C361" s="7">
        <v>5.1617894733423375</v>
      </c>
      <c r="D361" s="7">
        <v>8.7068983208570163</v>
      </c>
    </row>
    <row r="362" spans="1:4" ht="27.75" customHeight="1" x14ac:dyDescent="0.25">
      <c r="A362" s="6" t="s">
        <v>1490</v>
      </c>
      <c r="B362" s="6" t="s">
        <v>1097</v>
      </c>
      <c r="C362" s="7">
        <v>0.30643225997845674</v>
      </c>
      <c r="D362" s="7">
        <v>6.6063620583999896</v>
      </c>
    </row>
    <row r="363" spans="1:4" ht="27.75" customHeight="1" x14ac:dyDescent="0.25">
      <c r="A363" s="6" t="s">
        <v>1491</v>
      </c>
      <c r="B363" s="6" t="s">
        <v>1097</v>
      </c>
      <c r="C363" s="7">
        <v>2.6100901151098874</v>
      </c>
      <c r="D363" s="7">
        <v>4.0638666319684855</v>
      </c>
    </row>
    <row r="364" spans="1:4" ht="27.75" customHeight="1" x14ac:dyDescent="0.25">
      <c r="A364" s="6" t="s">
        <v>1492</v>
      </c>
      <c r="B364" s="6" t="s">
        <v>1097</v>
      </c>
      <c r="C364" s="7">
        <v>2.7223313575751371</v>
      </c>
      <c r="D364" s="7">
        <v>7.4085939866019004</v>
      </c>
    </row>
    <row r="365" spans="1:4" ht="27.75" customHeight="1" x14ac:dyDescent="0.25">
      <c r="A365" s="6" t="s">
        <v>1493</v>
      </c>
      <c r="B365" s="6" t="s">
        <v>1097</v>
      </c>
      <c r="C365" s="7">
        <v>1.275435292767771</v>
      </c>
      <c r="D365" s="7">
        <v>8.8283262032945533</v>
      </c>
    </row>
    <row r="366" spans="1:4" ht="27.75" customHeight="1" x14ac:dyDescent="0.25">
      <c r="A366" s="6" t="s">
        <v>1494</v>
      </c>
      <c r="B366" s="6" t="s">
        <v>1097</v>
      </c>
      <c r="C366" s="7" t="s">
        <v>1097</v>
      </c>
      <c r="D366" s="7">
        <v>11.38750621661289</v>
      </c>
    </row>
    <row r="367" spans="1:4" ht="27.75" customHeight="1" x14ac:dyDescent="0.25">
      <c r="A367" s="6" t="s">
        <v>1495</v>
      </c>
      <c r="B367" s="6" t="s">
        <v>1097</v>
      </c>
      <c r="C367" s="7">
        <v>0.70003568348884926</v>
      </c>
      <c r="D367" s="7">
        <v>3.2563908401270907</v>
      </c>
    </row>
    <row r="368" spans="1:4" ht="27.75" customHeight="1" x14ac:dyDescent="0.25">
      <c r="A368" s="6" t="s">
        <v>1496</v>
      </c>
      <c r="B368" s="6" t="s">
        <v>1097</v>
      </c>
      <c r="C368" s="7">
        <v>0.40062222435727401</v>
      </c>
      <c r="D368" s="7">
        <v>8.8288817136797082</v>
      </c>
    </row>
    <row r="369" spans="1:4" ht="27.75" customHeight="1" x14ac:dyDescent="0.25">
      <c r="A369" s="6" t="s">
        <v>1497</v>
      </c>
      <c r="B369" s="6" t="s">
        <v>1097</v>
      </c>
      <c r="C369" s="7">
        <v>0.11395713438651922</v>
      </c>
      <c r="D369" s="7">
        <v>3.3332090973887847</v>
      </c>
    </row>
    <row r="370" spans="1:4" ht="27.75" customHeight="1" x14ac:dyDescent="0.25">
      <c r="A370" s="6" t="s">
        <v>1498</v>
      </c>
      <c r="B370" s="6" t="s">
        <v>1097</v>
      </c>
      <c r="C370" s="7">
        <v>2.9518870286652592</v>
      </c>
      <c r="D370" s="7">
        <v>5.7200780474724997</v>
      </c>
    </row>
    <row r="371" spans="1:4" ht="27.75" customHeight="1" x14ac:dyDescent="0.25">
      <c r="A371" s="6" t="s">
        <v>1499</v>
      </c>
      <c r="B371" s="6" t="s">
        <v>1097</v>
      </c>
      <c r="C371" s="7">
        <v>0.61153137195188967</v>
      </c>
      <c r="D371" s="7">
        <v>4.6296127267046279</v>
      </c>
    </row>
    <row r="372" spans="1:4" ht="27.75" customHeight="1" x14ac:dyDescent="0.25">
      <c r="A372" s="6" t="s">
        <v>1500</v>
      </c>
      <c r="B372" s="6" t="s">
        <v>1097</v>
      </c>
      <c r="C372" s="7">
        <v>1.4444080078084036</v>
      </c>
      <c r="D372" s="7">
        <v>8.1345868557870897</v>
      </c>
    </row>
    <row r="373" spans="1:4" ht="27.75" customHeight="1" x14ac:dyDescent="0.25">
      <c r="A373" s="6" t="s">
        <v>1501</v>
      </c>
      <c r="B373" s="6" t="s">
        <v>1097</v>
      </c>
      <c r="C373" s="7">
        <v>0.80917966272618624</v>
      </c>
      <c r="D373" s="7">
        <v>20.155860530813264</v>
      </c>
    </row>
    <row r="374" spans="1:4" ht="27.75" customHeight="1" x14ac:dyDescent="0.25">
      <c r="A374" s="6" t="s">
        <v>1502</v>
      </c>
      <c r="B374" s="6" t="s">
        <v>1097</v>
      </c>
      <c r="C374" s="7">
        <v>0.44087933594120537</v>
      </c>
      <c r="D374" s="7">
        <v>11.670948537875761</v>
      </c>
    </row>
    <row r="375" spans="1:4" ht="27.75" customHeight="1" x14ac:dyDescent="0.25">
      <c r="A375" s="6" t="s">
        <v>1503</v>
      </c>
      <c r="B375" s="6" t="s">
        <v>1097</v>
      </c>
      <c r="C375" s="7">
        <v>0.79481431255655377</v>
      </c>
      <c r="D375" s="7">
        <v>1.3640963367585832</v>
      </c>
    </row>
    <row r="376" spans="1:4" ht="27.75" customHeight="1" x14ac:dyDescent="0.25">
      <c r="A376" s="6" t="s">
        <v>1504</v>
      </c>
      <c r="B376" s="6" t="s">
        <v>1097</v>
      </c>
      <c r="C376" s="7" t="s">
        <v>1097</v>
      </c>
      <c r="D376" s="7">
        <v>25.127817432890222</v>
      </c>
    </row>
    <row r="377" spans="1:4" ht="27.75" customHeight="1" x14ac:dyDescent="0.25">
      <c r="A377" s="6" t="s">
        <v>1505</v>
      </c>
      <c r="B377" s="6" t="s">
        <v>1097</v>
      </c>
      <c r="C377" s="7">
        <v>0.36207388757820846</v>
      </c>
      <c r="D377" s="7">
        <v>6.7956070393932917</v>
      </c>
    </row>
    <row r="378" spans="1:4" ht="27.75" customHeight="1" x14ac:dyDescent="0.25">
      <c r="A378" s="6" t="s">
        <v>1506</v>
      </c>
      <c r="B378" s="6" t="s">
        <v>1097</v>
      </c>
      <c r="C378" s="7">
        <v>2.5062728410298449</v>
      </c>
      <c r="D378" s="7">
        <v>11.534653485195149</v>
      </c>
    </row>
    <row r="379" spans="1:4" ht="27.75" customHeight="1" x14ac:dyDescent="0.25">
      <c r="A379" s="6" t="s">
        <v>1507</v>
      </c>
      <c r="B379" s="6" t="s">
        <v>1097</v>
      </c>
      <c r="C379" s="7">
        <v>0.12968628729869597</v>
      </c>
      <c r="D379" s="7">
        <v>2.5146888803530016</v>
      </c>
    </row>
    <row r="380" spans="1:4" ht="27.75" customHeight="1" x14ac:dyDescent="0.25">
      <c r="A380" s="6" t="s">
        <v>1508</v>
      </c>
      <c r="B380" s="6" t="s">
        <v>1097</v>
      </c>
      <c r="C380" s="7">
        <v>0.58126288840368334</v>
      </c>
      <c r="D380" s="7">
        <v>6.4701094014160985</v>
      </c>
    </row>
    <row r="381" spans="1:4" ht="27.75" customHeight="1" x14ac:dyDescent="0.25">
      <c r="A381" s="6" t="s">
        <v>1509</v>
      </c>
      <c r="B381" s="6" t="s">
        <v>1097</v>
      </c>
      <c r="C381" s="7">
        <v>3.7566787678919673</v>
      </c>
      <c r="D381" s="7">
        <v>18.12272172755813</v>
      </c>
    </row>
    <row r="382" spans="1:4" ht="27.75" customHeight="1" x14ac:dyDescent="0.25">
      <c r="A382" s="6" t="s">
        <v>1510</v>
      </c>
      <c r="B382" s="6" t="s">
        <v>1097</v>
      </c>
      <c r="C382" s="7">
        <v>0.29072433957129068</v>
      </c>
      <c r="D382" s="7">
        <v>5.6813375121203871</v>
      </c>
    </row>
    <row r="383" spans="1:4" ht="27.75" customHeight="1" x14ac:dyDescent="0.25">
      <c r="A383" s="6" t="s">
        <v>1511</v>
      </c>
      <c r="B383" s="6" t="s">
        <v>1097</v>
      </c>
      <c r="C383" s="7">
        <v>1.1512220078547986</v>
      </c>
      <c r="D383" s="7">
        <v>6.134036692278106</v>
      </c>
    </row>
    <row r="384" spans="1:4" ht="27.75" customHeight="1" x14ac:dyDescent="0.25">
      <c r="A384" s="6" t="s">
        <v>1512</v>
      </c>
      <c r="B384" s="6" t="s">
        <v>1097</v>
      </c>
      <c r="C384" s="7">
        <v>1.7832628110305073</v>
      </c>
      <c r="D384" s="7">
        <v>6.1965037237247484</v>
      </c>
    </row>
    <row r="385" spans="1:4" ht="27.75" customHeight="1" x14ac:dyDescent="0.25">
      <c r="A385" s="6" t="s">
        <v>1513</v>
      </c>
      <c r="B385" s="6" t="s">
        <v>1097</v>
      </c>
      <c r="C385" s="7">
        <v>3.1261750894544305</v>
      </c>
      <c r="D385" s="7">
        <v>17.027594562554569</v>
      </c>
    </row>
    <row r="386" spans="1:4" ht="27.75" customHeight="1" x14ac:dyDescent="0.25">
      <c r="A386" s="6" t="s">
        <v>1514</v>
      </c>
      <c r="B386" s="6" t="s">
        <v>1097</v>
      </c>
      <c r="C386" s="7">
        <v>1.3277069305124722</v>
      </c>
      <c r="D386" s="7">
        <v>7.8578387321096042</v>
      </c>
    </row>
    <row r="387" spans="1:4" ht="27.75" customHeight="1" x14ac:dyDescent="0.25">
      <c r="A387" s="6" t="s">
        <v>1515</v>
      </c>
      <c r="B387" s="6" t="s">
        <v>1097</v>
      </c>
      <c r="C387" s="7">
        <v>0.98604822741343767</v>
      </c>
      <c r="D387" s="7">
        <v>2.5363779665649187</v>
      </c>
    </row>
    <row r="388" spans="1:4" ht="27.75" customHeight="1" x14ac:dyDescent="0.25">
      <c r="A388" s="6" t="s">
        <v>1516</v>
      </c>
      <c r="B388" s="6" t="s">
        <v>1097</v>
      </c>
      <c r="C388" s="7">
        <v>2.4561064047916958</v>
      </c>
      <c r="D388" s="7">
        <v>9.3774195763612891</v>
      </c>
    </row>
    <row r="389" spans="1:4" ht="27.75" customHeight="1" x14ac:dyDescent="0.25">
      <c r="A389" s="6" t="s">
        <v>1517</v>
      </c>
      <c r="B389" s="6" t="s">
        <v>1097</v>
      </c>
      <c r="C389" s="7">
        <v>0.56452741974406739</v>
      </c>
      <c r="D389" s="7">
        <v>10.517947754264355</v>
      </c>
    </row>
    <row r="390" spans="1:4" ht="27.75" customHeight="1" x14ac:dyDescent="0.25">
      <c r="A390" s="6" t="s">
        <v>1518</v>
      </c>
      <c r="B390" s="6" t="s">
        <v>1097</v>
      </c>
      <c r="C390" s="7">
        <v>0.50041748647832407</v>
      </c>
      <c r="D390" s="7">
        <v>6.7820799899446627</v>
      </c>
    </row>
    <row r="391" spans="1:4" ht="27.75" customHeight="1" x14ac:dyDescent="0.25">
      <c r="A391" s="6" t="s">
        <v>1519</v>
      </c>
      <c r="B391" s="6" t="s">
        <v>1097</v>
      </c>
      <c r="C391" s="7">
        <v>1.0449347104020863</v>
      </c>
      <c r="D391" s="7">
        <v>5.541504226076543</v>
      </c>
    </row>
    <row r="392" spans="1:4" ht="27.75" customHeight="1" x14ac:dyDescent="0.25">
      <c r="A392" s="6" t="s">
        <v>1520</v>
      </c>
      <c r="B392" s="6" t="s">
        <v>1097</v>
      </c>
      <c r="C392" s="7">
        <v>0.76841528085909472</v>
      </c>
      <c r="D392" s="7">
        <v>1.8543509878432192</v>
      </c>
    </row>
    <row r="393" spans="1:4" ht="27.75" customHeight="1" x14ac:dyDescent="0.25">
      <c r="A393" s="6" t="s">
        <v>1521</v>
      </c>
      <c r="B393" s="6" t="s">
        <v>1097</v>
      </c>
      <c r="C393" s="7">
        <v>0.76433835352472945</v>
      </c>
      <c r="D393" s="7">
        <v>4.1646934870124674</v>
      </c>
    </row>
    <row r="394" spans="1:4" ht="27.75" customHeight="1" x14ac:dyDescent="0.25">
      <c r="A394" s="6" t="s">
        <v>1522</v>
      </c>
      <c r="B394" s="6" t="s">
        <v>1097</v>
      </c>
      <c r="C394" s="7">
        <v>0.39626018352618297</v>
      </c>
      <c r="D394" s="7">
        <v>5.4994616255242805</v>
      </c>
    </row>
    <row r="395" spans="1:4" ht="27.75" customHeight="1" x14ac:dyDescent="0.25">
      <c r="A395" s="6" t="s">
        <v>1523</v>
      </c>
      <c r="B395" s="6" t="s">
        <v>1097</v>
      </c>
      <c r="C395" s="7">
        <v>1.4015682902109632</v>
      </c>
      <c r="D395" s="7">
        <v>6.0706855374608004</v>
      </c>
    </row>
    <row r="396" spans="1:4" ht="27.75" customHeight="1" x14ac:dyDescent="0.25">
      <c r="A396" s="6" t="s">
        <v>1524</v>
      </c>
      <c r="B396" s="6" t="s">
        <v>1097</v>
      </c>
      <c r="C396" s="7">
        <v>0.23252355330836044</v>
      </c>
      <c r="D396" s="7">
        <v>4.6887161866959381</v>
      </c>
    </row>
    <row r="397" spans="1:4" ht="27.75" customHeight="1" x14ac:dyDescent="0.25">
      <c r="A397" s="6" t="s">
        <v>1525</v>
      </c>
      <c r="B397" s="6" t="s">
        <v>1097</v>
      </c>
      <c r="C397" s="7">
        <v>0.41194672936606858</v>
      </c>
      <c r="D397" s="7">
        <v>4.7467453660110968</v>
      </c>
    </row>
    <row r="398" spans="1:4" ht="27.75" customHeight="1" x14ac:dyDescent="0.25">
      <c r="A398" s="6" t="s">
        <v>1526</v>
      </c>
      <c r="B398" s="6" t="s">
        <v>1097</v>
      </c>
      <c r="C398" s="7">
        <v>1.0410143521274424</v>
      </c>
      <c r="D398" s="7">
        <v>1.7286366301755604E-2</v>
      </c>
    </row>
    <row r="399" spans="1:4" ht="27.75" customHeight="1" x14ac:dyDescent="0.25">
      <c r="A399" s="6" t="s">
        <v>1527</v>
      </c>
      <c r="B399" s="6" t="s">
        <v>1097</v>
      </c>
      <c r="C399" s="7">
        <v>0.88051410314933043</v>
      </c>
      <c r="D399" s="7">
        <v>4.1208309626337485</v>
      </c>
    </row>
    <row r="400" spans="1:4" ht="27.75" customHeight="1" x14ac:dyDescent="0.25">
      <c r="A400" s="6" t="s">
        <v>1528</v>
      </c>
      <c r="B400" s="6" t="s">
        <v>1097</v>
      </c>
      <c r="C400" s="7">
        <v>1.3759753046135685</v>
      </c>
      <c r="D400" s="7">
        <v>8.658978399706653</v>
      </c>
    </row>
    <row r="401" spans="1:4" ht="27.75" customHeight="1" x14ac:dyDescent="0.25">
      <c r="A401" s="6" t="s">
        <v>1529</v>
      </c>
      <c r="B401" s="6" t="s">
        <v>1097</v>
      </c>
      <c r="C401" s="7">
        <v>1.6069834375992262</v>
      </c>
      <c r="D401" s="7">
        <v>3.2383111031260774</v>
      </c>
    </row>
    <row r="402" spans="1:4" ht="27.75" customHeight="1" x14ac:dyDescent="0.25">
      <c r="A402" s="6" t="s">
        <v>1530</v>
      </c>
      <c r="B402" s="6" t="s">
        <v>1097</v>
      </c>
      <c r="C402" s="7">
        <v>0.68700828927848479</v>
      </c>
      <c r="D402" s="7">
        <v>21.015398179400194</v>
      </c>
    </row>
    <row r="403" spans="1:4" ht="27.75" customHeight="1" x14ac:dyDescent="0.25">
      <c r="A403" s="6" t="s">
        <v>1531</v>
      </c>
      <c r="B403" s="6" t="s">
        <v>1097</v>
      </c>
      <c r="C403" s="7">
        <v>0.93951960681725688</v>
      </c>
      <c r="D403" s="7">
        <v>6.8747485456045165</v>
      </c>
    </row>
    <row r="404" spans="1:4" ht="27.75" customHeight="1" x14ac:dyDescent="0.25">
      <c r="A404" s="6" t="s">
        <v>1532</v>
      </c>
      <c r="B404" s="6" t="s">
        <v>1097</v>
      </c>
      <c r="C404" s="7">
        <v>1.2923442542937138</v>
      </c>
      <c r="D404" s="7">
        <v>4.5093034597035384</v>
      </c>
    </row>
    <row r="405" spans="1:4" ht="27.75" customHeight="1" x14ac:dyDescent="0.25">
      <c r="A405" s="6" t="s">
        <v>1533</v>
      </c>
      <c r="B405" s="6" t="s">
        <v>1097</v>
      </c>
      <c r="C405" s="7">
        <v>0.42381884265908454</v>
      </c>
      <c r="D405" s="7">
        <v>3.2072401997682669</v>
      </c>
    </row>
    <row r="406" spans="1:4" ht="27.75" customHeight="1" x14ac:dyDescent="0.25">
      <c r="A406" s="6" t="s">
        <v>1534</v>
      </c>
      <c r="B406" s="6" t="s">
        <v>1097</v>
      </c>
      <c r="C406" s="7">
        <v>0.94943610755426644</v>
      </c>
      <c r="D406" s="7">
        <v>7.3496981819448672</v>
      </c>
    </row>
    <row r="407" spans="1:4" ht="27.75" customHeight="1" x14ac:dyDescent="0.25">
      <c r="A407" s="6" t="s">
        <v>1535</v>
      </c>
      <c r="B407" s="6" t="s">
        <v>1097</v>
      </c>
      <c r="C407" s="7">
        <v>0.68513161097278352</v>
      </c>
      <c r="D407" s="7">
        <v>1.6385250580606772</v>
      </c>
    </row>
    <row r="408" spans="1:4" ht="27.75" customHeight="1" x14ac:dyDescent="0.25">
      <c r="A408" s="6" t="s">
        <v>1536</v>
      </c>
      <c r="B408" s="6" t="s">
        <v>1097</v>
      </c>
      <c r="C408" s="7">
        <v>3.4191084179796909</v>
      </c>
      <c r="D408" s="7">
        <v>2.7738971314262439</v>
      </c>
    </row>
    <row r="409" spans="1:4" ht="27.75" customHeight="1" x14ac:dyDescent="0.25">
      <c r="A409" s="6" t="s">
        <v>1537</v>
      </c>
      <c r="B409" s="6" t="s">
        <v>1097</v>
      </c>
      <c r="C409" s="7">
        <v>0.49553326702540335</v>
      </c>
      <c r="D409" s="7">
        <v>1.1506896600110177</v>
      </c>
    </row>
    <row r="410" spans="1:4" ht="27.75" customHeight="1" x14ac:dyDescent="0.25">
      <c r="A410" s="6" t="s">
        <v>1538</v>
      </c>
      <c r="B410" s="6" t="s">
        <v>1097</v>
      </c>
      <c r="C410" s="7">
        <v>0.29699865507456358</v>
      </c>
      <c r="D410" s="7">
        <v>11.367592678116473</v>
      </c>
    </row>
    <row r="411" spans="1:4" ht="27.75" customHeight="1" x14ac:dyDescent="0.25">
      <c r="A411" s="6" t="s">
        <v>1539</v>
      </c>
      <c r="B411" s="6" t="s">
        <v>1097</v>
      </c>
      <c r="C411" s="7">
        <v>0.7835271397314304</v>
      </c>
      <c r="D411" s="7">
        <v>8.7924501238923369</v>
      </c>
    </row>
    <row r="412" spans="1:4" ht="27.75" customHeight="1" x14ac:dyDescent="0.25">
      <c r="A412" s="6" t="s">
        <v>1540</v>
      </c>
      <c r="B412" s="6" t="s">
        <v>1097</v>
      </c>
      <c r="C412" s="7">
        <v>1.3207440879094019</v>
      </c>
      <c r="D412" s="7">
        <v>4.7126786243520931</v>
      </c>
    </row>
    <row r="413" spans="1:4" ht="27.75" customHeight="1" x14ac:dyDescent="0.25">
      <c r="A413" s="6" t="s">
        <v>1541</v>
      </c>
      <c r="B413" s="6" t="s">
        <v>1097</v>
      </c>
      <c r="C413" s="7">
        <v>0.57113292300796525</v>
      </c>
      <c r="D413" s="7">
        <v>1.9011673205927824</v>
      </c>
    </row>
    <row r="414" spans="1:4" ht="27.75" customHeight="1" x14ac:dyDescent="0.25">
      <c r="A414" s="6" t="s">
        <v>1542</v>
      </c>
      <c r="B414" s="6" t="s">
        <v>1097</v>
      </c>
      <c r="C414" s="7">
        <v>3.1204276411747327</v>
      </c>
      <c r="D414" s="7">
        <v>6.8010117670352868</v>
      </c>
    </row>
    <row r="415" spans="1:4" ht="27.75" customHeight="1" x14ac:dyDescent="0.25">
      <c r="A415" s="6" t="s">
        <v>1543</v>
      </c>
      <c r="B415" s="6" t="s">
        <v>1097</v>
      </c>
      <c r="C415" s="7">
        <v>0.16824491047430895</v>
      </c>
      <c r="D415" s="7">
        <v>1.127620727820619</v>
      </c>
    </row>
    <row r="416" spans="1:4" ht="27.75" customHeight="1" x14ac:dyDescent="0.25">
      <c r="A416" s="6" t="s">
        <v>1544</v>
      </c>
      <c r="B416" s="6" t="s">
        <v>1097</v>
      </c>
      <c r="C416" s="7">
        <v>4.1441236298178987</v>
      </c>
      <c r="D416" s="7">
        <v>4.5093351720815482</v>
      </c>
    </row>
    <row r="417" spans="1:4" ht="27.75" customHeight="1" x14ac:dyDescent="0.25">
      <c r="A417" s="6" t="s">
        <v>1545</v>
      </c>
      <c r="B417" s="6" t="s">
        <v>1097</v>
      </c>
      <c r="C417" s="7">
        <v>7.3513805561956039E-2</v>
      </c>
      <c r="D417" s="7">
        <v>6.5902516676468403</v>
      </c>
    </row>
    <row r="418" spans="1:4" ht="27.75" customHeight="1" x14ac:dyDescent="0.25">
      <c r="A418" s="6" t="s">
        <v>1546</v>
      </c>
      <c r="B418" s="6" t="s">
        <v>1097</v>
      </c>
      <c r="C418" s="7">
        <v>5.0045652749717942</v>
      </c>
      <c r="D418" s="7">
        <v>23.345965312776066</v>
      </c>
    </row>
    <row r="419" spans="1:4" ht="27.75" customHeight="1" x14ac:dyDescent="0.25">
      <c r="A419" s="6" t="s">
        <v>1547</v>
      </c>
      <c r="B419" s="6" t="s">
        <v>1097</v>
      </c>
      <c r="C419" s="7">
        <v>0.39319679722300133</v>
      </c>
      <c r="D419" s="7">
        <v>9.1965141845052631</v>
      </c>
    </row>
    <row r="420" spans="1:4" ht="27.75" customHeight="1" x14ac:dyDescent="0.25">
      <c r="A420" s="6" t="s">
        <v>1548</v>
      </c>
      <c r="B420" s="6" t="s">
        <v>1097</v>
      </c>
      <c r="C420" s="7">
        <v>0.94721195321725105</v>
      </c>
      <c r="D420" s="7">
        <v>22.085181680818899</v>
      </c>
    </row>
    <row r="421" spans="1:4" ht="27.75" customHeight="1" x14ac:dyDescent="0.25">
      <c r="A421" s="6" t="s">
        <v>1549</v>
      </c>
      <c r="B421" s="6" t="s">
        <v>1097</v>
      </c>
      <c r="C421" s="7">
        <v>0.88056766656498531</v>
      </c>
      <c r="D421" s="7">
        <v>16.56180197379091</v>
      </c>
    </row>
    <row r="422" spans="1:4" ht="27.75" customHeight="1" x14ac:dyDescent="0.25">
      <c r="A422" s="6" t="s">
        <v>1550</v>
      </c>
      <c r="B422" s="6" t="s">
        <v>1097</v>
      </c>
      <c r="C422" s="7">
        <v>0.86398640378587532</v>
      </c>
      <c r="D422" s="7">
        <v>12.979703868314944</v>
      </c>
    </row>
    <row r="423" spans="1:4" ht="27.75" customHeight="1" x14ac:dyDescent="0.25">
      <c r="A423" s="6" t="s">
        <v>1551</v>
      </c>
      <c r="B423" s="6" t="s">
        <v>1097</v>
      </c>
      <c r="C423" s="7">
        <v>2.0921465592092927</v>
      </c>
      <c r="D423" s="7">
        <v>5.7722071973296867</v>
      </c>
    </row>
    <row r="424" spans="1:4" ht="27.75" customHeight="1" x14ac:dyDescent="0.25">
      <c r="A424" s="6" t="s">
        <v>1552</v>
      </c>
      <c r="B424" s="6" t="s">
        <v>1097</v>
      </c>
      <c r="C424" s="7">
        <v>0.37181644486890236</v>
      </c>
      <c r="D424" s="7">
        <v>5.5594987002744176</v>
      </c>
    </row>
    <row r="425" spans="1:4" ht="27.75" customHeight="1" x14ac:dyDescent="0.25">
      <c r="A425" s="6" t="s">
        <v>1553</v>
      </c>
      <c r="B425" s="6" t="s">
        <v>1097</v>
      </c>
      <c r="C425" s="7">
        <v>1.2831338912360544</v>
      </c>
      <c r="D425" s="7">
        <v>4.8784272938326012</v>
      </c>
    </row>
    <row r="426" spans="1:4" ht="27.75" customHeight="1" x14ac:dyDescent="0.25">
      <c r="A426" s="6" t="s">
        <v>1554</v>
      </c>
      <c r="B426" s="6" t="s">
        <v>1097</v>
      </c>
      <c r="C426" s="7">
        <v>0.50918248727693682</v>
      </c>
      <c r="D426" s="7">
        <v>2.1040688983912132</v>
      </c>
    </row>
    <row r="427" spans="1:4" ht="27.75" customHeight="1" x14ac:dyDescent="0.25">
      <c r="A427" s="6" t="s">
        <v>1555</v>
      </c>
      <c r="B427" s="6" t="s">
        <v>1097</v>
      </c>
      <c r="C427" s="7">
        <v>0.47503226065214366</v>
      </c>
      <c r="D427" s="7">
        <v>9.9791250453680078</v>
      </c>
    </row>
    <row r="428" spans="1:4" ht="27.75" customHeight="1" x14ac:dyDescent="0.25">
      <c r="A428" s="6" t="s">
        <v>1556</v>
      </c>
      <c r="B428" s="6" t="s">
        <v>1097</v>
      </c>
      <c r="C428" s="7">
        <v>0.77936030293705683</v>
      </c>
      <c r="D428" s="7">
        <v>6.0211755024364662</v>
      </c>
    </row>
    <row r="429" spans="1:4" ht="27.75" customHeight="1" x14ac:dyDescent="0.25">
      <c r="A429" s="6" t="s">
        <v>1557</v>
      </c>
      <c r="B429" s="6" t="s">
        <v>1097</v>
      </c>
      <c r="C429" s="7">
        <v>3.7761545774356349</v>
      </c>
      <c r="D429" s="7">
        <v>22.255202389880971</v>
      </c>
    </row>
    <row r="430" spans="1:4" ht="27.75" customHeight="1" x14ac:dyDescent="0.25">
      <c r="A430" s="6" t="s">
        <v>1558</v>
      </c>
      <c r="B430" s="6" t="s">
        <v>1097</v>
      </c>
      <c r="C430" s="7">
        <v>0.71699922740718547</v>
      </c>
      <c r="D430" s="7">
        <v>2.6873245342664132</v>
      </c>
    </row>
    <row r="431" spans="1:4" ht="27.75" customHeight="1" x14ac:dyDescent="0.25">
      <c r="A431" s="6" t="s">
        <v>1559</v>
      </c>
      <c r="B431" s="6" t="s">
        <v>1097</v>
      </c>
      <c r="C431" s="7">
        <v>1.4958352270759421</v>
      </c>
      <c r="D431" s="7">
        <v>5.2896228512658841</v>
      </c>
    </row>
    <row r="432" spans="1:4" ht="27.75" customHeight="1" x14ac:dyDescent="0.25">
      <c r="A432" s="6" t="s">
        <v>1560</v>
      </c>
      <c r="B432" s="6" t="s">
        <v>1097</v>
      </c>
      <c r="C432" s="7">
        <v>0.29570000005443764</v>
      </c>
      <c r="D432" s="7">
        <v>3.3830465466928086</v>
      </c>
    </row>
    <row r="433" spans="1:4" ht="27.75" customHeight="1" x14ac:dyDescent="0.25">
      <c r="A433" s="6" t="s">
        <v>1561</v>
      </c>
      <c r="B433" s="6" t="s">
        <v>1097</v>
      </c>
      <c r="C433" s="7">
        <v>5.2984393504076459E-2</v>
      </c>
      <c r="D433" s="7">
        <v>2.5209758950708876</v>
      </c>
    </row>
    <row r="434" spans="1:4" ht="27.75" customHeight="1" x14ac:dyDescent="0.25">
      <c r="A434" s="6" t="s">
        <v>1562</v>
      </c>
      <c r="B434" s="6" t="s">
        <v>1097</v>
      </c>
      <c r="C434" s="7">
        <v>5.2914055456758442</v>
      </c>
      <c r="D434" s="7">
        <v>7.7206819327919378</v>
      </c>
    </row>
    <row r="435" spans="1:4" ht="27.75" customHeight="1" x14ac:dyDescent="0.25">
      <c r="A435" s="6" t="s">
        <v>1563</v>
      </c>
      <c r="B435" s="6" t="s">
        <v>1097</v>
      </c>
      <c r="C435" s="7">
        <v>2.8686199191166235</v>
      </c>
      <c r="D435" s="7">
        <v>7.8950679341223697</v>
      </c>
    </row>
    <row r="436" spans="1:4" ht="27.75" customHeight="1" x14ac:dyDescent="0.25">
      <c r="A436" s="6" t="s">
        <v>1564</v>
      </c>
      <c r="B436" s="6" t="s">
        <v>1097</v>
      </c>
      <c r="C436" s="7">
        <v>2.2748087435637063</v>
      </c>
      <c r="D436" s="7">
        <v>14.485123624743789</v>
      </c>
    </row>
    <row r="437" spans="1:4" ht="27.75" customHeight="1" x14ac:dyDescent="0.25">
      <c r="A437" s="6" t="s">
        <v>1565</v>
      </c>
      <c r="B437" s="6" t="s">
        <v>1097</v>
      </c>
      <c r="C437" s="7">
        <v>8.8617132640688712E-2</v>
      </c>
      <c r="D437" s="7">
        <v>5.9674137264440512</v>
      </c>
    </row>
    <row r="438" spans="1:4" ht="27.75" customHeight="1" x14ac:dyDescent="0.25">
      <c r="A438" s="6" t="s">
        <v>1566</v>
      </c>
      <c r="B438" s="6" t="s">
        <v>1097</v>
      </c>
      <c r="C438" s="7">
        <v>0.50042208146063649</v>
      </c>
      <c r="D438" s="7">
        <v>2.855854723615979</v>
      </c>
    </row>
    <row r="439" spans="1:4" ht="27.75" customHeight="1" x14ac:dyDescent="0.25">
      <c r="A439" s="6" t="s">
        <v>1567</v>
      </c>
      <c r="B439" s="6" t="s">
        <v>1097</v>
      </c>
      <c r="C439" s="7">
        <v>3.4929410778347769</v>
      </c>
      <c r="D439" s="7">
        <v>2.0992992140516322</v>
      </c>
    </row>
    <row r="440" spans="1:4" ht="27.75" customHeight="1" x14ac:dyDescent="0.25">
      <c r="A440" s="6" t="s">
        <v>1568</v>
      </c>
      <c r="B440" s="6" t="s">
        <v>1097</v>
      </c>
      <c r="C440" s="7" t="s">
        <v>1097</v>
      </c>
      <c r="D440" s="7">
        <v>0.93694041509085257</v>
      </c>
    </row>
    <row r="441" spans="1:4" ht="27.75" customHeight="1" x14ac:dyDescent="0.25">
      <c r="A441" s="6" t="s">
        <v>1569</v>
      </c>
      <c r="B441" s="6" t="s">
        <v>1097</v>
      </c>
      <c r="C441" s="7">
        <v>2.206736737446235</v>
      </c>
      <c r="D441" s="7">
        <v>6.3432639656526888</v>
      </c>
    </row>
    <row r="442" spans="1:4" ht="27.75" customHeight="1" x14ac:dyDescent="0.25">
      <c r="A442" s="6" t="s">
        <v>1570</v>
      </c>
      <c r="B442" s="6" t="s">
        <v>1097</v>
      </c>
      <c r="C442" s="7">
        <v>3.0106070757367309</v>
      </c>
      <c r="D442" s="7">
        <v>14.109499889986346</v>
      </c>
    </row>
    <row r="443" spans="1:4" ht="27.75" customHeight="1" x14ac:dyDescent="0.25">
      <c r="A443" s="6" t="s">
        <v>1571</v>
      </c>
      <c r="B443" s="6" t="s">
        <v>1097</v>
      </c>
      <c r="C443" s="7">
        <v>2.4586038638284373</v>
      </c>
      <c r="D443" s="7">
        <v>8.584274277911641</v>
      </c>
    </row>
    <row r="444" spans="1:4" ht="27.75" customHeight="1" x14ac:dyDescent="0.25">
      <c r="A444" s="6" t="s">
        <v>1572</v>
      </c>
      <c r="B444" s="6" t="s">
        <v>1097</v>
      </c>
      <c r="C444" s="7">
        <v>2.2132304876775168</v>
      </c>
      <c r="D444" s="7">
        <v>8.9791707712087589</v>
      </c>
    </row>
    <row r="445" spans="1:4" ht="27.75" customHeight="1" x14ac:dyDescent="0.25">
      <c r="A445" s="6" t="s">
        <v>1573</v>
      </c>
      <c r="B445" s="6" t="s">
        <v>1097</v>
      </c>
      <c r="C445" s="7">
        <v>0.23894472296243899</v>
      </c>
      <c r="D445" s="7">
        <v>22.512609379555705</v>
      </c>
    </row>
    <row r="446" spans="1:4" ht="27.75" customHeight="1" x14ac:dyDescent="0.25">
      <c r="A446" s="6" t="s">
        <v>1574</v>
      </c>
      <c r="B446" s="6" t="s">
        <v>1097</v>
      </c>
      <c r="C446" s="7">
        <v>0.27136870797303414</v>
      </c>
      <c r="D446" s="7">
        <v>21.723708651598056</v>
      </c>
    </row>
    <row r="447" spans="1:4" ht="27.75" customHeight="1" x14ac:dyDescent="0.25">
      <c r="A447" s="6" t="s">
        <v>1575</v>
      </c>
      <c r="B447" s="6" t="s">
        <v>1097</v>
      </c>
      <c r="C447" s="7">
        <v>0.24288319659830254</v>
      </c>
      <c r="D447" s="7">
        <v>7.8374907020865239</v>
      </c>
    </row>
    <row r="448" spans="1:4" ht="27.75" customHeight="1" x14ac:dyDescent="0.25">
      <c r="A448" s="6" t="s">
        <v>1576</v>
      </c>
      <c r="B448" s="6" t="s">
        <v>1097</v>
      </c>
      <c r="C448" s="7">
        <v>2.1341493002343346</v>
      </c>
      <c r="D448" s="7">
        <v>6.7997380395285241</v>
      </c>
    </row>
    <row r="449" spans="1:4" ht="27.75" customHeight="1" x14ac:dyDescent="0.25">
      <c r="A449" s="6" t="s">
        <v>1577</v>
      </c>
      <c r="B449" s="6" t="s">
        <v>1097</v>
      </c>
      <c r="C449" s="7">
        <v>0.15508488459049771</v>
      </c>
      <c r="D449" s="7">
        <v>0.55482045489525378</v>
      </c>
    </row>
    <row r="450" spans="1:4" ht="27.75" customHeight="1" x14ac:dyDescent="0.25">
      <c r="A450" s="6" t="s">
        <v>1578</v>
      </c>
      <c r="B450" s="6" t="s">
        <v>1097</v>
      </c>
      <c r="C450" s="7">
        <v>0.49718681652610597</v>
      </c>
      <c r="D450" s="7">
        <v>4.6575421272179254</v>
      </c>
    </row>
    <row r="451" spans="1:4" ht="27.75" customHeight="1" x14ac:dyDescent="0.25">
      <c r="A451" s="6" t="s">
        <v>1579</v>
      </c>
      <c r="B451" s="6" t="s">
        <v>1097</v>
      </c>
      <c r="C451" s="7">
        <v>2.3100286412862454</v>
      </c>
      <c r="D451" s="7">
        <v>4.4774397434307316</v>
      </c>
    </row>
    <row r="452" spans="1:4" ht="27.75" customHeight="1" x14ac:dyDescent="0.25">
      <c r="A452" s="6" t="s">
        <v>1580</v>
      </c>
      <c r="B452" s="6" t="s">
        <v>1097</v>
      </c>
      <c r="C452" s="7">
        <v>2.1817576129223446</v>
      </c>
      <c r="D452" s="7">
        <v>4.303672870536789</v>
      </c>
    </row>
    <row r="453" spans="1:4" ht="27.75" customHeight="1" x14ac:dyDescent="0.25">
      <c r="A453" s="6" t="s">
        <v>1581</v>
      </c>
      <c r="B453" s="6" t="s">
        <v>1097</v>
      </c>
      <c r="C453" s="7">
        <v>0.86756970650188703</v>
      </c>
      <c r="D453" s="7">
        <v>6.761103447252256</v>
      </c>
    </row>
    <row r="454" spans="1:4" ht="27.75" customHeight="1" x14ac:dyDescent="0.25">
      <c r="A454" s="6" t="s">
        <v>1582</v>
      </c>
      <c r="B454" s="6" t="s">
        <v>1097</v>
      </c>
      <c r="C454" s="7">
        <v>0.67822026955973458</v>
      </c>
      <c r="D454" s="7">
        <v>12.538666623305973</v>
      </c>
    </row>
    <row r="455" spans="1:4" ht="27.75" customHeight="1" x14ac:dyDescent="0.25">
      <c r="A455" s="6" t="s">
        <v>1583</v>
      </c>
      <c r="B455" s="6" t="s">
        <v>1097</v>
      </c>
      <c r="C455" s="7">
        <v>1.6766721245533731</v>
      </c>
      <c r="D455" s="7">
        <v>4.7297986502694167</v>
      </c>
    </row>
    <row r="456" spans="1:4" ht="27.75" customHeight="1" x14ac:dyDescent="0.25">
      <c r="A456" s="6" t="s">
        <v>1584</v>
      </c>
      <c r="B456" s="6" t="s">
        <v>1097</v>
      </c>
      <c r="C456" s="7">
        <v>0.40443358216434777</v>
      </c>
      <c r="D456" s="7">
        <v>4.535532751874146</v>
      </c>
    </row>
    <row r="457" spans="1:4" ht="27.75" customHeight="1" x14ac:dyDescent="0.25">
      <c r="A457" s="6" t="s">
        <v>1585</v>
      </c>
      <c r="B457" s="6" t="s">
        <v>1097</v>
      </c>
      <c r="C457" s="7">
        <v>2.1029075287769796</v>
      </c>
      <c r="D457" s="7">
        <v>3.2783669352624267</v>
      </c>
    </row>
    <row r="458" spans="1:4" ht="27.75" customHeight="1" x14ac:dyDescent="0.25">
      <c r="A458" s="6" t="s">
        <v>1586</v>
      </c>
      <c r="B458" s="6" t="s">
        <v>1097</v>
      </c>
      <c r="C458" s="7">
        <v>0.6312046565246453</v>
      </c>
      <c r="D458" s="7">
        <v>1.0937127407187881</v>
      </c>
    </row>
    <row r="459" spans="1:4" ht="27.75" customHeight="1" x14ac:dyDescent="0.25">
      <c r="A459" s="6" t="s">
        <v>1587</v>
      </c>
      <c r="B459" s="6" t="s">
        <v>1097</v>
      </c>
      <c r="C459" s="7">
        <v>1.1867893752347696</v>
      </c>
      <c r="D459" s="7">
        <v>19.170008252728213</v>
      </c>
    </row>
    <row r="460" spans="1:4" ht="27.75" customHeight="1" x14ac:dyDescent="0.25">
      <c r="A460" s="6" t="s">
        <v>1588</v>
      </c>
      <c r="B460" s="6" t="s">
        <v>1097</v>
      </c>
      <c r="C460" s="7">
        <v>2.3590966251932235</v>
      </c>
      <c r="D460" s="7">
        <v>2.8798806594069473</v>
      </c>
    </row>
    <row r="461" spans="1:4" ht="27.75" customHeight="1" x14ac:dyDescent="0.25">
      <c r="A461" s="6" t="s">
        <v>1589</v>
      </c>
      <c r="B461" s="6" t="s">
        <v>1097</v>
      </c>
      <c r="C461" s="7">
        <v>0.47170051863959983</v>
      </c>
      <c r="D461" s="7">
        <v>3.5085249494118784</v>
      </c>
    </row>
    <row r="462" spans="1:4" ht="27.75" customHeight="1" x14ac:dyDescent="0.25">
      <c r="A462" s="6" t="s">
        <v>1590</v>
      </c>
      <c r="B462" s="6" t="s">
        <v>1097</v>
      </c>
      <c r="C462" s="7">
        <v>4.0153760247949002</v>
      </c>
      <c r="D462" s="7">
        <v>6.7864860507428828</v>
      </c>
    </row>
    <row r="463" spans="1:4" ht="27.75" customHeight="1" x14ac:dyDescent="0.25">
      <c r="A463" s="6" t="s">
        <v>1591</v>
      </c>
      <c r="B463" s="6" t="s">
        <v>1097</v>
      </c>
      <c r="C463" s="7">
        <v>1.8286520595968307</v>
      </c>
      <c r="D463" s="7">
        <v>5.357378900514699</v>
      </c>
    </row>
    <row r="464" spans="1:4" ht="27.75" customHeight="1" x14ac:dyDescent="0.25">
      <c r="A464" s="6" t="s">
        <v>1592</v>
      </c>
      <c r="B464" s="6" t="s">
        <v>1097</v>
      </c>
      <c r="C464" s="7">
        <v>0.24435799027102098</v>
      </c>
      <c r="D464" s="7">
        <v>3.2554422270571877</v>
      </c>
    </row>
    <row r="465" spans="1:4" ht="27.75" customHeight="1" x14ac:dyDescent="0.25">
      <c r="A465" s="6" t="s">
        <v>1593</v>
      </c>
      <c r="B465" s="6" t="s">
        <v>1097</v>
      </c>
      <c r="C465" s="7">
        <v>0.23512123823387876</v>
      </c>
      <c r="D465" s="7">
        <v>4.0057712858610284</v>
      </c>
    </row>
    <row r="466" spans="1:4" ht="27.75" customHeight="1" x14ac:dyDescent="0.25">
      <c r="A466" s="6" t="s">
        <v>1594</v>
      </c>
      <c r="B466" s="6" t="s">
        <v>1097</v>
      </c>
      <c r="C466" s="7">
        <v>0.41786308564118518</v>
      </c>
      <c r="D466" s="7">
        <v>0.81980654380524687</v>
      </c>
    </row>
    <row r="467" spans="1:4" ht="27.75" customHeight="1" x14ac:dyDescent="0.25">
      <c r="A467" s="6" t="s">
        <v>1595</v>
      </c>
      <c r="B467" s="6" t="s">
        <v>1097</v>
      </c>
      <c r="C467" s="7">
        <v>6.0742631093467017</v>
      </c>
      <c r="D467" s="7">
        <v>4.0999112573934005</v>
      </c>
    </row>
    <row r="468" spans="1:4" ht="27.75" customHeight="1" x14ac:dyDescent="0.25">
      <c r="A468" s="6" t="s">
        <v>1596</v>
      </c>
      <c r="B468" s="6" t="s">
        <v>1097</v>
      </c>
      <c r="C468" s="7">
        <v>1.26001037527947</v>
      </c>
      <c r="D468" s="7">
        <v>2.5470580423235596</v>
      </c>
    </row>
    <row r="469" spans="1:4" ht="27.75" customHeight="1" x14ac:dyDescent="0.25">
      <c r="A469" s="6" t="s">
        <v>1597</v>
      </c>
      <c r="B469" s="6" t="s">
        <v>1097</v>
      </c>
      <c r="C469" s="7">
        <v>1.0662458723254238</v>
      </c>
      <c r="D469" s="7">
        <v>7.7075427493286366</v>
      </c>
    </row>
    <row r="470" spans="1:4" ht="27.75" customHeight="1" x14ac:dyDescent="0.25">
      <c r="A470" s="6" t="s">
        <v>1598</v>
      </c>
      <c r="B470" s="6" t="s">
        <v>1097</v>
      </c>
      <c r="C470" s="7">
        <v>0.68215486533209435</v>
      </c>
      <c r="D470" s="7">
        <v>14.107253870606492</v>
      </c>
    </row>
    <row r="471" spans="1:4" ht="27.75" customHeight="1" x14ac:dyDescent="0.25">
      <c r="A471" s="6" t="s">
        <v>1599</v>
      </c>
      <c r="B471" s="6" t="s">
        <v>1097</v>
      </c>
      <c r="C471" s="7">
        <v>0.83551091577949643</v>
      </c>
      <c r="D471" s="7">
        <v>4.6651745337886696</v>
      </c>
    </row>
    <row r="472" spans="1:4" ht="27.75" customHeight="1" x14ac:dyDescent="0.25">
      <c r="A472" s="6" t="s">
        <v>1600</v>
      </c>
      <c r="B472" s="6" t="s">
        <v>1097</v>
      </c>
      <c r="C472" s="7">
        <v>0.83551091577949643</v>
      </c>
      <c r="D472" s="7">
        <v>4.6651751673673925</v>
      </c>
    </row>
    <row r="473" spans="1:4" ht="27.75" customHeight="1" x14ac:dyDescent="0.25">
      <c r="A473" s="6" t="s">
        <v>1601</v>
      </c>
      <c r="B473" s="6" t="s">
        <v>1097</v>
      </c>
      <c r="C473" s="7">
        <v>0.21197608914297983</v>
      </c>
      <c r="D473" s="7">
        <v>7.2939331746305607</v>
      </c>
    </row>
    <row r="474" spans="1:4" ht="27.75" customHeight="1" x14ac:dyDescent="0.25">
      <c r="A474" s="6" t="s">
        <v>1602</v>
      </c>
      <c r="B474" s="6" t="s">
        <v>1097</v>
      </c>
      <c r="C474" s="7">
        <v>0.10921821216012</v>
      </c>
      <c r="D474" s="7">
        <v>4.3228120191224244</v>
      </c>
    </row>
    <row r="475" spans="1:4" ht="27.75" customHeight="1" x14ac:dyDescent="0.25">
      <c r="A475" s="6" t="s">
        <v>1603</v>
      </c>
      <c r="B475" s="6" t="s">
        <v>1097</v>
      </c>
      <c r="C475" s="7">
        <v>0.69437919747718546</v>
      </c>
      <c r="D475" s="7">
        <v>6.9745072764139442</v>
      </c>
    </row>
    <row r="476" spans="1:4" ht="27.75" customHeight="1" x14ac:dyDescent="0.25">
      <c r="A476" s="6" t="s">
        <v>1604</v>
      </c>
      <c r="B476" s="6" t="s">
        <v>1097</v>
      </c>
      <c r="C476" s="7">
        <v>2.1630422381934236</v>
      </c>
      <c r="D476" s="7">
        <v>5.7812404443581524</v>
      </c>
    </row>
    <row r="477" spans="1:4" ht="27.75" customHeight="1" x14ac:dyDescent="0.25">
      <c r="A477" s="6" t="s">
        <v>1605</v>
      </c>
      <c r="B477" s="6" t="s">
        <v>1097</v>
      </c>
      <c r="C477" s="7">
        <v>2.9763868027743015</v>
      </c>
      <c r="D477" s="7">
        <v>4.3020303405032889</v>
      </c>
    </row>
    <row r="478" spans="1:4" ht="27.75" customHeight="1" x14ac:dyDescent="0.25">
      <c r="A478" s="6" t="s">
        <v>1606</v>
      </c>
      <c r="B478" s="6" t="s">
        <v>1097</v>
      </c>
      <c r="C478" s="7">
        <v>0.57902958659414028</v>
      </c>
      <c r="D478" s="7">
        <v>3.2947393050486395</v>
      </c>
    </row>
    <row r="479" spans="1:4" ht="27.75" customHeight="1" x14ac:dyDescent="0.25">
      <c r="A479" s="6" t="s">
        <v>1607</v>
      </c>
      <c r="B479" s="6" t="s">
        <v>1097</v>
      </c>
      <c r="C479" s="7">
        <v>0.96606653693437428</v>
      </c>
      <c r="D479" s="7">
        <v>3.4016760074157628</v>
      </c>
    </row>
    <row r="480" spans="1:4" ht="27.75" customHeight="1" x14ac:dyDescent="0.25">
      <c r="A480" s="6" t="s">
        <v>1608</v>
      </c>
      <c r="B480" s="6" t="s">
        <v>1097</v>
      </c>
      <c r="C480" s="7">
        <v>0.28354368876388841</v>
      </c>
      <c r="D480" s="7">
        <v>4.7482819235778129</v>
      </c>
    </row>
    <row r="481" spans="1:4" ht="27.75" customHeight="1" x14ac:dyDescent="0.25">
      <c r="A481" s="6" t="s">
        <v>1609</v>
      </c>
      <c r="B481" s="6" t="s">
        <v>1097</v>
      </c>
      <c r="C481" s="7">
        <v>0.60280377429330223</v>
      </c>
      <c r="D481" s="7">
        <v>1.0652049250091487</v>
      </c>
    </row>
    <row r="482" spans="1:4" ht="27.75" customHeight="1" x14ac:dyDescent="0.25">
      <c r="A482" s="6" t="s">
        <v>1610</v>
      </c>
      <c r="B482" s="6" t="s">
        <v>1097</v>
      </c>
      <c r="C482" s="7">
        <v>6.7689365299345328</v>
      </c>
      <c r="D482" s="7">
        <v>15.321956214612944</v>
      </c>
    </row>
    <row r="483" spans="1:4" ht="27.75" customHeight="1" x14ac:dyDescent="0.25">
      <c r="A483" s="6" t="s">
        <v>1611</v>
      </c>
      <c r="B483" s="6" t="s">
        <v>1097</v>
      </c>
      <c r="C483" s="7">
        <v>5.2997958450939988</v>
      </c>
      <c r="D483" s="7">
        <v>24.215008308693207</v>
      </c>
    </row>
    <row r="484" spans="1:4" ht="27.75" customHeight="1" x14ac:dyDescent="0.25">
      <c r="A484" s="6" t="s">
        <v>1612</v>
      </c>
      <c r="B484" s="6" t="s">
        <v>1097</v>
      </c>
      <c r="C484" s="7">
        <v>2.1326944239034407</v>
      </c>
      <c r="D484" s="7">
        <v>1.6902942403254098</v>
      </c>
    </row>
    <row r="485" spans="1:4" ht="27.75" customHeight="1" x14ac:dyDescent="0.25">
      <c r="A485" s="6" t="s">
        <v>1613</v>
      </c>
      <c r="B485" s="6" t="s">
        <v>1097</v>
      </c>
      <c r="C485" s="7">
        <v>0.97730479306292994</v>
      </c>
      <c r="D485" s="7">
        <v>6.7482380484539481</v>
      </c>
    </row>
    <row r="486" spans="1:4" ht="27.75" customHeight="1" x14ac:dyDescent="0.25">
      <c r="A486" s="6" t="s">
        <v>1614</v>
      </c>
      <c r="B486" s="6" t="s">
        <v>1097</v>
      </c>
      <c r="C486" s="7">
        <v>0.30613089483296546</v>
      </c>
      <c r="D486" s="7">
        <v>6.9056768560611435</v>
      </c>
    </row>
    <row r="487" spans="1:4" ht="27.75" customHeight="1" x14ac:dyDescent="0.25">
      <c r="A487" s="6" t="s">
        <v>1615</v>
      </c>
      <c r="B487" s="6" t="s">
        <v>1097</v>
      </c>
      <c r="C487" s="7">
        <v>3.0767630147735039</v>
      </c>
      <c r="D487" s="7">
        <v>20.306960491856252</v>
      </c>
    </row>
    <row r="488" spans="1:4" ht="27.75" customHeight="1" x14ac:dyDescent="0.25">
      <c r="A488" s="6" t="s">
        <v>1616</v>
      </c>
      <c r="B488" s="6" t="s">
        <v>1097</v>
      </c>
      <c r="C488" s="7">
        <v>0.7270661968984965</v>
      </c>
      <c r="D488" s="7">
        <v>6.5966617106256056</v>
      </c>
    </row>
    <row r="489" spans="1:4" ht="27.75" customHeight="1" x14ac:dyDescent="0.25">
      <c r="A489" s="6" t="s">
        <v>1617</v>
      </c>
      <c r="B489" s="6" t="s">
        <v>1097</v>
      </c>
      <c r="C489" s="7">
        <v>0.36035199018868003</v>
      </c>
      <c r="D489" s="7">
        <v>2.4537662162909566</v>
      </c>
    </row>
    <row r="490" spans="1:4" ht="27.75" customHeight="1" x14ac:dyDescent="0.25">
      <c r="A490" s="6" t="s">
        <v>1618</v>
      </c>
      <c r="B490" s="6" t="s">
        <v>1097</v>
      </c>
      <c r="C490" s="7">
        <v>0.93419151506745013</v>
      </c>
      <c r="D490" s="7">
        <v>13.402756808367483</v>
      </c>
    </row>
    <row r="491" spans="1:4" ht="27.75" customHeight="1" x14ac:dyDescent="0.25">
      <c r="A491" s="6" t="s">
        <v>1619</v>
      </c>
      <c r="B491" s="6" t="s">
        <v>1097</v>
      </c>
      <c r="C491" s="7">
        <v>0.93898209362823393</v>
      </c>
      <c r="D491" s="7">
        <v>6.25482148412011</v>
      </c>
    </row>
    <row r="492" spans="1:4" ht="27.75" customHeight="1" x14ac:dyDescent="0.25">
      <c r="A492" s="6" t="s">
        <v>1620</v>
      </c>
      <c r="B492" s="6" t="s">
        <v>1097</v>
      </c>
      <c r="C492" s="7">
        <v>0.17793068554760316</v>
      </c>
      <c r="D492" s="7">
        <v>5.5155397088813043</v>
      </c>
    </row>
    <row r="493" spans="1:4" ht="27.75" customHeight="1" x14ac:dyDescent="0.25">
      <c r="A493" s="6" t="s">
        <v>1621</v>
      </c>
      <c r="B493" s="6" t="s">
        <v>1097</v>
      </c>
      <c r="C493" s="7">
        <v>5.952214665506169</v>
      </c>
      <c r="D493" s="7">
        <v>2.1986156489651436</v>
      </c>
    </row>
    <row r="494" spans="1:4" ht="27.75" customHeight="1" x14ac:dyDescent="0.25">
      <c r="A494" s="6" t="s">
        <v>1622</v>
      </c>
      <c r="B494" s="6" t="s">
        <v>1097</v>
      </c>
      <c r="C494" s="7">
        <v>1.4455513685981873</v>
      </c>
      <c r="D494" s="7">
        <v>4.464731402134948</v>
      </c>
    </row>
    <row r="495" spans="1:4" ht="27.75" customHeight="1" x14ac:dyDescent="0.25">
      <c r="A495" s="6" t="s">
        <v>1623</v>
      </c>
      <c r="B495" s="6" t="s">
        <v>1097</v>
      </c>
      <c r="C495" s="7">
        <v>3.1720376903273744</v>
      </c>
      <c r="D495" s="7">
        <v>15.745773532641394</v>
      </c>
    </row>
    <row r="496" spans="1:4" ht="27.75" customHeight="1" x14ac:dyDescent="0.25">
      <c r="A496" s="6" t="s">
        <v>1624</v>
      </c>
      <c r="B496" s="6" t="s">
        <v>1097</v>
      </c>
      <c r="C496" s="7">
        <v>0.66814573865284699</v>
      </c>
      <c r="D496" s="7">
        <v>19.191089588502464</v>
      </c>
    </row>
    <row r="497" spans="1:4" ht="27.75" customHeight="1" x14ac:dyDescent="0.25">
      <c r="A497" s="6" t="s">
        <v>1625</v>
      </c>
      <c r="B497" s="6" t="s">
        <v>1097</v>
      </c>
      <c r="C497" s="7">
        <v>0.14035415532803927</v>
      </c>
      <c r="D497" s="7">
        <v>20.119979214591801</v>
      </c>
    </row>
    <row r="498" spans="1:4" ht="27.75" customHeight="1" x14ac:dyDescent="0.25">
      <c r="A498" s="6" t="s">
        <v>1626</v>
      </c>
      <c r="B498" s="6" t="s">
        <v>1097</v>
      </c>
      <c r="C498" s="7">
        <v>3.1988595530622375</v>
      </c>
      <c r="D498" s="7">
        <v>15.522050447944448</v>
      </c>
    </row>
    <row r="499" spans="1:4" ht="27.75" customHeight="1" x14ac:dyDescent="0.25">
      <c r="A499" s="6" t="s">
        <v>1627</v>
      </c>
      <c r="B499" s="6" t="s">
        <v>1097</v>
      </c>
      <c r="C499" s="7">
        <v>3.1989093581973593</v>
      </c>
      <c r="D499" s="7">
        <v>15.590542003804808</v>
      </c>
    </row>
    <row r="500" spans="1:4" ht="27.75" customHeight="1" x14ac:dyDescent="0.25">
      <c r="A500" s="6" t="s">
        <v>1628</v>
      </c>
      <c r="B500" s="6" t="s">
        <v>1097</v>
      </c>
      <c r="C500" s="7">
        <v>1.3754186733073099</v>
      </c>
      <c r="D500" s="7">
        <v>9.1275667768713173</v>
      </c>
    </row>
    <row r="501" spans="1:4" ht="27.75" customHeight="1" x14ac:dyDescent="0.25">
      <c r="A501" s="6" t="s">
        <v>1629</v>
      </c>
      <c r="B501" s="6" t="s">
        <v>1097</v>
      </c>
      <c r="C501" s="7">
        <v>0.70278605625233803</v>
      </c>
      <c r="D501" s="7">
        <v>10.791111334673687</v>
      </c>
    </row>
    <row r="502" spans="1:4" ht="27.75" customHeight="1" x14ac:dyDescent="0.25">
      <c r="A502" s="6" t="s">
        <v>1630</v>
      </c>
      <c r="B502" s="6" t="s">
        <v>1097</v>
      </c>
      <c r="C502" s="7">
        <v>0.63502551564200171</v>
      </c>
      <c r="D502" s="7">
        <v>11.969488087633744</v>
      </c>
    </row>
    <row r="503" spans="1:4" ht="27.75" customHeight="1" x14ac:dyDescent="0.25">
      <c r="A503" s="6" t="s">
        <v>1631</v>
      </c>
      <c r="B503" s="6" t="s">
        <v>1097</v>
      </c>
      <c r="C503" s="7">
        <v>3.4649033599886949</v>
      </c>
      <c r="D503" s="7">
        <v>4.2921702649111975</v>
      </c>
    </row>
    <row r="504" spans="1:4" ht="27.75" customHeight="1" x14ac:dyDescent="0.25">
      <c r="A504" s="6" t="s">
        <v>1632</v>
      </c>
      <c r="B504" s="6" t="s">
        <v>1097</v>
      </c>
      <c r="C504" s="7">
        <v>0.91725649544500509</v>
      </c>
      <c r="D504" s="7">
        <v>5.6452344730192738</v>
      </c>
    </row>
    <row r="505" spans="1:4" ht="27.75" customHeight="1" x14ac:dyDescent="0.25">
      <c r="A505" s="6" t="s">
        <v>1633</v>
      </c>
      <c r="B505" s="6" t="s">
        <v>1097</v>
      </c>
      <c r="C505" s="7">
        <v>0.32550265872018541</v>
      </c>
      <c r="D505" s="7">
        <v>8.8461277805562233</v>
      </c>
    </row>
    <row r="506" spans="1:4" ht="27.75" customHeight="1" x14ac:dyDescent="0.25">
      <c r="A506" s="6" t="s">
        <v>1634</v>
      </c>
      <c r="B506" s="6" t="s">
        <v>1097</v>
      </c>
      <c r="C506" s="7">
        <v>1.9809482685839062</v>
      </c>
      <c r="D506" s="7">
        <v>4.3151599977056634</v>
      </c>
    </row>
    <row r="507" spans="1:4" ht="27.75" customHeight="1" x14ac:dyDescent="0.25">
      <c r="A507" s="6" t="s">
        <v>1635</v>
      </c>
      <c r="B507" s="6" t="s">
        <v>1097</v>
      </c>
      <c r="C507" s="7">
        <v>0.43379397309788109</v>
      </c>
      <c r="D507" s="7">
        <v>11.534268014528086</v>
      </c>
    </row>
    <row r="508" spans="1:4" ht="27.75" customHeight="1" x14ac:dyDescent="0.25">
      <c r="A508" s="6" t="s">
        <v>1636</v>
      </c>
      <c r="B508" s="6" t="s">
        <v>1097</v>
      </c>
      <c r="C508" s="7">
        <v>0.21040846899855045</v>
      </c>
      <c r="D508" s="7">
        <v>8.3248410535936976</v>
      </c>
    </row>
    <row r="509" spans="1:4" ht="27.75" customHeight="1" x14ac:dyDescent="0.25">
      <c r="A509" s="6" t="s">
        <v>1637</v>
      </c>
      <c r="B509" s="6" t="s">
        <v>1097</v>
      </c>
      <c r="C509" s="7">
        <v>2.7751520468916628</v>
      </c>
      <c r="D509" s="7">
        <v>3.554208192490139</v>
      </c>
    </row>
    <row r="510" spans="1:4" ht="27.75" customHeight="1" x14ac:dyDescent="0.25">
      <c r="A510" s="6" t="s">
        <v>1638</v>
      </c>
      <c r="B510" s="6" t="s">
        <v>1097</v>
      </c>
      <c r="C510" s="7" t="s">
        <v>1097</v>
      </c>
      <c r="D510" s="7">
        <v>0.77275141955091764</v>
      </c>
    </row>
    <row r="511" spans="1:4" ht="27.75" customHeight="1" x14ac:dyDescent="0.25">
      <c r="A511" s="6" t="s">
        <v>1639</v>
      </c>
      <c r="B511" s="6" t="s">
        <v>1097</v>
      </c>
      <c r="C511" s="7">
        <v>0.68470914595784582</v>
      </c>
      <c r="D511" s="7">
        <v>1.0685909022833759</v>
      </c>
    </row>
    <row r="512" spans="1:4" ht="27.75" customHeight="1" x14ac:dyDescent="0.25">
      <c r="A512" s="6" t="s">
        <v>1640</v>
      </c>
      <c r="B512" s="6" t="s">
        <v>1097</v>
      </c>
      <c r="C512" s="7">
        <v>1.0585768664930577</v>
      </c>
      <c r="D512" s="7">
        <v>2.4017112038620922</v>
      </c>
    </row>
    <row r="513" spans="1:4" ht="27.75" customHeight="1" x14ac:dyDescent="0.25">
      <c r="A513" s="6" t="s">
        <v>1641</v>
      </c>
      <c r="B513" s="6" t="s">
        <v>1097</v>
      </c>
      <c r="C513" s="7">
        <v>1.1790225557238811</v>
      </c>
      <c r="D513" s="7">
        <v>4.501084855489081</v>
      </c>
    </row>
    <row r="514" spans="1:4" ht="27.75" customHeight="1" x14ac:dyDescent="0.25">
      <c r="A514" s="6" t="s">
        <v>1642</v>
      </c>
      <c r="B514" s="6" t="s">
        <v>1097</v>
      </c>
      <c r="C514" s="7">
        <v>1.0116719831624994</v>
      </c>
      <c r="D514" s="7">
        <v>5.3837456787701727</v>
      </c>
    </row>
    <row r="515" spans="1:4" ht="27.75" customHeight="1" x14ac:dyDescent="0.25">
      <c r="A515" s="6" t="s">
        <v>1643</v>
      </c>
      <c r="B515" s="6" t="s">
        <v>1097</v>
      </c>
      <c r="C515" s="7">
        <v>4.6319898315442334</v>
      </c>
      <c r="D515" s="7">
        <v>14.562775662730067</v>
      </c>
    </row>
    <row r="516" spans="1:4" ht="27.75" customHeight="1" x14ac:dyDescent="0.25">
      <c r="A516" s="6" t="s">
        <v>1644</v>
      </c>
      <c r="B516" s="6" t="s">
        <v>1097</v>
      </c>
      <c r="C516" s="7">
        <v>0.60319022575156134</v>
      </c>
      <c r="D516" s="7">
        <v>3.1779410657919467</v>
      </c>
    </row>
    <row r="517" spans="1:4" ht="27.75" customHeight="1" x14ac:dyDescent="0.25">
      <c r="A517" s="6" t="s">
        <v>1645</v>
      </c>
      <c r="B517" s="6" t="s">
        <v>1097</v>
      </c>
      <c r="C517" s="7">
        <v>0.847052356344141</v>
      </c>
      <c r="D517" s="7">
        <v>10.371185542411462</v>
      </c>
    </row>
    <row r="518" spans="1:4" ht="27.75" customHeight="1" x14ac:dyDescent="0.25">
      <c r="A518" s="6" t="s">
        <v>1646</v>
      </c>
      <c r="B518" s="6" t="s">
        <v>1097</v>
      </c>
      <c r="C518" s="7">
        <v>0.39981008174050575</v>
      </c>
      <c r="D518" s="7">
        <v>2.0531355735558048</v>
      </c>
    </row>
    <row r="519" spans="1:4" ht="27.75" customHeight="1" x14ac:dyDescent="0.25">
      <c r="A519" s="6" t="s">
        <v>1647</v>
      </c>
      <c r="B519" s="6" t="s">
        <v>1097</v>
      </c>
      <c r="C519" s="7">
        <v>7.2618874232827563E-2</v>
      </c>
      <c r="D519" s="7">
        <v>0.55399914085350044</v>
      </c>
    </row>
    <row r="520" spans="1:4" ht="27.75" customHeight="1" x14ac:dyDescent="0.25">
      <c r="A520" s="6" t="s">
        <v>1648</v>
      </c>
      <c r="B520" s="6" t="s">
        <v>1097</v>
      </c>
      <c r="C520" s="7">
        <v>4.4360244790524868E-2</v>
      </c>
      <c r="D520" s="7">
        <v>0.43987280219650854</v>
      </c>
    </row>
    <row r="521" spans="1:4" ht="27.75" customHeight="1" x14ac:dyDescent="0.25">
      <c r="A521" s="6" t="s">
        <v>1649</v>
      </c>
      <c r="B521" s="6" t="s">
        <v>1097</v>
      </c>
      <c r="C521" s="7">
        <v>0.60797003749053447</v>
      </c>
      <c r="D521" s="7">
        <v>3.8958826895171192</v>
      </c>
    </row>
    <row r="522" spans="1:4" ht="27.75" customHeight="1" x14ac:dyDescent="0.25">
      <c r="A522" s="6" t="s">
        <v>1650</v>
      </c>
      <c r="B522" s="6" t="s">
        <v>1097</v>
      </c>
      <c r="C522" s="7">
        <v>1.8377462127014972</v>
      </c>
      <c r="D522" s="7">
        <v>5.1669214773182199</v>
      </c>
    </row>
    <row r="523" spans="1:4" ht="27.75" customHeight="1" x14ac:dyDescent="0.25">
      <c r="A523" s="6" t="s">
        <v>1651</v>
      </c>
      <c r="B523" s="6" t="s">
        <v>1097</v>
      </c>
      <c r="C523" s="7">
        <v>3.2504198783023868</v>
      </c>
      <c r="D523" s="7">
        <v>0.56478881804550529</v>
      </c>
    </row>
    <row r="524" spans="1:4" ht="27.75" customHeight="1" x14ac:dyDescent="0.25">
      <c r="A524" s="6" t="s">
        <v>1652</v>
      </c>
      <c r="B524" s="6" t="s">
        <v>1097</v>
      </c>
      <c r="C524" s="7">
        <v>5.153516690962034</v>
      </c>
      <c r="D524" s="7">
        <v>0.99725760234413874</v>
      </c>
    </row>
    <row r="525" spans="1:4" ht="27.75" customHeight="1" x14ac:dyDescent="0.25">
      <c r="A525" s="6" t="s">
        <v>1653</v>
      </c>
      <c r="B525" s="6" t="s">
        <v>1097</v>
      </c>
      <c r="C525" s="7">
        <v>0.59595160464679398</v>
      </c>
      <c r="D525" s="7">
        <v>2.766701536777767</v>
      </c>
    </row>
    <row r="526" spans="1:4" ht="27.75" customHeight="1" x14ac:dyDescent="0.25">
      <c r="A526" s="6" t="s">
        <v>1654</v>
      </c>
      <c r="B526" s="6" t="s">
        <v>1097</v>
      </c>
      <c r="C526" s="7">
        <v>0.48194577315680748</v>
      </c>
      <c r="D526" s="7">
        <v>4.7410901186998178</v>
      </c>
    </row>
    <row r="527" spans="1:4" ht="27.75" customHeight="1" x14ac:dyDescent="0.25">
      <c r="A527" s="6" t="s">
        <v>1655</v>
      </c>
      <c r="B527" s="6" t="s">
        <v>1097</v>
      </c>
      <c r="C527" s="7">
        <v>0.60095354500746379</v>
      </c>
      <c r="D527" s="7">
        <v>5.6937419559586457</v>
      </c>
    </row>
    <row r="528" spans="1:4" ht="27.75" customHeight="1" x14ac:dyDescent="0.25">
      <c r="A528" s="6" t="s">
        <v>1656</v>
      </c>
      <c r="B528" s="6" t="s">
        <v>1097</v>
      </c>
      <c r="C528" s="7">
        <v>3.069886256416503</v>
      </c>
      <c r="D528" s="7">
        <v>7.7070500347155804</v>
      </c>
    </row>
    <row r="529" spans="1:4" ht="27.75" customHeight="1" x14ac:dyDescent="0.25">
      <c r="A529" s="6" t="s">
        <v>1657</v>
      </c>
      <c r="B529" s="6" t="s">
        <v>1097</v>
      </c>
      <c r="C529" s="7">
        <v>1.6538446812766834</v>
      </c>
      <c r="D529" s="7">
        <v>4.6648859120350386</v>
      </c>
    </row>
    <row r="530" spans="1:4" ht="27.75" customHeight="1" x14ac:dyDescent="0.25">
      <c r="A530" s="6" t="s">
        <v>1658</v>
      </c>
      <c r="B530" s="6" t="s">
        <v>1097</v>
      </c>
      <c r="C530" s="7">
        <v>1.659396750359909</v>
      </c>
      <c r="D530" s="7">
        <v>11.100618027749686</v>
      </c>
    </row>
    <row r="531" spans="1:4" ht="27.75" customHeight="1" x14ac:dyDescent="0.25">
      <c r="A531" s="6" t="s">
        <v>1659</v>
      </c>
      <c r="B531" s="6" t="s">
        <v>1097</v>
      </c>
      <c r="C531" s="7">
        <v>2.5587332740736937</v>
      </c>
      <c r="D531" s="7">
        <v>3.9768465218049815</v>
      </c>
    </row>
    <row r="532" spans="1:4" ht="27.75" customHeight="1" x14ac:dyDescent="0.25">
      <c r="A532" s="6" t="s">
        <v>1660</v>
      </c>
      <c r="B532" s="6" t="s">
        <v>1097</v>
      </c>
      <c r="C532" s="7">
        <v>0.5895055559974528</v>
      </c>
      <c r="D532" s="7">
        <v>5.8235100867635161</v>
      </c>
    </row>
    <row r="533" spans="1:4" ht="27.75" customHeight="1" x14ac:dyDescent="0.25">
      <c r="A533" s="6" t="s">
        <v>1661</v>
      </c>
      <c r="B533" s="6" t="s">
        <v>1097</v>
      </c>
      <c r="C533" s="7">
        <v>1.5593912609670382</v>
      </c>
      <c r="D533" s="7">
        <v>8.6142492320556787</v>
      </c>
    </row>
    <row r="534" spans="1:4" ht="27.75" customHeight="1" x14ac:dyDescent="0.25">
      <c r="A534" s="6" t="s">
        <v>1662</v>
      </c>
      <c r="B534" s="6" t="s">
        <v>1097</v>
      </c>
      <c r="C534" s="7">
        <v>0.55299131620191</v>
      </c>
      <c r="D534" s="7">
        <v>19.937167802362794</v>
      </c>
    </row>
    <row r="535" spans="1:4" ht="27.75" customHeight="1" x14ac:dyDescent="0.25">
      <c r="A535" s="6" t="s">
        <v>1663</v>
      </c>
      <c r="B535" s="6" t="s">
        <v>1097</v>
      </c>
      <c r="C535" s="7">
        <v>2.8081827130329509</v>
      </c>
      <c r="D535" s="7">
        <v>5.0209567454767221</v>
      </c>
    </row>
    <row r="536" spans="1:4" ht="27.75" customHeight="1" x14ac:dyDescent="0.25">
      <c r="A536" s="6" t="s">
        <v>1664</v>
      </c>
      <c r="B536" s="6" t="s">
        <v>1097</v>
      </c>
      <c r="C536" s="7">
        <v>2.0082750174911466</v>
      </c>
      <c r="D536" s="7">
        <v>14.818637329589444</v>
      </c>
    </row>
    <row r="537" spans="1:4" ht="27.75" customHeight="1" x14ac:dyDescent="0.25">
      <c r="A537" s="6" t="s">
        <v>1665</v>
      </c>
      <c r="B537" s="6" t="s">
        <v>1097</v>
      </c>
      <c r="C537" s="7">
        <v>0.50250372239763752</v>
      </c>
      <c r="D537" s="7">
        <v>2.5681535733784857</v>
      </c>
    </row>
    <row r="538" spans="1:4" ht="27.75" customHeight="1" x14ac:dyDescent="0.25">
      <c r="A538" s="6" t="s">
        <v>1666</v>
      </c>
      <c r="B538" s="6" t="s">
        <v>1097</v>
      </c>
      <c r="C538" s="7">
        <v>0.17992829445918129</v>
      </c>
      <c r="D538" s="7">
        <v>3.4907202318175452</v>
      </c>
    </row>
    <row r="539" spans="1:4" ht="27.75" customHeight="1" x14ac:dyDescent="0.25">
      <c r="A539" s="6" t="s">
        <v>1667</v>
      </c>
      <c r="B539" s="6" t="s">
        <v>1097</v>
      </c>
      <c r="C539" s="7">
        <v>0.54202785388529418</v>
      </c>
      <c r="D539" s="7">
        <v>3.6656849750982432</v>
      </c>
    </row>
    <row r="540" spans="1:4" ht="27.75" customHeight="1" x14ac:dyDescent="0.25">
      <c r="A540" s="6" t="s">
        <v>1668</v>
      </c>
      <c r="B540" s="6" t="s">
        <v>1097</v>
      </c>
      <c r="C540" s="7">
        <v>2.4253438146857822</v>
      </c>
      <c r="D540" s="7">
        <v>2.7313557389116281</v>
      </c>
    </row>
    <row r="541" spans="1:4" ht="27.75" customHeight="1" x14ac:dyDescent="0.25">
      <c r="A541" s="6" t="s">
        <v>1669</v>
      </c>
      <c r="B541" s="6" t="s">
        <v>1097</v>
      </c>
      <c r="C541" s="7">
        <v>0.93969147690420474</v>
      </c>
      <c r="D541" s="7">
        <v>14.233613078906453</v>
      </c>
    </row>
    <row r="542" spans="1:4" ht="27.75" customHeight="1" x14ac:dyDescent="0.25">
      <c r="A542" s="6" t="s">
        <v>1670</v>
      </c>
      <c r="B542" s="6" t="s">
        <v>1097</v>
      </c>
      <c r="C542" s="7">
        <v>0.65041647043725881</v>
      </c>
      <c r="D542" s="7">
        <v>2.039634904858219</v>
      </c>
    </row>
    <row r="543" spans="1:4" ht="27.75" customHeight="1" x14ac:dyDescent="0.25">
      <c r="A543" s="6" t="s">
        <v>1671</v>
      </c>
      <c r="B543" s="6" t="s">
        <v>1097</v>
      </c>
      <c r="C543" s="7">
        <v>0.14355360842868073</v>
      </c>
      <c r="D543" s="7">
        <v>12.986739570645334</v>
      </c>
    </row>
    <row r="544" spans="1:4" ht="27.75" customHeight="1" x14ac:dyDescent="0.25">
      <c r="A544" s="6" t="s">
        <v>1672</v>
      </c>
      <c r="B544" s="6" t="s">
        <v>1097</v>
      </c>
      <c r="C544" s="7">
        <v>0.56290760025906417</v>
      </c>
      <c r="D544" s="7">
        <v>3.7132172805049342</v>
      </c>
    </row>
    <row r="545" spans="1:4" ht="27.75" customHeight="1" x14ac:dyDescent="0.25">
      <c r="A545" s="6" t="s">
        <v>1673</v>
      </c>
      <c r="B545" s="6" t="s">
        <v>1097</v>
      </c>
      <c r="C545" s="7">
        <v>0.28583742820601027</v>
      </c>
      <c r="D545" s="7">
        <v>0.91602286186193227</v>
      </c>
    </row>
    <row r="546" spans="1:4" ht="27.75" customHeight="1" x14ac:dyDescent="0.25">
      <c r="A546" s="6" t="s">
        <v>1674</v>
      </c>
      <c r="B546" s="6" t="s">
        <v>1097</v>
      </c>
      <c r="C546" s="7">
        <v>0.23623917668805386</v>
      </c>
      <c r="D546" s="7">
        <v>2.079726847055194</v>
      </c>
    </row>
    <row r="547" spans="1:4" ht="27.75" customHeight="1" x14ac:dyDescent="0.25">
      <c r="A547" s="6" t="s">
        <v>1675</v>
      </c>
      <c r="B547" s="6" t="s">
        <v>1097</v>
      </c>
      <c r="C547" s="7">
        <v>0.38252572109260774</v>
      </c>
      <c r="D547" s="7">
        <v>5.150840776303018</v>
      </c>
    </row>
    <row r="548" spans="1:4" ht="27.75" customHeight="1" x14ac:dyDescent="0.25">
      <c r="A548" s="6" t="s">
        <v>1676</v>
      </c>
      <c r="B548" s="6" t="s">
        <v>1097</v>
      </c>
      <c r="C548" s="7">
        <v>0.32642413258286751</v>
      </c>
      <c r="D548" s="7">
        <v>14.013625322844927</v>
      </c>
    </row>
    <row r="549" spans="1:4" ht="27.75" customHeight="1" x14ac:dyDescent="0.25">
      <c r="A549" s="6" t="s">
        <v>1677</v>
      </c>
      <c r="B549" s="6" t="s">
        <v>1097</v>
      </c>
      <c r="C549" s="7">
        <v>0.50820163968823551</v>
      </c>
      <c r="D549" s="7">
        <v>20.621041572169656</v>
      </c>
    </row>
    <row r="550" spans="1:4" ht="27.75" customHeight="1" x14ac:dyDescent="0.25">
      <c r="A550" s="6" t="s">
        <v>1678</v>
      </c>
      <c r="B550" s="6" t="s">
        <v>1097</v>
      </c>
      <c r="C550" s="7">
        <v>1.1077683171481432</v>
      </c>
      <c r="D550" s="7">
        <v>5.3392812334658855</v>
      </c>
    </row>
    <row r="551" spans="1:4" ht="27.75" customHeight="1" x14ac:dyDescent="0.25">
      <c r="A551" s="6" t="s">
        <v>1679</v>
      </c>
      <c r="B551" s="6" t="s">
        <v>1097</v>
      </c>
      <c r="C551" s="7" t="s">
        <v>1097</v>
      </c>
      <c r="D551" s="7">
        <v>13.764491455532772</v>
      </c>
    </row>
    <row r="552" spans="1:4" ht="27.75" customHeight="1" x14ac:dyDescent="0.25">
      <c r="A552" s="6" t="s">
        <v>1680</v>
      </c>
      <c r="B552" s="6" t="s">
        <v>1097</v>
      </c>
      <c r="C552" s="7" t="s">
        <v>1097</v>
      </c>
      <c r="D552" s="7" t="s">
        <v>1097</v>
      </c>
    </row>
    <row r="553" spans="1:4" ht="27.75" customHeight="1" x14ac:dyDescent="0.25">
      <c r="A553" s="6" t="s">
        <v>1681</v>
      </c>
      <c r="B553" s="6" t="s">
        <v>1097</v>
      </c>
      <c r="C553" s="7">
        <v>0.31971143833572147</v>
      </c>
      <c r="D553" s="7">
        <v>2.0651972550263751</v>
      </c>
    </row>
    <row r="554" spans="1:4" ht="27.75" customHeight="1" x14ac:dyDescent="0.25">
      <c r="A554" s="6" t="s">
        <v>1682</v>
      </c>
      <c r="B554" s="6" t="s">
        <v>1097</v>
      </c>
      <c r="C554" s="7">
        <v>0.27269144040524396</v>
      </c>
      <c r="D554" s="7">
        <v>2.7981694252382772</v>
      </c>
    </row>
    <row r="555" spans="1:4" ht="27.75" customHeight="1" x14ac:dyDescent="0.25">
      <c r="A555" s="6" t="s">
        <v>1683</v>
      </c>
      <c r="B555" s="6" t="s">
        <v>1097</v>
      </c>
      <c r="C555" s="7">
        <v>0.15603253159913066</v>
      </c>
      <c r="D555" s="7">
        <v>0.93197065476576069</v>
      </c>
    </row>
    <row r="556" spans="1:4" ht="27.75" customHeight="1" x14ac:dyDescent="0.25">
      <c r="A556" s="6" t="s">
        <v>1684</v>
      </c>
      <c r="B556" s="6" t="s">
        <v>1097</v>
      </c>
      <c r="C556" s="7">
        <v>2.0143062636174864</v>
      </c>
      <c r="D556" s="7">
        <v>3.8224609592078189</v>
      </c>
    </row>
    <row r="557" spans="1:4" ht="27.75" customHeight="1" x14ac:dyDescent="0.25">
      <c r="A557" s="6" t="s">
        <v>1685</v>
      </c>
      <c r="B557" s="6" t="s">
        <v>1097</v>
      </c>
      <c r="C557" s="7">
        <v>0.14000465952457725</v>
      </c>
      <c r="D557" s="7">
        <v>2.6611403276017636</v>
      </c>
    </row>
    <row r="558" spans="1:4" ht="27.75" customHeight="1" x14ac:dyDescent="0.25">
      <c r="A558" s="6" t="s">
        <v>1686</v>
      </c>
      <c r="B558" s="6" t="s">
        <v>1097</v>
      </c>
      <c r="C558" s="7">
        <v>0.31695736998557716</v>
      </c>
      <c r="D558" s="7">
        <v>2.679603874622595</v>
      </c>
    </row>
    <row r="559" spans="1:4" ht="27.75" customHeight="1" x14ac:dyDescent="0.25">
      <c r="A559" s="6" t="s">
        <v>1687</v>
      </c>
      <c r="B559" s="6" t="s">
        <v>1097</v>
      </c>
      <c r="C559" s="7">
        <v>1.7743118251143413</v>
      </c>
      <c r="D559" s="7">
        <v>1.119959128272354</v>
      </c>
    </row>
    <row r="560" spans="1:4" ht="27.75" customHeight="1" x14ac:dyDescent="0.25">
      <c r="A560" s="6" t="s">
        <v>1688</v>
      </c>
      <c r="B560" s="6" t="s">
        <v>1097</v>
      </c>
      <c r="C560" s="7">
        <v>2.1677773433873671</v>
      </c>
      <c r="D560" s="7">
        <v>18.470193984704949</v>
      </c>
    </row>
    <row r="561" spans="1:4" ht="27.75" customHeight="1" x14ac:dyDescent="0.25">
      <c r="A561" s="6" t="s">
        <v>1689</v>
      </c>
      <c r="B561" s="6" t="s">
        <v>1097</v>
      </c>
      <c r="C561" s="7">
        <v>0.50215403748850973</v>
      </c>
      <c r="D561" s="7">
        <v>5.1175973786760309</v>
      </c>
    </row>
    <row r="562" spans="1:4" ht="27.75" customHeight="1" x14ac:dyDescent="0.25">
      <c r="A562" s="6" t="s">
        <v>1690</v>
      </c>
      <c r="B562" s="6" t="s">
        <v>1097</v>
      </c>
      <c r="C562" s="7">
        <v>2.4029931843324928</v>
      </c>
      <c r="D562" s="7">
        <v>3.101246712318924</v>
      </c>
    </row>
    <row r="563" spans="1:4" ht="27.75" customHeight="1" x14ac:dyDescent="0.25">
      <c r="A563" s="6" t="s">
        <v>1691</v>
      </c>
      <c r="B563" s="6" t="s">
        <v>1097</v>
      </c>
      <c r="C563" s="7">
        <v>0.65623866929966534</v>
      </c>
      <c r="D563" s="7">
        <v>7.6422440873753574</v>
      </c>
    </row>
    <row r="564" spans="1:4" ht="27.75" customHeight="1" x14ac:dyDescent="0.25">
      <c r="A564" s="6" t="s">
        <v>1692</v>
      </c>
      <c r="B564" s="6" t="s">
        <v>1097</v>
      </c>
      <c r="C564" s="7">
        <v>1.2865657641965382</v>
      </c>
      <c r="D564" s="7">
        <v>2.2147874029015853</v>
      </c>
    </row>
    <row r="565" spans="1:4" ht="27.75" customHeight="1" x14ac:dyDescent="0.25">
      <c r="A565" s="6" t="s">
        <v>1693</v>
      </c>
      <c r="B565" s="6" t="s">
        <v>1097</v>
      </c>
      <c r="C565" s="7">
        <v>0.1532084911779345</v>
      </c>
      <c r="D565" s="7">
        <v>3.026517019336842</v>
      </c>
    </row>
    <row r="566" spans="1:4" ht="27.75" customHeight="1" x14ac:dyDescent="0.25">
      <c r="A566" s="6" t="s">
        <v>1694</v>
      </c>
      <c r="B566" s="6" t="s">
        <v>1097</v>
      </c>
      <c r="C566" s="7">
        <v>-4.6310861486804E-3</v>
      </c>
      <c r="D566" s="7">
        <v>3.3577849222687348</v>
      </c>
    </row>
    <row r="567" spans="1:4" ht="27.75" customHeight="1" x14ac:dyDescent="0.25">
      <c r="A567" s="6" t="s">
        <v>1695</v>
      </c>
      <c r="B567" s="6" t="s">
        <v>1097</v>
      </c>
      <c r="C567" s="7">
        <v>0.1747815808657569</v>
      </c>
      <c r="D567" s="7">
        <v>3.3956215972089212</v>
      </c>
    </row>
    <row r="568" spans="1:4" ht="27.75" customHeight="1" x14ac:dyDescent="0.25">
      <c r="A568" s="6" t="s">
        <v>1696</v>
      </c>
      <c r="B568" s="6" t="s">
        <v>1097</v>
      </c>
      <c r="C568" s="7">
        <v>-2.6968248466213967E-2</v>
      </c>
      <c r="D568" s="7">
        <v>4.1204524185493039</v>
      </c>
    </row>
    <row r="569" spans="1:4" ht="27.75" customHeight="1" x14ac:dyDescent="0.25">
      <c r="A569" s="6" t="s">
        <v>1697</v>
      </c>
      <c r="B569" s="6" t="s">
        <v>1097</v>
      </c>
      <c r="C569" s="7">
        <v>0.93366540403011333</v>
      </c>
      <c r="D569" s="7">
        <v>12.66410919560065</v>
      </c>
    </row>
    <row r="570" spans="1:4" ht="27.75" customHeight="1" x14ac:dyDescent="0.25">
      <c r="A570" s="6" t="s">
        <v>1698</v>
      </c>
      <c r="B570" s="6" t="s">
        <v>1097</v>
      </c>
      <c r="C570" s="7" t="s">
        <v>1097</v>
      </c>
      <c r="D570" s="7" t="s">
        <v>1097</v>
      </c>
    </row>
    <row r="571" spans="1:4" ht="27.75" customHeight="1" x14ac:dyDescent="0.25">
      <c r="A571" s="6" t="s">
        <v>1699</v>
      </c>
      <c r="B571" s="6" t="s">
        <v>1097</v>
      </c>
      <c r="C571" s="7">
        <v>4.2438237175919813</v>
      </c>
      <c r="D571" s="7">
        <v>3.8652703888712763</v>
      </c>
    </row>
    <row r="572" spans="1:4" ht="27.75" customHeight="1" x14ac:dyDescent="0.25">
      <c r="A572" s="6" t="s">
        <v>1700</v>
      </c>
      <c r="B572" s="6" t="s">
        <v>1097</v>
      </c>
      <c r="C572" s="7">
        <v>1.2963726500148827</v>
      </c>
      <c r="D572" s="7">
        <v>2.5823228091944559</v>
      </c>
    </row>
    <row r="573" spans="1:4" ht="27.75" customHeight="1" x14ac:dyDescent="0.25">
      <c r="A573" s="6" t="s">
        <v>1701</v>
      </c>
      <c r="B573" s="6" t="s">
        <v>1097</v>
      </c>
      <c r="C573" s="7">
        <v>1.8471317775489859</v>
      </c>
      <c r="D573" s="7">
        <v>3.8127206292524107</v>
      </c>
    </row>
    <row r="574" spans="1:4" ht="27.75" customHeight="1" x14ac:dyDescent="0.25">
      <c r="A574" s="6" t="s">
        <v>1702</v>
      </c>
      <c r="B574" s="6" t="s">
        <v>1097</v>
      </c>
      <c r="C574" s="7">
        <v>1.4016038590522504</v>
      </c>
      <c r="D574" s="7">
        <v>0.63230875827828736</v>
      </c>
    </row>
    <row r="575" spans="1:4" ht="27.75" customHeight="1" x14ac:dyDescent="0.25">
      <c r="A575" s="6" t="s">
        <v>1703</v>
      </c>
      <c r="B575" s="6" t="s">
        <v>1097</v>
      </c>
      <c r="C575" s="7">
        <v>6.1652185204543661</v>
      </c>
      <c r="D575" s="7">
        <v>4.5865466317763959</v>
      </c>
    </row>
    <row r="576" spans="1:4" ht="27.75" customHeight="1" x14ac:dyDescent="0.25">
      <c r="A576" s="6" t="s">
        <v>1704</v>
      </c>
      <c r="B576" s="6" t="s">
        <v>1097</v>
      </c>
      <c r="C576" s="7">
        <v>3.111689590266673</v>
      </c>
      <c r="D576" s="7">
        <v>0.63940001982225902</v>
      </c>
    </row>
    <row r="577" spans="1:4" ht="27.75" customHeight="1" x14ac:dyDescent="0.25">
      <c r="A577" s="6" t="s">
        <v>1705</v>
      </c>
      <c r="B577" s="6" t="s">
        <v>1097</v>
      </c>
      <c r="C577" s="7">
        <v>1.1791505643017091</v>
      </c>
      <c r="D577" s="7">
        <v>14.886204820785872</v>
      </c>
    </row>
    <row r="578" spans="1:4" ht="27.75" customHeight="1" x14ac:dyDescent="0.25">
      <c r="A578" s="6" t="s">
        <v>1706</v>
      </c>
      <c r="B578" s="6" t="s">
        <v>1097</v>
      </c>
      <c r="C578" s="7">
        <v>2.7968734884035826</v>
      </c>
      <c r="D578" s="7">
        <v>6.872546594476317E-2</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H764"/>
  <sheetViews>
    <sheetView topLeftCell="A28" zoomScale="90" zoomScaleNormal="90" zoomScaleSheetLayoutView="100" workbookViewId="0"/>
  </sheetViews>
  <sheetFormatPr defaultColWidth="11.5546875" defaultRowHeight="13.2" x14ac:dyDescent="0.25"/>
  <cols>
    <col min="1" max="1" width="13.88671875" style="153" customWidth="1"/>
    <col min="2" max="2" width="37.44140625" style="153" bestFit="1" customWidth="1"/>
    <col min="3" max="3" width="19" style="154" customWidth="1"/>
    <col min="4" max="4" width="5.33203125" style="153" bestFit="1" customWidth="1"/>
    <col min="5" max="5" width="4.6640625" style="153" customWidth="1"/>
    <col min="6" max="6" width="29.109375" style="153" bestFit="1" customWidth="1"/>
    <col min="7" max="7" width="11.5546875" style="153"/>
    <col min="8" max="8" width="64.5546875" style="153" bestFit="1" customWidth="1"/>
    <col min="9" max="16384" width="11.5546875" style="153"/>
  </cols>
  <sheetData>
    <row r="1" spans="1:8" ht="26.25" customHeight="1" x14ac:dyDescent="0.4">
      <c r="A1" s="164" t="s">
        <v>27</v>
      </c>
      <c r="H1" s="155"/>
    </row>
    <row r="2" spans="1:8" ht="12.75" customHeight="1" x14ac:dyDescent="0.25">
      <c r="A2" s="156"/>
    </row>
    <row r="3" spans="1:8" ht="12.75" customHeight="1" x14ac:dyDescent="0.25">
      <c r="A3" s="156"/>
    </row>
    <row r="4" spans="1:8" ht="12.75" customHeight="1" x14ac:dyDescent="0.25">
      <c r="A4" s="156"/>
    </row>
    <row r="5" spans="1:8" ht="12.75" customHeight="1" x14ac:dyDescent="0.25">
      <c r="A5" s="156"/>
    </row>
    <row r="6" spans="1:8" ht="12.75" customHeight="1" x14ac:dyDescent="0.25">
      <c r="A6" s="156"/>
    </row>
    <row r="7" spans="1:8" ht="12.75" customHeight="1" x14ac:dyDescent="0.25">
      <c r="A7" s="156"/>
    </row>
    <row r="8" spans="1:8" ht="12.75" customHeight="1" x14ac:dyDescent="0.25">
      <c r="A8" s="156"/>
    </row>
    <row r="9" spans="1:8" ht="12.75" customHeight="1" x14ac:dyDescent="0.25">
      <c r="A9" s="156"/>
    </row>
    <row r="10" spans="1:8" ht="12.75" customHeight="1" x14ac:dyDescent="0.25">
      <c r="A10" s="156"/>
    </row>
    <row r="11" spans="1:8" ht="12.75" customHeight="1" x14ac:dyDescent="0.25">
      <c r="A11" s="156"/>
    </row>
    <row r="12" spans="1:8" ht="12.75" customHeight="1" x14ac:dyDescent="0.25">
      <c r="A12" s="156"/>
    </row>
    <row r="13" spans="1:8" ht="12.75" customHeight="1" x14ac:dyDescent="0.25">
      <c r="A13" s="156"/>
    </row>
    <row r="14" spans="1:8" ht="12.75" customHeight="1" x14ac:dyDescent="0.25">
      <c r="A14" s="156"/>
    </row>
    <row r="15" spans="1:8" ht="12.75" customHeight="1" x14ac:dyDescent="0.25">
      <c r="A15" s="156"/>
    </row>
    <row r="16" spans="1:8" ht="12.75" customHeight="1" x14ac:dyDescent="0.25">
      <c r="A16" s="156"/>
    </row>
    <row r="17" spans="1:8" ht="12.75" customHeight="1" x14ac:dyDescent="0.25">
      <c r="A17" s="156"/>
    </row>
    <row r="18" spans="1:8" ht="12.75" customHeight="1" x14ac:dyDescent="0.25">
      <c r="A18" s="156"/>
    </row>
    <row r="19" spans="1:8" ht="12.75" customHeight="1" x14ac:dyDescent="0.25">
      <c r="A19" s="156"/>
    </row>
    <row r="20" spans="1:8" ht="12.75" customHeight="1" x14ac:dyDescent="0.25">
      <c r="A20" s="156"/>
    </row>
    <row r="21" spans="1:8" ht="12.75" customHeight="1" x14ac:dyDescent="0.25">
      <c r="A21" s="156"/>
    </row>
    <row r="22" spans="1:8" ht="12.75" customHeight="1" x14ac:dyDescent="0.25">
      <c r="A22" s="156"/>
    </row>
    <row r="23" spans="1:8" ht="12.75" customHeight="1" x14ac:dyDescent="0.25">
      <c r="A23" s="156"/>
    </row>
    <row r="24" spans="1:8" ht="12.75" customHeight="1" x14ac:dyDescent="0.25">
      <c r="A24" s="156"/>
    </row>
    <row r="25" spans="1:8" ht="12.75" customHeight="1" x14ac:dyDescent="0.25">
      <c r="A25" s="156"/>
    </row>
    <row r="26" spans="1:8" ht="12.75" customHeight="1" x14ac:dyDescent="0.25">
      <c r="A26" s="156"/>
    </row>
    <row r="27" spans="1:8" ht="12.75" customHeight="1" x14ac:dyDescent="0.25">
      <c r="A27" s="156"/>
    </row>
    <row r="28" spans="1:8" s="158" customFormat="1" ht="52.8" x14ac:dyDescent="0.25">
      <c r="A28" s="54" t="s">
        <v>221</v>
      </c>
      <c r="B28" s="54" t="s">
        <v>222</v>
      </c>
      <c r="C28" s="54" t="s">
        <v>449</v>
      </c>
      <c r="D28" s="157"/>
      <c r="E28" s="157"/>
      <c r="F28" s="54" t="s">
        <v>450</v>
      </c>
      <c r="G28" s="54" t="s">
        <v>451</v>
      </c>
      <c r="H28" s="54" t="s">
        <v>452</v>
      </c>
    </row>
    <row r="29" spans="1:8" x14ac:dyDescent="0.25">
      <c r="A29" s="166">
        <v>3</v>
      </c>
      <c r="B29" s="159" t="s">
        <v>223</v>
      </c>
      <c r="C29" s="165" t="s">
        <v>458</v>
      </c>
      <c r="F29" s="153" t="s">
        <v>455</v>
      </c>
      <c r="G29" s="160">
        <v>43626</v>
      </c>
      <c r="H29" s="153" t="s">
        <v>456</v>
      </c>
    </row>
    <row r="30" spans="1:8" x14ac:dyDescent="0.25">
      <c r="A30" s="166">
        <v>4</v>
      </c>
      <c r="B30" s="159" t="s">
        <v>223</v>
      </c>
      <c r="C30" s="165" t="s">
        <v>458</v>
      </c>
      <c r="F30" s="153" t="s">
        <v>460</v>
      </c>
      <c r="G30" s="160">
        <v>43626</v>
      </c>
      <c r="H30" s="153" t="s">
        <v>456</v>
      </c>
    </row>
    <row r="31" spans="1:8" x14ac:dyDescent="0.25">
      <c r="A31" s="166">
        <v>5</v>
      </c>
      <c r="B31" s="159" t="s">
        <v>224</v>
      </c>
      <c r="C31" s="165" t="s">
        <v>458</v>
      </c>
      <c r="F31" s="153" t="s">
        <v>459</v>
      </c>
      <c r="G31" s="160">
        <v>43626</v>
      </c>
      <c r="H31" s="153" t="s">
        <v>456</v>
      </c>
    </row>
    <row r="32" spans="1:8" x14ac:dyDescent="0.25">
      <c r="A32" s="166">
        <v>6</v>
      </c>
      <c r="B32" s="159" t="s">
        <v>225</v>
      </c>
      <c r="C32" s="165" t="s">
        <v>458</v>
      </c>
      <c r="F32" s="153" t="s">
        <v>461</v>
      </c>
      <c r="G32" s="160">
        <v>43626</v>
      </c>
      <c r="H32" s="153" t="s">
        <v>462</v>
      </c>
    </row>
    <row r="33" spans="1:8" x14ac:dyDescent="0.25">
      <c r="A33" s="166">
        <v>7</v>
      </c>
      <c r="B33" s="159" t="s">
        <v>225</v>
      </c>
      <c r="C33" s="165" t="s">
        <v>458</v>
      </c>
      <c r="F33" s="163"/>
      <c r="G33" s="160"/>
      <c r="H33" s="162"/>
    </row>
    <row r="34" spans="1:8" x14ac:dyDescent="0.25">
      <c r="A34" s="166">
        <v>8</v>
      </c>
      <c r="B34" s="159" t="s">
        <v>225</v>
      </c>
      <c r="C34" s="165" t="s">
        <v>458</v>
      </c>
      <c r="F34" s="161"/>
      <c r="G34" s="160"/>
    </row>
    <row r="35" spans="1:8" x14ac:dyDescent="0.25">
      <c r="A35" s="166">
        <v>9</v>
      </c>
      <c r="B35" s="159" t="s">
        <v>225</v>
      </c>
      <c r="C35" s="165" t="s">
        <v>458</v>
      </c>
      <c r="G35" s="160"/>
      <c r="H35" s="161"/>
    </row>
    <row r="36" spans="1:8" x14ac:dyDescent="0.25">
      <c r="A36" s="166">
        <v>10</v>
      </c>
      <c r="B36" s="159" t="s">
        <v>225</v>
      </c>
      <c r="C36" s="165" t="s">
        <v>458</v>
      </c>
      <c r="G36" s="160"/>
      <c r="H36" s="161"/>
    </row>
    <row r="37" spans="1:8" x14ac:dyDescent="0.25">
      <c r="A37" s="166">
        <v>11</v>
      </c>
      <c r="B37" s="159" t="s">
        <v>225</v>
      </c>
      <c r="C37" s="165" t="s">
        <v>458</v>
      </c>
      <c r="G37" s="160"/>
    </row>
    <row r="38" spans="1:8" x14ac:dyDescent="0.25">
      <c r="A38" s="166">
        <v>12</v>
      </c>
      <c r="B38" s="159" t="s">
        <v>225</v>
      </c>
      <c r="C38" s="165" t="s">
        <v>458</v>
      </c>
      <c r="G38" s="160"/>
    </row>
    <row r="39" spans="1:8" x14ac:dyDescent="0.25">
      <c r="A39" s="166">
        <v>13</v>
      </c>
      <c r="B39" s="159" t="s">
        <v>226</v>
      </c>
      <c r="C39" s="165" t="s">
        <v>458</v>
      </c>
      <c r="G39" s="160"/>
    </row>
    <row r="40" spans="1:8" x14ac:dyDescent="0.25">
      <c r="A40" s="166">
        <v>15</v>
      </c>
      <c r="B40" s="159" t="s">
        <v>226</v>
      </c>
      <c r="C40" s="165" t="s">
        <v>458</v>
      </c>
      <c r="F40" s="161"/>
      <c r="G40" s="160"/>
      <c r="H40" s="161"/>
    </row>
    <row r="41" spans="1:8" x14ac:dyDescent="0.25">
      <c r="A41" s="166">
        <v>16</v>
      </c>
      <c r="B41" s="159" t="s">
        <v>227</v>
      </c>
      <c r="C41" s="165" t="s">
        <v>458</v>
      </c>
      <c r="G41" s="160"/>
      <c r="H41" s="161"/>
    </row>
    <row r="42" spans="1:8" x14ac:dyDescent="0.25">
      <c r="A42" s="166">
        <v>17</v>
      </c>
      <c r="B42" s="159" t="s">
        <v>227</v>
      </c>
      <c r="C42" s="165" t="s">
        <v>458</v>
      </c>
      <c r="G42" s="160"/>
    </row>
    <row r="43" spans="1:8" x14ac:dyDescent="0.25">
      <c r="A43" s="166">
        <v>18</v>
      </c>
      <c r="B43" s="159" t="s">
        <v>227</v>
      </c>
      <c r="C43" s="165" t="s">
        <v>458</v>
      </c>
      <c r="G43" s="160"/>
    </row>
    <row r="44" spans="1:8" x14ac:dyDescent="0.25">
      <c r="A44" s="166">
        <v>19</v>
      </c>
      <c r="B44" s="159" t="s">
        <v>227</v>
      </c>
      <c r="C44" s="165" t="s">
        <v>458</v>
      </c>
      <c r="G44" s="160"/>
    </row>
    <row r="45" spans="1:8" x14ac:dyDescent="0.25">
      <c r="A45" s="166">
        <v>20</v>
      </c>
      <c r="B45" s="159" t="s">
        <v>227</v>
      </c>
      <c r="C45" s="165" t="s">
        <v>458</v>
      </c>
      <c r="G45" s="160"/>
    </row>
    <row r="46" spans="1:8" x14ac:dyDescent="0.25">
      <c r="A46" s="166">
        <v>21</v>
      </c>
      <c r="B46" s="159" t="s">
        <v>227</v>
      </c>
      <c r="C46" s="165" t="s">
        <v>458</v>
      </c>
      <c r="G46" s="160"/>
    </row>
    <row r="47" spans="1:8" x14ac:dyDescent="0.25">
      <c r="A47" s="166">
        <v>22</v>
      </c>
      <c r="B47" s="159" t="s">
        <v>227</v>
      </c>
      <c r="C47" s="165" t="s">
        <v>458</v>
      </c>
      <c r="G47" s="160"/>
    </row>
    <row r="48" spans="1:8" x14ac:dyDescent="0.25">
      <c r="A48" s="166">
        <v>23</v>
      </c>
      <c r="B48" s="159" t="s">
        <v>228</v>
      </c>
      <c r="C48" s="165" t="s">
        <v>458</v>
      </c>
      <c r="G48" s="160"/>
    </row>
    <row r="49" spans="1:8" x14ac:dyDescent="0.25">
      <c r="A49" s="166">
        <v>24</v>
      </c>
      <c r="B49" s="159" t="s">
        <v>228</v>
      </c>
      <c r="C49" s="165" t="s">
        <v>458</v>
      </c>
      <c r="G49" s="160"/>
    </row>
    <row r="50" spans="1:8" x14ac:dyDescent="0.25">
      <c r="A50" s="166">
        <v>25</v>
      </c>
      <c r="B50" s="159" t="s">
        <v>228</v>
      </c>
      <c r="C50" s="165" t="s">
        <v>458</v>
      </c>
      <c r="G50" s="160"/>
    </row>
    <row r="51" spans="1:8" x14ac:dyDescent="0.25">
      <c r="A51" s="166">
        <v>26</v>
      </c>
      <c r="B51" s="159" t="s">
        <v>228</v>
      </c>
      <c r="C51" s="165" t="s">
        <v>458</v>
      </c>
      <c r="G51" s="160"/>
    </row>
    <row r="52" spans="1:8" x14ac:dyDescent="0.25">
      <c r="A52" s="166">
        <v>28</v>
      </c>
      <c r="B52" s="159" t="s">
        <v>228</v>
      </c>
      <c r="C52" s="165" t="s">
        <v>458</v>
      </c>
      <c r="G52" s="160"/>
    </row>
    <row r="53" spans="1:8" x14ac:dyDescent="0.25">
      <c r="A53" s="166">
        <v>29</v>
      </c>
      <c r="B53" s="159" t="s">
        <v>228</v>
      </c>
      <c r="C53" s="165" t="s">
        <v>458</v>
      </c>
      <c r="G53" s="160"/>
    </row>
    <row r="54" spans="1:8" x14ac:dyDescent="0.25">
      <c r="A54" s="166">
        <v>30</v>
      </c>
      <c r="B54" s="159" t="s">
        <v>228</v>
      </c>
      <c r="C54" s="165" t="s">
        <v>458</v>
      </c>
      <c r="G54" s="160"/>
    </row>
    <row r="55" spans="1:8" x14ac:dyDescent="0.25">
      <c r="A55" s="166">
        <v>31</v>
      </c>
      <c r="B55" s="159" t="s">
        <v>228</v>
      </c>
      <c r="C55" s="165" t="s">
        <v>458</v>
      </c>
      <c r="G55" s="160"/>
    </row>
    <row r="56" spans="1:8" x14ac:dyDescent="0.25">
      <c r="A56" s="166">
        <v>32</v>
      </c>
      <c r="B56" s="159" t="s">
        <v>228</v>
      </c>
      <c r="C56" s="165" t="s">
        <v>458</v>
      </c>
      <c r="F56" s="161"/>
      <c r="G56" s="160"/>
      <c r="H56" s="161"/>
    </row>
    <row r="57" spans="1:8" x14ac:dyDescent="0.25">
      <c r="A57" s="166">
        <v>33</v>
      </c>
      <c r="B57" s="159" t="s">
        <v>228</v>
      </c>
      <c r="C57" s="165" t="s">
        <v>458</v>
      </c>
      <c r="F57" s="161"/>
      <c r="G57" s="160"/>
      <c r="H57" s="161"/>
    </row>
    <row r="58" spans="1:8" x14ac:dyDescent="0.25">
      <c r="A58" s="166">
        <v>34</v>
      </c>
      <c r="B58" s="159" t="s">
        <v>228</v>
      </c>
      <c r="C58" s="165" t="s">
        <v>458</v>
      </c>
      <c r="F58" s="161"/>
      <c r="G58" s="160"/>
      <c r="H58" s="161"/>
    </row>
    <row r="59" spans="1:8" x14ac:dyDescent="0.25">
      <c r="A59" s="166">
        <v>35</v>
      </c>
      <c r="B59" s="159" t="s">
        <v>228</v>
      </c>
      <c r="C59" s="165" t="s">
        <v>458</v>
      </c>
      <c r="F59" s="161"/>
      <c r="G59" s="160"/>
      <c r="H59" s="161"/>
    </row>
    <row r="60" spans="1:8" x14ac:dyDescent="0.25">
      <c r="A60" s="166">
        <v>36</v>
      </c>
      <c r="B60" s="159" t="s">
        <v>228</v>
      </c>
      <c r="C60" s="165" t="s">
        <v>458</v>
      </c>
      <c r="F60" s="161"/>
      <c r="G60" s="160"/>
      <c r="H60" s="161"/>
    </row>
    <row r="61" spans="1:8" x14ac:dyDescent="0.25">
      <c r="A61" s="166">
        <v>37</v>
      </c>
      <c r="B61" s="159" t="s">
        <v>228</v>
      </c>
      <c r="C61" s="165" t="s">
        <v>458</v>
      </c>
      <c r="F61" s="161"/>
      <c r="G61" s="160"/>
      <c r="H61" s="161"/>
    </row>
    <row r="62" spans="1:8" x14ac:dyDescent="0.25">
      <c r="A62" s="166">
        <v>38</v>
      </c>
      <c r="B62" s="159" t="s">
        <v>228</v>
      </c>
      <c r="C62" s="165" t="s">
        <v>458</v>
      </c>
      <c r="F62" s="161"/>
      <c r="G62" s="160"/>
      <c r="H62" s="161"/>
    </row>
    <row r="63" spans="1:8" x14ac:dyDescent="0.25">
      <c r="A63" s="166">
        <v>39</v>
      </c>
      <c r="B63" s="159" t="s">
        <v>228</v>
      </c>
      <c r="C63" s="165" t="s">
        <v>458</v>
      </c>
      <c r="F63" s="161"/>
      <c r="G63" s="160"/>
      <c r="H63" s="161"/>
    </row>
    <row r="64" spans="1:8" x14ac:dyDescent="0.25">
      <c r="A64" s="166">
        <v>40</v>
      </c>
      <c r="B64" s="159" t="s">
        <v>227</v>
      </c>
      <c r="C64" s="165" t="s">
        <v>458</v>
      </c>
      <c r="F64" s="161"/>
      <c r="G64" s="160"/>
      <c r="H64" s="161"/>
    </row>
    <row r="65" spans="1:8" x14ac:dyDescent="0.25">
      <c r="A65" s="166">
        <v>41</v>
      </c>
      <c r="B65" s="159" t="s">
        <v>229</v>
      </c>
      <c r="C65" s="165" t="s">
        <v>458</v>
      </c>
      <c r="F65" s="161"/>
      <c r="G65" s="160"/>
      <c r="H65" s="161"/>
    </row>
    <row r="66" spans="1:8" x14ac:dyDescent="0.25">
      <c r="A66" s="166">
        <v>42</v>
      </c>
      <c r="B66" s="159" t="s">
        <v>230</v>
      </c>
      <c r="C66" s="165" t="s">
        <v>458</v>
      </c>
      <c r="F66" s="161"/>
      <c r="G66" s="160"/>
      <c r="H66" s="161"/>
    </row>
    <row r="67" spans="1:8" x14ac:dyDescent="0.25">
      <c r="A67" s="166">
        <v>43</v>
      </c>
      <c r="B67" s="159" t="s">
        <v>230</v>
      </c>
      <c r="C67" s="165" t="s">
        <v>458</v>
      </c>
      <c r="F67" s="161"/>
      <c r="G67" s="160"/>
      <c r="H67" s="161"/>
    </row>
    <row r="68" spans="1:8" x14ac:dyDescent="0.25">
      <c r="A68" s="166">
        <v>44</v>
      </c>
      <c r="B68" s="159" t="s">
        <v>229</v>
      </c>
      <c r="C68" s="165" t="s">
        <v>458</v>
      </c>
      <c r="F68" s="161"/>
      <c r="G68" s="160"/>
      <c r="H68" s="161"/>
    </row>
    <row r="69" spans="1:8" x14ac:dyDescent="0.25">
      <c r="A69" s="166">
        <v>45</v>
      </c>
      <c r="B69" s="159" t="s">
        <v>231</v>
      </c>
      <c r="C69" s="165" t="s">
        <v>458</v>
      </c>
      <c r="F69" s="161"/>
      <c r="G69" s="160"/>
      <c r="H69" s="161"/>
    </row>
    <row r="70" spans="1:8" x14ac:dyDescent="0.25">
      <c r="A70" s="166">
        <v>46</v>
      </c>
      <c r="B70" s="159" t="s">
        <v>232</v>
      </c>
      <c r="C70" s="165" t="s">
        <v>458</v>
      </c>
      <c r="F70" s="161"/>
      <c r="G70" s="160"/>
      <c r="H70" s="161"/>
    </row>
    <row r="71" spans="1:8" x14ac:dyDescent="0.25">
      <c r="A71" s="166">
        <v>47</v>
      </c>
      <c r="B71" s="159" t="s">
        <v>233</v>
      </c>
      <c r="C71" s="165" t="s">
        <v>458</v>
      </c>
      <c r="F71" s="161"/>
      <c r="G71" s="160"/>
      <c r="H71" s="161"/>
    </row>
    <row r="72" spans="1:8" x14ac:dyDescent="0.25">
      <c r="A72" s="166">
        <v>48</v>
      </c>
      <c r="B72" s="159" t="s">
        <v>234</v>
      </c>
      <c r="C72" s="165" t="s">
        <v>458</v>
      </c>
      <c r="F72" s="161"/>
      <c r="G72" s="160"/>
      <c r="H72" s="161"/>
    </row>
    <row r="73" spans="1:8" x14ac:dyDescent="0.25">
      <c r="A73" s="166">
        <v>49</v>
      </c>
      <c r="B73" s="159" t="s">
        <v>227</v>
      </c>
      <c r="C73" s="165" t="s">
        <v>458</v>
      </c>
      <c r="F73" s="161"/>
      <c r="G73" s="160"/>
      <c r="H73" s="161"/>
    </row>
    <row r="74" spans="1:8" x14ac:dyDescent="0.25">
      <c r="A74" s="166">
        <v>50</v>
      </c>
      <c r="B74" s="159" t="s">
        <v>235</v>
      </c>
      <c r="C74" s="165" t="s">
        <v>458</v>
      </c>
      <c r="F74" s="161"/>
      <c r="G74" s="160"/>
      <c r="H74" s="161"/>
    </row>
    <row r="75" spans="1:8" x14ac:dyDescent="0.25">
      <c r="A75" s="166">
        <v>51</v>
      </c>
      <c r="B75" s="159" t="s">
        <v>236</v>
      </c>
      <c r="C75" s="165" t="s">
        <v>457</v>
      </c>
      <c r="F75" s="161"/>
      <c r="G75" s="160"/>
      <c r="H75" s="161"/>
    </row>
    <row r="76" spans="1:8" x14ac:dyDescent="0.25">
      <c r="A76" s="166">
        <v>52</v>
      </c>
      <c r="B76" s="159" t="s">
        <v>237</v>
      </c>
      <c r="C76" s="165" t="s">
        <v>458</v>
      </c>
      <c r="F76" s="161"/>
      <c r="G76" s="160"/>
      <c r="H76" s="161"/>
    </row>
    <row r="77" spans="1:8" x14ac:dyDescent="0.25">
      <c r="A77" s="166">
        <v>53</v>
      </c>
      <c r="B77" s="159" t="s">
        <v>237</v>
      </c>
      <c r="C77" s="165" t="s">
        <v>458</v>
      </c>
      <c r="F77" s="161"/>
      <c r="G77" s="160"/>
      <c r="H77" s="161"/>
    </row>
    <row r="78" spans="1:8" x14ac:dyDescent="0.25">
      <c r="A78" s="166">
        <v>55</v>
      </c>
      <c r="B78" s="159" t="s">
        <v>237</v>
      </c>
      <c r="C78" s="165" t="s">
        <v>458</v>
      </c>
      <c r="F78" s="161"/>
      <c r="G78" s="160"/>
      <c r="H78" s="161"/>
    </row>
    <row r="79" spans="1:8" x14ac:dyDescent="0.25">
      <c r="A79" s="166">
        <v>56</v>
      </c>
      <c r="B79" s="159" t="s">
        <v>237</v>
      </c>
      <c r="C79" s="165" t="s">
        <v>458</v>
      </c>
      <c r="F79" s="161"/>
      <c r="G79" s="160"/>
      <c r="H79" s="161"/>
    </row>
    <row r="80" spans="1:8" x14ac:dyDescent="0.25">
      <c r="A80" s="166">
        <v>57</v>
      </c>
      <c r="B80" s="159" t="s">
        <v>237</v>
      </c>
      <c r="C80" s="165" t="s">
        <v>458</v>
      </c>
      <c r="F80" s="161"/>
      <c r="G80" s="160"/>
      <c r="H80" s="161"/>
    </row>
    <row r="81" spans="1:8" x14ac:dyDescent="0.25">
      <c r="A81" s="166">
        <v>58</v>
      </c>
      <c r="B81" s="159" t="s">
        <v>238</v>
      </c>
      <c r="C81" s="165" t="s">
        <v>457</v>
      </c>
      <c r="F81" s="161"/>
      <c r="G81" s="160"/>
      <c r="H81" s="161"/>
    </row>
    <row r="82" spans="1:8" x14ac:dyDescent="0.25">
      <c r="A82" s="166">
        <v>59</v>
      </c>
      <c r="B82" s="159" t="s">
        <v>237</v>
      </c>
      <c r="C82" s="165" t="s">
        <v>458</v>
      </c>
      <c r="F82" s="161"/>
      <c r="G82" s="160"/>
      <c r="H82" s="161"/>
    </row>
    <row r="83" spans="1:8" x14ac:dyDescent="0.25">
      <c r="A83" s="166">
        <v>60</v>
      </c>
      <c r="B83" s="159" t="s">
        <v>237</v>
      </c>
      <c r="C83" s="165" t="s">
        <v>458</v>
      </c>
      <c r="F83" s="161"/>
      <c r="G83" s="160"/>
      <c r="H83" s="161"/>
    </row>
    <row r="84" spans="1:8" x14ac:dyDescent="0.25">
      <c r="A84" s="166">
        <v>62</v>
      </c>
      <c r="B84" s="159" t="s">
        <v>239</v>
      </c>
      <c r="C84" s="165" t="s">
        <v>457</v>
      </c>
    </row>
    <row r="85" spans="1:8" x14ac:dyDescent="0.25">
      <c r="A85" s="166">
        <v>63</v>
      </c>
      <c r="B85" s="159" t="s">
        <v>230</v>
      </c>
      <c r="C85" s="165" t="s">
        <v>458</v>
      </c>
    </row>
    <row r="86" spans="1:8" x14ac:dyDescent="0.25">
      <c r="A86" s="166">
        <v>64</v>
      </c>
      <c r="B86" s="159" t="s">
        <v>237</v>
      </c>
      <c r="C86" s="165" t="s">
        <v>458</v>
      </c>
    </row>
    <row r="87" spans="1:8" x14ac:dyDescent="0.25">
      <c r="A87" s="166">
        <v>65</v>
      </c>
      <c r="B87" s="159" t="s">
        <v>240</v>
      </c>
      <c r="C87" s="165" t="s">
        <v>458</v>
      </c>
    </row>
    <row r="88" spans="1:8" x14ac:dyDescent="0.25">
      <c r="A88" s="166">
        <v>66</v>
      </c>
      <c r="B88" s="159" t="s">
        <v>240</v>
      </c>
      <c r="C88" s="165" t="s">
        <v>458</v>
      </c>
    </row>
    <row r="89" spans="1:8" x14ac:dyDescent="0.25">
      <c r="A89" s="166">
        <v>67</v>
      </c>
      <c r="B89" s="159" t="s">
        <v>241</v>
      </c>
      <c r="C89" s="165" t="s">
        <v>458</v>
      </c>
    </row>
    <row r="90" spans="1:8" x14ac:dyDescent="0.25">
      <c r="A90" s="166">
        <v>71</v>
      </c>
      <c r="B90" s="159" t="s">
        <v>241</v>
      </c>
      <c r="C90" s="165" t="s">
        <v>458</v>
      </c>
    </row>
    <row r="91" spans="1:8" x14ac:dyDescent="0.25">
      <c r="A91" s="166">
        <v>72</v>
      </c>
      <c r="B91" s="159" t="s">
        <v>241</v>
      </c>
      <c r="C91" s="165" t="s">
        <v>458</v>
      </c>
    </row>
    <row r="92" spans="1:8" x14ac:dyDescent="0.25">
      <c r="A92" s="166">
        <v>73</v>
      </c>
      <c r="B92" s="159" t="s">
        <v>241</v>
      </c>
      <c r="C92" s="165" t="s">
        <v>458</v>
      </c>
    </row>
    <row r="93" spans="1:8" x14ac:dyDescent="0.25">
      <c r="A93" s="166">
        <v>74</v>
      </c>
      <c r="B93" s="159" t="s">
        <v>242</v>
      </c>
      <c r="C93" s="165" t="s">
        <v>458</v>
      </c>
    </row>
    <row r="94" spans="1:8" x14ac:dyDescent="0.25">
      <c r="A94" s="166">
        <v>75</v>
      </c>
      <c r="B94" s="159" t="s">
        <v>243</v>
      </c>
      <c r="C94" s="165" t="s">
        <v>458</v>
      </c>
    </row>
    <row r="95" spans="1:8" x14ac:dyDescent="0.25">
      <c r="A95" s="166">
        <v>76</v>
      </c>
      <c r="B95" s="159" t="s">
        <v>243</v>
      </c>
      <c r="C95" s="165" t="s">
        <v>458</v>
      </c>
    </row>
    <row r="96" spans="1:8" x14ac:dyDescent="0.25">
      <c r="A96" s="166">
        <v>77</v>
      </c>
      <c r="B96" s="159" t="s">
        <v>243</v>
      </c>
      <c r="C96" s="165" t="s">
        <v>458</v>
      </c>
    </row>
    <row r="97" spans="1:3" x14ac:dyDescent="0.25">
      <c r="A97" s="166">
        <v>78</v>
      </c>
      <c r="B97" s="159" t="s">
        <v>244</v>
      </c>
      <c r="C97" s="165" t="s">
        <v>458</v>
      </c>
    </row>
    <row r="98" spans="1:3" x14ac:dyDescent="0.25">
      <c r="A98" s="166">
        <v>79</v>
      </c>
      <c r="B98" s="159" t="s">
        <v>245</v>
      </c>
      <c r="C98" s="165" t="s">
        <v>457</v>
      </c>
    </row>
    <row r="99" spans="1:3" x14ac:dyDescent="0.25">
      <c r="A99" s="166">
        <v>80</v>
      </c>
      <c r="B99" s="159" t="s">
        <v>246</v>
      </c>
      <c r="C99" s="165" t="s">
        <v>458</v>
      </c>
    </row>
    <row r="100" spans="1:3" x14ac:dyDescent="0.25">
      <c r="A100" s="166">
        <v>81</v>
      </c>
      <c r="B100" s="159" t="s">
        <v>247</v>
      </c>
      <c r="C100" s="165" t="s">
        <v>458</v>
      </c>
    </row>
    <row r="101" spans="1:3" x14ac:dyDescent="0.25">
      <c r="A101" s="166">
        <v>82</v>
      </c>
      <c r="B101" s="159" t="s">
        <v>248</v>
      </c>
      <c r="C101" s="165" t="s">
        <v>458</v>
      </c>
    </row>
    <row r="102" spans="1:3" x14ac:dyDescent="0.25">
      <c r="A102" s="166">
        <v>83</v>
      </c>
      <c r="B102" s="159" t="s">
        <v>248</v>
      </c>
      <c r="C102" s="165" t="s">
        <v>458</v>
      </c>
    </row>
    <row r="103" spans="1:3" x14ac:dyDescent="0.25">
      <c r="A103" s="166">
        <v>84</v>
      </c>
      <c r="B103" s="159" t="s">
        <v>248</v>
      </c>
      <c r="C103" s="165" t="s">
        <v>458</v>
      </c>
    </row>
    <row r="104" spans="1:3" x14ac:dyDescent="0.25">
      <c r="A104" s="166">
        <v>85</v>
      </c>
      <c r="B104" s="159" t="s">
        <v>248</v>
      </c>
      <c r="C104" s="165" t="s">
        <v>458</v>
      </c>
    </row>
    <row r="105" spans="1:3" x14ac:dyDescent="0.25">
      <c r="A105" s="166">
        <v>86</v>
      </c>
      <c r="B105" s="159" t="s">
        <v>248</v>
      </c>
      <c r="C105" s="165" t="s">
        <v>458</v>
      </c>
    </row>
    <row r="106" spans="1:3" x14ac:dyDescent="0.25">
      <c r="A106" s="166">
        <v>87</v>
      </c>
      <c r="B106" s="159" t="s">
        <v>248</v>
      </c>
      <c r="C106" s="165" t="s">
        <v>458</v>
      </c>
    </row>
    <row r="107" spans="1:3" x14ac:dyDescent="0.25">
      <c r="A107" s="166">
        <v>88</v>
      </c>
      <c r="B107" s="159" t="s">
        <v>248</v>
      </c>
      <c r="C107" s="165" t="s">
        <v>458</v>
      </c>
    </row>
    <row r="108" spans="1:3" x14ac:dyDescent="0.25">
      <c r="A108" s="166">
        <v>91</v>
      </c>
      <c r="B108" s="159" t="s">
        <v>249</v>
      </c>
      <c r="C108" s="165" t="s">
        <v>458</v>
      </c>
    </row>
    <row r="109" spans="1:3" x14ac:dyDescent="0.25">
      <c r="A109" s="166">
        <v>92</v>
      </c>
      <c r="B109" s="159" t="s">
        <v>249</v>
      </c>
      <c r="C109" s="165" t="s">
        <v>458</v>
      </c>
    </row>
    <row r="110" spans="1:3" x14ac:dyDescent="0.25">
      <c r="A110" s="166">
        <v>93</v>
      </c>
      <c r="B110" s="159" t="s">
        <v>250</v>
      </c>
      <c r="C110" s="165" t="s">
        <v>457</v>
      </c>
    </row>
    <row r="111" spans="1:3" x14ac:dyDescent="0.25">
      <c r="A111" s="166">
        <v>94</v>
      </c>
      <c r="B111" s="159" t="s">
        <v>249</v>
      </c>
      <c r="C111" s="165" t="s">
        <v>458</v>
      </c>
    </row>
    <row r="112" spans="1:3" x14ac:dyDescent="0.25">
      <c r="A112" s="166">
        <v>95</v>
      </c>
      <c r="B112" s="159" t="s">
        <v>249</v>
      </c>
      <c r="C112" s="165" t="s">
        <v>458</v>
      </c>
    </row>
    <row r="113" spans="1:3" x14ac:dyDescent="0.25">
      <c r="A113" s="166">
        <v>96</v>
      </c>
      <c r="B113" s="159" t="s">
        <v>249</v>
      </c>
      <c r="C113" s="165" t="s">
        <v>458</v>
      </c>
    </row>
    <row r="114" spans="1:3" x14ac:dyDescent="0.25">
      <c r="A114" s="166">
        <v>97</v>
      </c>
      <c r="B114" s="159" t="s">
        <v>251</v>
      </c>
      <c r="C114" s="165" t="s">
        <v>458</v>
      </c>
    </row>
    <row r="115" spans="1:3" x14ac:dyDescent="0.25">
      <c r="A115" s="166">
        <v>98</v>
      </c>
      <c r="B115" s="159" t="s">
        <v>252</v>
      </c>
      <c r="C115" s="165" t="s">
        <v>458</v>
      </c>
    </row>
    <row r="116" spans="1:3" x14ac:dyDescent="0.25">
      <c r="A116" s="166">
        <v>99</v>
      </c>
      <c r="B116" s="159" t="s">
        <v>253</v>
      </c>
      <c r="C116" s="165" t="s">
        <v>458</v>
      </c>
    </row>
    <row r="117" spans="1:3" x14ac:dyDescent="0.25">
      <c r="A117" s="166">
        <v>100</v>
      </c>
      <c r="B117" s="159" t="s">
        <v>253</v>
      </c>
      <c r="C117" s="165" t="s">
        <v>458</v>
      </c>
    </row>
    <row r="118" spans="1:3" x14ac:dyDescent="0.25">
      <c r="A118" s="166">
        <v>101</v>
      </c>
      <c r="B118" s="159" t="s">
        <v>254</v>
      </c>
      <c r="C118" s="165" t="s">
        <v>458</v>
      </c>
    </row>
    <row r="119" spans="1:3" x14ac:dyDescent="0.25">
      <c r="A119" s="166">
        <v>102</v>
      </c>
      <c r="B119" s="159" t="s">
        <v>254</v>
      </c>
      <c r="C119" s="165" t="s">
        <v>458</v>
      </c>
    </row>
    <row r="120" spans="1:3" x14ac:dyDescent="0.25">
      <c r="A120" s="166">
        <v>103</v>
      </c>
      <c r="B120" s="159" t="s">
        <v>254</v>
      </c>
      <c r="C120" s="165" t="s">
        <v>458</v>
      </c>
    </row>
    <row r="121" spans="1:3" x14ac:dyDescent="0.25">
      <c r="A121" s="166">
        <v>104</v>
      </c>
      <c r="B121" s="159" t="s">
        <v>255</v>
      </c>
      <c r="C121" s="165" t="s">
        <v>458</v>
      </c>
    </row>
    <row r="122" spans="1:3" x14ac:dyDescent="0.25">
      <c r="A122" s="166">
        <v>105</v>
      </c>
      <c r="B122" s="159" t="s">
        <v>255</v>
      </c>
      <c r="C122" s="165" t="s">
        <v>458</v>
      </c>
    </row>
    <row r="123" spans="1:3" x14ac:dyDescent="0.25">
      <c r="A123" s="166">
        <v>106</v>
      </c>
      <c r="B123" s="159" t="s">
        <v>255</v>
      </c>
      <c r="C123" s="165" t="s">
        <v>458</v>
      </c>
    </row>
    <row r="124" spans="1:3" x14ac:dyDescent="0.25">
      <c r="A124" s="166">
        <v>107</v>
      </c>
      <c r="B124" s="159" t="s">
        <v>255</v>
      </c>
      <c r="C124" s="165" t="s">
        <v>458</v>
      </c>
    </row>
    <row r="125" spans="1:3" x14ac:dyDescent="0.25">
      <c r="A125" s="166">
        <v>108</v>
      </c>
      <c r="B125" s="159" t="s">
        <v>255</v>
      </c>
      <c r="C125" s="165" t="s">
        <v>458</v>
      </c>
    </row>
    <row r="126" spans="1:3" x14ac:dyDescent="0.25">
      <c r="A126" s="166">
        <v>109</v>
      </c>
      <c r="B126" s="159" t="s">
        <v>255</v>
      </c>
      <c r="C126" s="165" t="s">
        <v>458</v>
      </c>
    </row>
    <row r="127" spans="1:3" x14ac:dyDescent="0.25">
      <c r="A127" s="166">
        <v>110</v>
      </c>
      <c r="B127" s="159" t="s">
        <v>255</v>
      </c>
      <c r="C127" s="165" t="s">
        <v>458</v>
      </c>
    </row>
    <row r="128" spans="1:3" x14ac:dyDescent="0.25">
      <c r="A128" s="166">
        <v>111</v>
      </c>
      <c r="B128" s="159" t="s">
        <v>256</v>
      </c>
      <c r="C128" s="165" t="s">
        <v>458</v>
      </c>
    </row>
    <row r="129" spans="1:3" x14ac:dyDescent="0.25">
      <c r="A129" s="166">
        <v>112</v>
      </c>
      <c r="B129" s="159" t="s">
        <v>257</v>
      </c>
      <c r="C129" s="165" t="s">
        <v>458</v>
      </c>
    </row>
    <row r="130" spans="1:3" x14ac:dyDescent="0.25">
      <c r="A130" s="166">
        <v>113</v>
      </c>
      <c r="B130" s="159" t="s">
        <v>257</v>
      </c>
      <c r="C130" s="165" t="s">
        <v>458</v>
      </c>
    </row>
    <row r="131" spans="1:3" x14ac:dyDescent="0.25">
      <c r="A131" s="166">
        <v>115</v>
      </c>
      <c r="B131" s="159" t="s">
        <v>257</v>
      </c>
      <c r="C131" s="165" t="s">
        <v>458</v>
      </c>
    </row>
    <row r="132" spans="1:3" x14ac:dyDescent="0.25">
      <c r="A132" s="166">
        <v>116</v>
      </c>
      <c r="B132" s="159" t="s">
        <v>257</v>
      </c>
      <c r="C132" s="165" t="s">
        <v>458</v>
      </c>
    </row>
    <row r="133" spans="1:3" x14ac:dyDescent="0.25">
      <c r="A133" s="166">
        <v>117</v>
      </c>
      <c r="B133" s="159" t="s">
        <v>257</v>
      </c>
      <c r="C133" s="165" t="s">
        <v>458</v>
      </c>
    </row>
    <row r="134" spans="1:3" x14ac:dyDescent="0.25">
      <c r="A134" s="166">
        <v>118</v>
      </c>
      <c r="B134" s="159" t="s">
        <v>258</v>
      </c>
      <c r="C134" s="165" t="s">
        <v>458</v>
      </c>
    </row>
    <row r="135" spans="1:3" x14ac:dyDescent="0.25">
      <c r="A135" s="166">
        <v>119</v>
      </c>
      <c r="B135" s="159" t="s">
        <v>258</v>
      </c>
      <c r="C135" s="165" t="s">
        <v>458</v>
      </c>
    </row>
    <row r="136" spans="1:3" x14ac:dyDescent="0.25">
      <c r="A136" s="166">
        <v>120</v>
      </c>
      <c r="B136" s="159" t="s">
        <v>230</v>
      </c>
      <c r="C136" s="165" t="s">
        <v>458</v>
      </c>
    </row>
    <row r="137" spans="1:3" x14ac:dyDescent="0.25">
      <c r="A137" s="166">
        <v>121</v>
      </c>
      <c r="B137" s="159" t="s">
        <v>259</v>
      </c>
      <c r="C137" s="165" t="s">
        <v>457</v>
      </c>
    </row>
    <row r="138" spans="1:3" x14ac:dyDescent="0.25">
      <c r="A138" s="166">
        <v>122</v>
      </c>
      <c r="B138" s="159" t="s">
        <v>260</v>
      </c>
      <c r="C138" s="165" t="s">
        <v>457</v>
      </c>
    </row>
    <row r="139" spans="1:3" x14ac:dyDescent="0.25">
      <c r="A139" s="166">
        <v>123</v>
      </c>
      <c r="B139" s="159" t="s">
        <v>261</v>
      </c>
      <c r="C139" s="165" t="s">
        <v>457</v>
      </c>
    </row>
    <row r="140" spans="1:3" x14ac:dyDescent="0.25">
      <c r="A140" s="166">
        <v>124</v>
      </c>
      <c r="B140" s="159" t="s">
        <v>261</v>
      </c>
      <c r="C140" s="165" t="s">
        <v>457</v>
      </c>
    </row>
    <row r="141" spans="1:3" x14ac:dyDescent="0.25">
      <c r="A141" s="166">
        <v>125</v>
      </c>
      <c r="B141" s="159" t="s">
        <v>261</v>
      </c>
      <c r="C141" s="165" t="s">
        <v>457</v>
      </c>
    </row>
    <row r="142" spans="1:3" x14ac:dyDescent="0.25">
      <c r="A142" s="166">
        <v>126</v>
      </c>
      <c r="B142" s="159" t="s">
        <v>262</v>
      </c>
      <c r="C142" s="165" t="s">
        <v>457</v>
      </c>
    </row>
    <row r="143" spans="1:3" x14ac:dyDescent="0.25">
      <c r="A143" s="166">
        <v>127</v>
      </c>
      <c r="B143" s="159" t="s">
        <v>263</v>
      </c>
      <c r="C143" s="165" t="s">
        <v>457</v>
      </c>
    </row>
    <row r="144" spans="1:3" x14ac:dyDescent="0.25">
      <c r="A144" s="166">
        <v>128</v>
      </c>
      <c r="B144" s="159" t="s">
        <v>264</v>
      </c>
      <c r="C144" s="165" t="s">
        <v>457</v>
      </c>
    </row>
    <row r="145" spans="1:3" x14ac:dyDescent="0.25">
      <c r="A145" s="166">
        <v>129</v>
      </c>
      <c r="B145" s="159" t="s">
        <v>263</v>
      </c>
      <c r="C145" s="165" t="s">
        <v>457</v>
      </c>
    </row>
    <row r="146" spans="1:3" x14ac:dyDescent="0.25">
      <c r="A146" s="166">
        <v>130</v>
      </c>
      <c r="B146" s="159" t="s">
        <v>265</v>
      </c>
      <c r="C146" s="165" t="s">
        <v>457</v>
      </c>
    </row>
    <row r="147" spans="1:3" x14ac:dyDescent="0.25">
      <c r="A147" s="166">
        <v>131</v>
      </c>
      <c r="B147" s="159" t="s">
        <v>265</v>
      </c>
      <c r="C147" s="165" t="s">
        <v>457</v>
      </c>
    </row>
    <row r="148" spans="1:3" x14ac:dyDescent="0.25">
      <c r="A148" s="166">
        <v>132</v>
      </c>
      <c r="B148" s="159" t="s">
        <v>266</v>
      </c>
      <c r="C148" s="165" t="s">
        <v>457</v>
      </c>
    </row>
    <row r="149" spans="1:3" x14ac:dyDescent="0.25">
      <c r="A149" s="166">
        <v>133</v>
      </c>
      <c r="B149" s="159" t="s">
        <v>266</v>
      </c>
      <c r="C149" s="165" t="s">
        <v>457</v>
      </c>
    </row>
    <row r="150" spans="1:3" x14ac:dyDescent="0.25">
      <c r="A150" s="166">
        <v>134</v>
      </c>
      <c r="B150" s="159" t="s">
        <v>266</v>
      </c>
      <c r="C150" s="165" t="s">
        <v>457</v>
      </c>
    </row>
    <row r="151" spans="1:3" x14ac:dyDescent="0.25">
      <c r="A151" s="166">
        <v>135</v>
      </c>
      <c r="B151" s="159" t="s">
        <v>266</v>
      </c>
      <c r="C151" s="165" t="s">
        <v>457</v>
      </c>
    </row>
    <row r="152" spans="1:3" x14ac:dyDescent="0.25">
      <c r="A152" s="166">
        <v>136</v>
      </c>
      <c r="B152" s="159" t="s">
        <v>266</v>
      </c>
      <c r="C152" s="165" t="s">
        <v>457</v>
      </c>
    </row>
    <row r="153" spans="1:3" x14ac:dyDescent="0.25">
      <c r="A153" s="166">
        <v>137</v>
      </c>
      <c r="B153" s="159" t="s">
        <v>266</v>
      </c>
      <c r="C153" s="165" t="s">
        <v>457</v>
      </c>
    </row>
    <row r="154" spans="1:3" x14ac:dyDescent="0.25">
      <c r="A154" s="166">
        <v>138</v>
      </c>
      <c r="B154" s="159" t="s">
        <v>266</v>
      </c>
      <c r="C154" s="165" t="s">
        <v>457</v>
      </c>
    </row>
    <row r="155" spans="1:3" x14ac:dyDescent="0.25">
      <c r="A155" s="166">
        <v>140</v>
      </c>
      <c r="B155" s="159" t="s">
        <v>250</v>
      </c>
      <c r="C155" s="165" t="s">
        <v>457</v>
      </c>
    </row>
    <row r="156" spans="1:3" x14ac:dyDescent="0.25">
      <c r="A156" s="166">
        <v>141</v>
      </c>
      <c r="B156" s="159" t="s">
        <v>267</v>
      </c>
      <c r="C156" s="165" t="s">
        <v>457</v>
      </c>
    </row>
    <row r="157" spans="1:3" x14ac:dyDescent="0.25">
      <c r="A157" s="166">
        <v>142</v>
      </c>
      <c r="B157" s="159" t="s">
        <v>267</v>
      </c>
      <c r="C157" s="165" t="s">
        <v>457</v>
      </c>
    </row>
    <row r="158" spans="1:3" x14ac:dyDescent="0.25">
      <c r="A158" s="166">
        <v>143</v>
      </c>
      <c r="B158" s="159" t="s">
        <v>253</v>
      </c>
      <c r="C158" s="165" t="s">
        <v>458</v>
      </c>
    </row>
    <row r="159" spans="1:3" x14ac:dyDescent="0.25">
      <c r="A159" s="166">
        <v>144</v>
      </c>
      <c r="B159" s="159" t="s">
        <v>268</v>
      </c>
      <c r="C159" s="165" t="s">
        <v>457</v>
      </c>
    </row>
    <row r="160" spans="1:3" x14ac:dyDescent="0.25">
      <c r="A160" s="166">
        <v>145</v>
      </c>
      <c r="B160" s="159" t="s">
        <v>268</v>
      </c>
      <c r="C160" s="165" t="s">
        <v>457</v>
      </c>
    </row>
    <row r="161" spans="1:3" x14ac:dyDescent="0.25">
      <c r="A161" s="166">
        <v>146</v>
      </c>
      <c r="B161" s="159" t="s">
        <v>268</v>
      </c>
      <c r="C161" s="165" t="s">
        <v>457</v>
      </c>
    </row>
    <row r="162" spans="1:3" x14ac:dyDescent="0.25">
      <c r="A162" s="166">
        <v>147</v>
      </c>
      <c r="B162" s="159" t="s">
        <v>268</v>
      </c>
      <c r="C162" s="165" t="s">
        <v>457</v>
      </c>
    </row>
    <row r="163" spans="1:3" x14ac:dyDescent="0.25">
      <c r="A163" s="166">
        <v>148</v>
      </c>
      <c r="B163" s="159" t="s">
        <v>269</v>
      </c>
      <c r="C163" s="165" t="s">
        <v>457</v>
      </c>
    </row>
    <row r="164" spans="1:3" x14ac:dyDescent="0.25">
      <c r="A164" s="166">
        <v>149</v>
      </c>
      <c r="B164" s="159" t="s">
        <v>270</v>
      </c>
      <c r="C164" s="165" t="s">
        <v>457</v>
      </c>
    </row>
    <row r="165" spans="1:3" x14ac:dyDescent="0.25">
      <c r="A165" s="166">
        <v>150</v>
      </c>
      <c r="B165" s="159" t="s">
        <v>262</v>
      </c>
      <c r="C165" s="165" t="s">
        <v>457</v>
      </c>
    </row>
    <row r="166" spans="1:3" x14ac:dyDescent="0.25">
      <c r="A166" s="166">
        <v>151</v>
      </c>
      <c r="B166" s="159" t="s">
        <v>262</v>
      </c>
      <c r="C166" s="165" t="s">
        <v>457</v>
      </c>
    </row>
    <row r="167" spans="1:3" x14ac:dyDescent="0.25">
      <c r="A167" s="166">
        <v>152</v>
      </c>
      <c r="B167" s="159" t="s">
        <v>262</v>
      </c>
      <c r="C167" s="165" t="s">
        <v>457</v>
      </c>
    </row>
    <row r="168" spans="1:3" x14ac:dyDescent="0.25">
      <c r="A168" s="166">
        <v>153</v>
      </c>
      <c r="B168" s="159" t="s">
        <v>262</v>
      </c>
      <c r="C168" s="165" t="s">
        <v>457</v>
      </c>
    </row>
    <row r="169" spans="1:3" x14ac:dyDescent="0.25">
      <c r="A169" s="166">
        <v>154</v>
      </c>
      <c r="B169" s="159" t="s">
        <v>262</v>
      </c>
      <c r="C169" s="165" t="s">
        <v>457</v>
      </c>
    </row>
    <row r="170" spans="1:3" x14ac:dyDescent="0.25">
      <c r="A170" s="166">
        <v>155</v>
      </c>
      <c r="B170" s="159" t="s">
        <v>250</v>
      </c>
      <c r="C170" s="165" t="s">
        <v>458</v>
      </c>
    </row>
    <row r="171" spans="1:3" x14ac:dyDescent="0.25">
      <c r="A171" s="166">
        <v>156</v>
      </c>
      <c r="B171" s="159" t="s">
        <v>262</v>
      </c>
      <c r="C171" s="165" t="s">
        <v>457</v>
      </c>
    </row>
    <row r="172" spans="1:3" x14ac:dyDescent="0.25">
      <c r="A172" s="166">
        <v>157</v>
      </c>
      <c r="B172" s="159" t="s">
        <v>262</v>
      </c>
      <c r="C172" s="165" t="s">
        <v>457</v>
      </c>
    </row>
    <row r="173" spans="1:3" x14ac:dyDescent="0.25">
      <c r="A173" s="166">
        <v>158</v>
      </c>
      <c r="B173" s="159" t="s">
        <v>262</v>
      </c>
      <c r="C173" s="165" t="s">
        <v>457</v>
      </c>
    </row>
    <row r="174" spans="1:3" x14ac:dyDescent="0.25">
      <c r="A174" s="166">
        <v>159</v>
      </c>
      <c r="B174" s="159" t="s">
        <v>237</v>
      </c>
      <c r="C174" s="165" t="s">
        <v>458</v>
      </c>
    </row>
    <row r="175" spans="1:3" x14ac:dyDescent="0.25">
      <c r="A175" s="166">
        <v>160</v>
      </c>
      <c r="B175" s="159" t="s">
        <v>262</v>
      </c>
      <c r="C175" s="165" t="s">
        <v>457</v>
      </c>
    </row>
    <row r="176" spans="1:3" x14ac:dyDescent="0.25">
      <c r="A176" s="166">
        <v>161</v>
      </c>
      <c r="B176" s="159" t="s">
        <v>262</v>
      </c>
      <c r="C176" s="165" t="s">
        <v>457</v>
      </c>
    </row>
    <row r="177" spans="1:3" x14ac:dyDescent="0.25">
      <c r="A177" s="166">
        <v>162</v>
      </c>
      <c r="B177" s="159" t="s">
        <v>262</v>
      </c>
      <c r="C177" s="165" t="s">
        <v>457</v>
      </c>
    </row>
    <row r="178" spans="1:3" x14ac:dyDescent="0.25">
      <c r="A178" s="166">
        <v>163</v>
      </c>
      <c r="B178" s="159" t="s">
        <v>262</v>
      </c>
      <c r="C178" s="165" t="s">
        <v>457</v>
      </c>
    </row>
    <row r="179" spans="1:3" x14ac:dyDescent="0.25">
      <c r="A179" s="166">
        <v>164</v>
      </c>
      <c r="B179" s="159" t="s">
        <v>262</v>
      </c>
      <c r="C179" s="165" t="s">
        <v>457</v>
      </c>
    </row>
    <row r="180" spans="1:3" x14ac:dyDescent="0.25">
      <c r="A180" s="166">
        <v>165</v>
      </c>
      <c r="B180" s="159" t="s">
        <v>262</v>
      </c>
      <c r="C180" s="165" t="s">
        <v>457</v>
      </c>
    </row>
    <row r="181" spans="1:3" x14ac:dyDescent="0.25">
      <c r="A181" s="166">
        <v>166</v>
      </c>
      <c r="B181" s="159" t="s">
        <v>262</v>
      </c>
      <c r="C181" s="165" t="s">
        <v>457</v>
      </c>
    </row>
    <row r="182" spans="1:3" x14ac:dyDescent="0.25">
      <c r="A182" s="166">
        <v>167</v>
      </c>
      <c r="B182" s="159" t="s">
        <v>262</v>
      </c>
      <c r="C182" s="165" t="s">
        <v>457</v>
      </c>
    </row>
    <row r="183" spans="1:3" x14ac:dyDescent="0.25">
      <c r="A183" s="166">
        <v>168</v>
      </c>
      <c r="B183" s="159" t="s">
        <v>262</v>
      </c>
      <c r="C183" s="165" t="s">
        <v>457</v>
      </c>
    </row>
    <row r="184" spans="1:3" x14ac:dyDescent="0.25">
      <c r="A184" s="166">
        <v>169</v>
      </c>
      <c r="B184" s="159" t="s">
        <v>262</v>
      </c>
      <c r="C184" s="165" t="s">
        <v>457</v>
      </c>
    </row>
    <row r="185" spans="1:3" x14ac:dyDescent="0.25">
      <c r="A185" s="166">
        <v>170</v>
      </c>
      <c r="B185" s="159" t="s">
        <v>262</v>
      </c>
      <c r="C185" s="165" t="s">
        <v>457</v>
      </c>
    </row>
    <row r="186" spans="1:3" x14ac:dyDescent="0.25">
      <c r="A186" s="166">
        <v>171</v>
      </c>
      <c r="B186" s="159" t="s">
        <v>262</v>
      </c>
      <c r="C186" s="165" t="s">
        <v>457</v>
      </c>
    </row>
    <row r="187" spans="1:3" x14ac:dyDescent="0.25">
      <c r="A187" s="166">
        <v>172</v>
      </c>
      <c r="B187" s="159" t="s">
        <v>262</v>
      </c>
      <c r="C187" s="165" t="s">
        <v>457</v>
      </c>
    </row>
    <row r="188" spans="1:3" x14ac:dyDescent="0.25">
      <c r="A188" s="166">
        <v>173</v>
      </c>
      <c r="B188" s="159" t="s">
        <v>262</v>
      </c>
      <c r="C188" s="165" t="s">
        <v>457</v>
      </c>
    </row>
    <row r="189" spans="1:3" x14ac:dyDescent="0.25">
      <c r="A189" s="166">
        <v>174</v>
      </c>
      <c r="B189" s="159" t="s">
        <v>262</v>
      </c>
      <c r="C189" s="165" t="s">
        <v>457</v>
      </c>
    </row>
    <row r="190" spans="1:3" x14ac:dyDescent="0.25">
      <c r="A190" s="166">
        <v>175</v>
      </c>
      <c r="B190" s="159" t="s">
        <v>262</v>
      </c>
      <c r="C190" s="165" t="s">
        <v>457</v>
      </c>
    </row>
    <row r="191" spans="1:3" x14ac:dyDescent="0.25">
      <c r="A191" s="166">
        <v>176</v>
      </c>
      <c r="B191" s="159" t="s">
        <v>262</v>
      </c>
      <c r="C191" s="165" t="s">
        <v>457</v>
      </c>
    </row>
    <row r="192" spans="1:3" x14ac:dyDescent="0.25">
      <c r="A192" s="166">
        <v>177</v>
      </c>
      <c r="B192" s="159" t="s">
        <v>262</v>
      </c>
      <c r="C192" s="165" t="s">
        <v>457</v>
      </c>
    </row>
    <row r="193" spans="1:3" x14ac:dyDescent="0.25">
      <c r="A193" s="166">
        <v>178</v>
      </c>
      <c r="B193" s="159" t="s">
        <v>271</v>
      </c>
      <c r="C193" s="165" t="s">
        <v>457</v>
      </c>
    </row>
    <row r="194" spans="1:3" x14ac:dyDescent="0.25">
      <c r="A194" s="166">
        <v>179</v>
      </c>
      <c r="B194" s="159" t="s">
        <v>262</v>
      </c>
      <c r="C194" s="165" t="s">
        <v>457</v>
      </c>
    </row>
    <row r="195" spans="1:3" x14ac:dyDescent="0.25">
      <c r="A195" s="166">
        <v>180</v>
      </c>
      <c r="B195" s="159" t="s">
        <v>262</v>
      </c>
      <c r="C195" s="165" t="s">
        <v>457</v>
      </c>
    </row>
    <row r="196" spans="1:3" x14ac:dyDescent="0.25">
      <c r="A196" s="166">
        <v>181</v>
      </c>
      <c r="B196" s="159" t="s">
        <v>262</v>
      </c>
      <c r="C196" s="165" t="s">
        <v>457</v>
      </c>
    </row>
    <row r="197" spans="1:3" x14ac:dyDescent="0.25">
      <c r="A197" s="166">
        <v>182</v>
      </c>
      <c r="B197" s="159" t="s">
        <v>262</v>
      </c>
      <c r="C197" s="165" t="s">
        <v>457</v>
      </c>
    </row>
    <row r="198" spans="1:3" x14ac:dyDescent="0.25">
      <c r="A198" s="166">
        <v>183</v>
      </c>
      <c r="B198" s="159" t="s">
        <v>262</v>
      </c>
      <c r="C198" s="165" t="s">
        <v>457</v>
      </c>
    </row>
    <row r="199" spans="1:3" x14ac:dyDescent="0.25">
      <c r="A199" s="166">
        <v>184</v>
      </c>
      <c r="B199" s="159" t="s">
        <v>262</v>
      </c>
      <c r="C199" s="165" t="s">
        <v>457</v>
      </c>
    </row>
    <row r="200" spans="1:3" x14ac:dyDescent="0.25">
      <c r="A200" s="166">
        <v>185</v>
      </c>
      <c r="B200" s="159" t="s">
        <v>262</v>
      </c>
      <c r="C200" s="165" t="s">
        <v>457</v>
      </c>
    </row>
    <row r="201" spans="1:3" x14ac:dyDescent="0.25">
      <c r="A201" s="166">
        <v>186</v>
      </c>
      <c r="B201" s="159" t="s">
        <v>262</v>
      </c>
      <c r="C201" s="165" t="s">
        <v>457</v>
      </c>
    </row>
    <row r="202" spans="1:3" x14ac:dyDescent="0.25">
      <c r="A202" s="166">
        <v>187</v>
      </c>
      <c r="B202" s="159" t="s">
        <v>262</v>
      </c>
      <c r="C202" s="165" t="s">
        <v>457</v>
      </c>
    </row>
    <row r="203" spans="1:3" x14ac:dyDescent="0.25">
      <c r="A203" s="166">
        <v>188</v>
      </c>
      <c r="B203" s="159" t="s">
        <v>262</v>
      </c>
      <c r="C203" s="165" t="s">
        <v>457</v>
      </c>
    </row>
    <row r="204" spans="1:3" x14ac:dyDescent="0.25">
      <c r="A204" s="166">
        <v>189</v>
      </c>
      <c r="B204" s="159" t="s">
        <v>262</v>
      </c>
      <c r="C204" s="165" t="s">
        <v>458</v>
      </c>
    </row>
    <row r="205" spans="1:3" x14ac:dyDescent="0.25">
      <c r="A205" s="166">
        <v>190</v>
      </c>
      <c r="B205" s="159" t="s">
        <v>262</v>
      </c>
      <c r="C205" s="165" t="s">
        <v>458</v>
      </c>
    </row>
    <row r="206" spans="1:3" x14ac:dyDescent="0.25">
      <c r="A206" s="166">
        <v>191</v>
      </c>
      <c r="B206" s="159" t="s">
        <v>262</v>
      </c>
      <c r="C206" s="165" t="s">
        <v>458</v>
      </c>
    </row>
    <row r="207" spans="1:3" x14ac:dyDescent="0.25">
      <c r="A207" s="166">
        <v>192</v>
      </c>
      <c r="B207" s="159" t="s">
        <v>262</v>
      </c>
      <c r="C207" s="165" t="s">
        <v>458</v>
      </c>
    </row>
    <row r="208" spans="1:3" x14ac:dyDescent="0.25">
      <c r="A208" s="166">
        <v>193</v>
      </c>
      <c r="B208" s="159" t="s">
        <v>262</v>
      </c>
      <c r="C208" s="165" t="s">
        <v>458</v>
      </c>
    </row>
    <row r="209" spans="1:3" x14ac:dyDescent="0.25">
      <c r="A209" s="166">
        <v>194</v>
      </c>
      <c r="B209" s="159" t="s">
        <v>262</v>
      </c>
      <c r="C209" s="165" t="s">
        <v>458</v>
      </c>
    </row>
    <row r="210" spans="1:3" x14ac:dyDescent="0.25">
      <c r="A210" s="166">
        <v>195</v>
      </c>
      <c r="B210" s="159" t="s">
        <v>262</v>
      </c>
      <c r="C210" s="165" t="s">
        <v>458</v>
      </c>
    </row>
    <row r="211" spans="1:3" x14ac:dyDescent="0.25">
      <c r="A211" s="166">
        <v>196</v>
      </c>
      <c r="B211" s="159" t="s">
        <v>262</v>
      </c>
      <c r="C211" s="165" t="s">
        <v>458</v>
      </c>
    </row>
    <row r="212" spans="1:3" x14ac:dyDescent="0.25">
      <c r="A212" s="166">
        <v>197</v>
      </c>
      <c r="B212" s="159" t="s">
        <v>262</v>
      </c>
      <c r="C212" s="165" t="s">
        <v>458</v>
      </c>
    </row>
    <row r="213" spans="1:3" x14ac:dyDescent="0.25">
      <c r="A213" s="166">
        <v>198</v>
      </c>
      <c r="B213" s="159" t="s">
        <v>262</v>
      </c>
      <c r="C213" s="165" t="s">
        <v>458</v>
      </c>
    </row>
    <row r="214" spans="1:3" x14ac:dyDescent="0.25">
      <c r="A214" s="166">
        <v>199</v>
      </c>
      <c r="B214" s="159" t="s">
        <v>262</v>
      </c>
      <c r="C214" s="165" t="s">
        <v>458</v>
      </c>
    </row>
    <row r="215" spans="1:3" x14ac:dyDescent="0.25">
      <c r="A215" s="166">
        <v>201</v>
      </c>
      <c r="B215" s="159" t="s">
        <v>262</v>
      </c>
      <c r="C215" s="165" t="s">
        <v>458</v>
      </c>
    </row>
    <row r="216" spans="1:3" x14ac:dyDescent="0.25">
      <c r="A216" s="166">
        <v>202</v>
      </c>
      <c r="B216" s="159" t="s">
        <v>262</v>
      </c>
      <c r="C216" s="165" t="s">
        <v>458</v>
      </c>
    </row>
    <row r="217" spans="1:3" x14ac:dyDescent="0.25">
      <c r="A217" s="166">
        <v>203</v>
      </c>
      <c r="B217" s="159" t="s">
        <v>262</v>
      </c>
      <c r="C217" s="165" t="s">
        <v>458</v>
      </c>
    </row>
    <row r="218" spans="1:3" x14ac:dyDescent="0.25">
      <c r="A218" s="166">
        <v>204</v>
      </c>
      <c r="B218" s="159" t="s">
        <v>262</v>
      </c>
      <c r="C218" s="165" t="s">
        <v>458</v>
      </c>
    </row>
    <row r="219" spans="1:3" x14ac:dyDescent="0.25">
      <c r="A219" s="166">
        <v>205</v>
      </c>
      <c r="B219" s="159" t="s">
        <v>262</v>
      </c>
      <c r="C219" s="165" t="s">
        <v>458</v>
      </c>
    </row>
    <row r="220" spans="1:3" x14ac:dyDescent="0.25">
      <c r="A220" s="166">
        <v>206</v>
      </c>
      <c r="B220" s="159" t="s">
        <v>262</v>
      </c>
      <c r="C220" s="165" t="s">
        <v>458</v>
      </c>
    </row>
    <row r="221" spans="1:3" x14ac:dyDescent="0.25">
      <c r="A221" s="166">
        <v>207</v>
      </c>
      <c r="B221" s="159" t="s">
        <v>262</v>
      </c>
      <c r="C221" s="165" t="s">
        <v>458</v>
      </c>
    </row>
    <row r="222" spans="1:3" x14ac:dyDescent="0.25">
      <c r="A222" s="166">
        <v>208</v>
      </c>
      <c r="B222" s="159" t="s">
        <v>262</v>
      </c>
      <c r="C222" s="165" t="s">
        <v>458</v>
      </c>
    </row>
    <row r="223" spans="1:3" x14ac:dyDescent="0.25">
      <c r="A223" s="166">
        <v>209</v>
      </c>
      <c r="B223" s="159" t="s">
        <v>262</v>
      </c>
      <c r="C223" s="165" t="s">
        <v>457</v>
      </c>
    </row>
    <row r="224" spans="1:3" x14ac:dyDescent="0.25">
      <c r="A224" s="166">
        <v>210</v>
      </c>
      <c r="B224" s="159" t="s">
        <v>262</v>
      </c>
      <c r="C224" s="165" t="s">
        <v>457</v>
      </c>
    </row>
    <row r="225" spans="1:3" x14ac:dyDescent="0.25">
      <c r="A225" s="166">
        <v>211</v>
      </c>
      <c r="B225" s="159" t="s">
        <v>262</v>
      </c>
      <c r="C225" s="165" t="s">
        <v>457</v>
      </c>
    </row>
    <row r="226" spans="1:3" x14ac:dyDescent="0.25">
      <c r="A226" s="166">
        <v>212</v>
      </c>
      <c r="B226" s="159" t="s">
        <v>262</v>
      </c>
      <c r="C226" s="165" t="s">
        <v>457</v>
      </c>
    </row>
    <row r="227" spans="1:3" x14ac:dyDescent="0.25">
      <c r="A227" s="166">
        <v>213</v>
      </c>
      <c r="B227" s="159" t="s">
        <v>262</v>
      </c>
      <c r="C227" s="165" t="s">
        <v>457</v>
      </c>
    </row>
    <row r="228" spans="1:3" x14ac:dyDescent="0.25">
      <c r="A228" s="166">
        <v>214</v>
      </c>
      <c r="B228" s="159" t="s">
        <v>262</v>
      </c>
      <c r="C228" s="165" t="s">
        <v>457</v>
      </c>
    </row>
    <row r="229" spans="1:3" x14ac:dyDescent="0.25">
      <c r="A229" s="166">
        <v>215</v>
      </c>
      <c r="B229" s="159" t="s">
        <v>262</v>
      </c>
      <c r="C229" s="165" t="s">
        <v>457</v>
      </c>
    </row>
    <row r="230" spans="1:3" x14ac:dyDescent="0.25">
      <c r="A230" s="166">
        <v>216</v>
      </c>
      <c r="B230" s="159" t="s">
        <v>262</v>
      </c>
      <c r="C230" s="165" t="s">
        <v>457</v>
      </c>
    </row>
    <row r="231" spans="1:3" x14ac:dyDescent="0.25">
      <c r="A231" s="166">
        <v>217</v>
      </c>
      <c r="B231" s="159" t="s">
        <v>262</v>
      </c>
      <c r="C231" s="165" t="s">
        <v>457</v>
      </c>
    </row>
    <row r="232" spans="1:3" x14ac:dyDescent="0.25">
      <c r="A232" s="166">
        <v>218</v>
      </c>
      <c r="B232" s="159" t="s">
        <v>262</v>
      </c>
      <c r="C232" s="165" t="s">
        <v>457</v>
      </c>
    </row>
    <row r="233" spans="1:3" x14ac:dyDescent="0.25">
      <c r="A233" s="166">
        <v>219</v>
      </c>
      <c r="B233" s="159" t="s">
        <v>262</v>
      </c>
      <c r="C233" s="165" t="s">
        <v>457</v>
      </c>
    </row>
    <row r="234" spans="1:3" x14ac:dyDescent="0.25">
      <c r="A234" s="166">
        <v>220</v>
      </c>
      <c r="B234" s="159" t="s">
        <v>262</v>
      </c>
      <c r="C234" s="165" t="s">
        <v>457</v>
      </c>
    </row>
    <row r="235" spans="1:3" x14ac:dyDescent="0.25">
      <c r="A235" s="166">
        <v>221</v>
      </c>
      <c r="B235" s="159" t="s">
        <v>262</v>
      </c>
      <c r="C235" s="165" t="s">
        <v>457</v>
      </c>
    </row>
    <row r="236" spans="1:3" x14ac:dyDescent="0.25">
      <c r="A236" s="166">
        <v>222</v>
      </c>
      <c r="B236" s="159" t="s">
        <v>262</v>
      </c>
      <c r="C236" s="165" t="s">
        <v>457</v>
      </c>
    </row>
    <row r="237" spans="1:3" x14ac:dyDescent="0.25">
      <c r="A237" s="166">
        <v>223</v>
      </c>
      <c r="B237" s="159" t="s">
        <v>262</v>
      </c>
      <c r="C237" s="165" t="s">
        <v>457</v>
      </c>
    </row>
    <row r="238" spans="1:3" x14ac:dyDescent="0.25">
      <c r="A238" s="166">
        <v>224</v>
      </c>
      <c r="B238" s="159" t="s">
        <v>262</v>
      </c>
      <c r="C238" s="165" t="s">
        <v>457</v>
      </c>
    </row>
    <row r="239" spans="1:3" x14ac:dyDescent="0.25">
      <c r="A239" s="166">
        <v>225</v>
      </c>
      <c r="B239" s="159" t="s">
        <v>262</v>
      </c>
      <c r="C239" s="165" t="s">
        <v>457</v>
      </c>
    </row>
    <row r="240" spans="1:3" x14ac:dyDescent="0.25">
      <c r="A240" s="166">
        <v>226</v>
      </c>
      <c r="B240" s="159" t="s">
        <v>262</v>
      </c>
      <c r="C240" s="165" t="s">
        <v>457</v>
      </c>
    </row>
    <row r="241" spans="1:3" x14ac:dyDescent="0.25">
      <c r="A241" s="166">
        <v>227</v>
      </c>
      <c r="B241" s="159" t="s">
        <v>262</v>
      </c>
      <c r="C241" s="165" t="s">
        <v>457</v>
      </c>
    </row>
    <row r="242" spans="1:3" x14ac:dyDescent="0.25">
      <c r="A242" s="166">
        <v>228</v>
      </c>
      <c r="B242" s="159" t="s">
        <v>272</v>
      </c>
      <c r="C242" s="165" t="s">
        <v>458</v>
      </c>
    </row>
    <row r="243" spans="1:3" x14ac:dyDescent="0.25">
      <c r="A243" s="166">
        <v>229</v>
      </c>
      <c r="B243" s="159" t="s">
        <v>272</v>
      </c>
      <c r="C243" s="165" t="s">
        <v>458</v>
      </c>
    </row>
    <row r="244" spans="1:3" x14ac:dyDescent="0.25">
      <c r="A244" s="166">
        <v>230</v>
      </c>
      <c r="B244" s="159" t="s">
        <v>262</v>
      </c>
      <c r="C244" s="165" t="s">
        <v>458</v>
      </c>
    </row>
    <row r="245" spans="1:3" x14ac:dyDescent="0.25">
      <c r="A245" s="166">
        <v>231</v>
      </c>
      <c r="B245" s="159" t="s">
        <v>250</v>
      </c>
      <c r="C245" s="165" t="s">
        <v>457</v>
      </c>
    </row>
    <row r="246" spans="1:3" x14ac:dyDescent="0.25">
      <c r="A246" s="166">
        <v>233</v>
      </c>
      <c r="B246" s="159" t="s">
        <v>250</v>
      </c>
      <c r="C246" s="165" t="s">
        <v>457</v>
      </c>
    </row>
    <row r="247" spans="1:3" x14ac:dyDescent="0.25">
      <c r="A247" s="166">
        <v>234</v>
      </c>
      <c r="B247" s="159" t="s">
        <v>250</v>
      </c>
      <c r="C247" s="165" t="s">
        <v>457</v>
      </c>
    </row>
    <row r="248" spans="1:3" x14ac:dyDescent="0.25">
      <c r="A248" s="166">
        <v>235</v>
      </c>
      <c r="B248" s="159" t="s">
        <v>250</v>
      </c>
      <c r="C248" s="165" t="s">
        <v>457</v>
      </c>
    </row>
    <row r="249" spans="1:3" x14ac:dyDescent="0.25">
      <c r="A249" s="166">
        <v>236</v>
      </c>
      <c r="B249" s="159" t="s">
        <v>250</v>
      </c>
      <c r="C249" s="165" t="s">
        <v>457</v>
      </c>
    </row>
    <row r="250" spans="1:3" x14ac:dyDescent="0.25">
      <c r="A250" s="166">
        <v>237</v>
      </c>
      <c r="B250" s="159" t="s">
        <v>250</v>
      </c>
      <c r="C250" s="165" t="s">
        <v>457</v>
      </c>
    </row>
    <row r="251" spans="1:3" x14ac:dyDescent="0.25">
      <c r="A251" s="166">
        <v>238</v>
      </c>
      <c r="B251" s="159" t="s">
        <v>262</v>
      </c>
      <c r="C251" s="165" t="s">
        <v>457</v>
      </c>
    </row>
    <row r="252" spans="1:3" x14ac:dyDescent="0.25">
      <c r="A252" s="166">
        <v>241</v>
      </c>
      <c r="B252" s="159" t="s">
        <v>273</v>
      </c>
      <c r="C252" s="165" t="s">
        <v>457</v>
      </c>
    </row>
    <row r="253" spans="1:3" x14ac:dyDescent="0.25">
      <c r="A253" s="166">
        <v>242</v>
      </c>
      <c r="B253" s="159" t="s">
        <v>274</v>
      </c>
      <c r="C253" s="165" t="s">
        <v>457</v>
      </c>
    </row>
    <row r="254" spans="1:3" x14ac:dyDescent="0.25">
      <c r="A254" s="166">
        <v>243</v>
      </c>
      <c r="B254" s="159" t="s">
        <v>238</v>
      </c>
      <c r="C254" s="165" t="s">
        <v>457</v>
      </c>
    </row>
    <row r="255" spans="1:3" x14ac:dyDescent="0.25">
      <c r="A255" s="166">
        <v>244</v>
      </c>
      <c r="B255" s="159" t="s">
        <v>262</v>
      </c>
      <c r="C255" s="165" t="s">
        <v>457</v>
      </c>
    </row>
    <row r="256" spans="1:3" x14ac:dyDescent="0.25">
      <c r="A256" s="166">
        <v>245</v>
      </c>
      <c r="B256" s="159" t="s">
        <v>274</v>
      </c>
      <c r="C256" s="165" t="s">
        <v>457</v>
      </c>
    </row>
    <row r="257" spans="1:3" x14ac:dyDescent="0.25">
      <c r="A257" s="166">
        <v>246</v>
      </c>
      <c r="B257" s="159" t="s">
        <v>275</v>
      </c>
      <c r="C257" s="165" t="s">
        <v>457</v>
      </c>
    </row>
    <row r="258" spans="1:3" x14ac:dyDescent="0.25">
      <c r="A258" s="166">
        <v>247</v>
      </c>
      <c r="B258" s="159" t="s">
        <v>274</v>
      </c>
      <c r="C258" s="165" t="s">
        <v>457</v>
      </c>
    </row>
    <row r="259" spans="1:3" x14ac:dyDescent="0.25">
      <c r="A259" s="166">
        <v>248</v>
      </c>
      <c r="B259" s="159" t="s">
        <v>262</v>
      </c>
      <c r="C259" s="165" t="s">
        <v>457</v>
      </c>
    </row>
    <row r="260" spans="1:3" x14ac:dyDescent="0.25">
      <c r="A260" s="166">
        <v>249</v>
      </c>
      <c r="B260" s="159" t="s">
        <v>274</v>
      </c>
      <c r="C260" s="165" t="s">
        <v>457</v>
      </c>
    </row>
    <row r="261" spans="1:3" x14ac:dyDescent="0.25">
      <c r="A261" s="166">
        <v>250</v>
      </c>
      <c r="B261" s="159" t="s">
        <v>276</v>
      </c>
      <c r="C261" s="165" t="s">
        <v>458</v>
      </c>
    </row>
    <row r="262" spans="1:3" x14ac:dyDescent="0.25">
      <c r="A262" s="166">
        <v>251</v>
      </c>
      <c r="B262" s="159" t="s">
        <v>276</v>
      </c>
      <c r="C262" s="165" t="s">
        <v>458</v>
      </c>
    </row>
    <row r="263" spans="1:3" x14ac:dyDescent="0.25">
      <c r="A263" s="166">
        <v>252</v>
      </c>
      <c r="B263" s="159" t="s">
        <v>276</v>
      </c>
      <c r="C263" s="165" t="s">
        <v>458</v>
      </c>
    </row>
    <row r="264" spans="1:3" x14ac:dyDescent="0.25">
      <c r="A264" s="166">
        <v>253</v>
      </c>
      <c r="B264" s="159" t="s">
        <v>276</v>
      </c>
      <c r="C264" s="165" t="s">
        <v>458</v>
      </c>
    </row>
    <row r="265" spans="1:3" x14ac:dyDescent="0.25">
      <c r="A265" s="166">
        <v>254</v>
      </c>
      <c r="B265" s="159" t="s">
        <v>277</v>
      </c>
      <c r="C265" s="165" t="s">
        <v>457</v>
      </c>
    </row>
    <row r="266" spans="1:3" x14ac:dyDescent="0.25">
      <c r="A266" s="166">
        <v>255</v>
      </c>
      <c r="B266" s="159" t="s">
        <v>278</v>
      </c>
      <c r="C266" s="165" t="s">
        <v>457</v>
      </c>
    </row>
    <row r="267" spans="1:3" x14ac:dyDescent="0.25">
      <c r="A267" s="166">
        <v>257</v>
      </c>
      <c r="B267" s="159" t="s">
        <v>279</v>
      </c>
      <c r="C267" s="165" t="s">
        <v>457</v>
      </c>
    </row>
    <row r="268" spans="1:3" x14ac:dyDescent="0.25">
      <c r="A268" s="166">
        <v>258</v>
      </c>
      <c r="B268" s="159" t="s">
        <v>280</v>
      </c>
      <c r="C268" s="165" t="s">
        <v>457</v>
      </c>
    </row>
    <row r="269" spans="1:3" x14ac:dyDescent="0.25">
      <c r="A269" s="166">
        <v>259</v>
      </c>
      <c r="B269" s="159" t="s">
        <v>281</v>
      </c>
      <c r="C269" s="165" t="s">
        <v>457</v>
      </c>
    </row>
    <row r="270" spans="1:3" x14ac:dyDescent="0.25">
      <c r="A270" s="166">
        <v>260</v>
      </c>
      <c r="B270" s="159" t="s">
        <v>280</v>
      </c>
      <c r="C270" s="165" t="s">
        <v>458</v>
      </c>
    </row>
    <row r="271" spans="1:3" x14ac:dyDescent="0.25">
      <c r="A271" s="166">
        <v>261</v>
      </c>
      <c r="B271" s="159" t="s">
        <v>280</v>
      </c>
      <c r="C271" s="165" t="s">
        <v>457</v>
      </c>
    </row>
    <row r="272" spans="1:3" x14ac:dyDescent="0.25">
      <c r="A272" s="166">
        <v>262</v>
      </c>
      <c r="B272" s="159" t="s">
        <v>280</v>
      </c>
      <c r="C272" s="165" t="s">
        <v>457</v>
      </c>
    </row>
    <row r="273" spans="1:3" x14ac:dyDescent="0.25">
      <c r="A273" s="166">
        <v>263</v>
      </c>
      <c r="B273" s="159" t="s">
        <v>280</v>
      </c>
      <c r="C273" s="165" t="s">
        <v>457</v>
      </c>
    </row>
    <row r="274" spans="1:3" x14ac:dyDescent="0.25">
      <c r="A274" s="166">
        <v>264</v>
      </c>
      <c r="B274" s="159" t="s">
        <v>280</v>
      </c>
      <c r="C274" s="165" t="s">
        <v>457</v>
      </c>
    </row>
    <row r="275" spans="1:3" x14ac:dyDescent="0.25">
      <c r="A275" s="166">
        <v>265</v>
      </c>
      <c r="B275" s="159" t="s">
        <v>282</v>
      </c>
      <c r="C275" s="165" t="s">
        <v>458</v>
      </c>
    </row>
    <row r="276" spans="1:3" x14ac:dyDescent="0.25">
      <c r="A276" s="166">
        <v>266</v>
      </c>
      <c r="B276" s="159" t="s">
        <v>282</v>
      </c>
      <c r="C276" s="165" t="s">
        <v>458</v>
      </c>
    </row>
    <row r="277" spans="1:3" x14ac:dyDescent="0.25">
      <c r="A277" s="166">
        <v>267</v>
      </c>
      <c r="B277" s="159" t="s">
        <v>282</v>
      </c>
      <c r="C277" s="165" t="s">
        <v>458</v>
      </c>
    </row>
    <row r="278" spans="1:3" x14ac:dyDescent="0.25">
      <c r="A278" s="166">
        <v>268</v>
      </c>
      <c r="B278" s="159" t="s">
        <v>282</v>
      </c>
      <c r="C278" s="165" t="s">
        <v>458</v>
      </c>
    </row>
    <row r="279" spans="1:3" x14ac:dyDescent="0.25">
      <c r="A279" s="166">
        <v>269</v>
      </c>
      <c r="B279" s="159" t="s">
        <v>282</v>
      </c>
      <c r="C279" s="165" t="s">
        <v>458</v>
      </c>
    </row>
    <row r="280" spans="1:3" x14ac:dyDescent="0.25">
      <c r="A280" s="166">
        <v>270</v>
      </c>
      <c r="B280" s="159" t="s">
        <v>282</v>
      </c>
      <c r="C280" s="165" t="s">
        <v>458</v>
      </c>
    </row>
    <row r="281" spans="1:3" x14ac:dyDescent="0.25">
      <c r="A281" s="166">
        <v>271</v>
      </c>
      <c r="B281" s="159" t="s">
        <v>282</v>
      </c>
      <c r="C281" s="165" t="s">
        <v>458</v>
      </c>
    </row>
    <row r="282" spans="1:3" x14ac:dyDescent="0.25">
      <c r="A282" s="166">
        <v>272</v>
      </c>
      <c r="B282" s="159" t="s">
        <v>282</v>
      </c>
      <c r="C282" s="165" t="s">
        <v>458</v>
      </c>
    </row>
    <row r="283" spans="1:3" x14ac:dyDescent="0.25">
      <c r="A283" s="166">
        <v>273</v>
      </c>
      <c r="B283" s="159" t="s">
        <v>282</v>
      </c>
      <c r="C283" s="165" t="s">
        <v>458</v>
      </c>
    </row>
    <row r="284" spans="1:3" x14ac:dyDescent="0.25">
      <c r="A284" s="166">
        <v>274</v>
      </c>
      <c r="B284" s="159" t="s">
        <v>282</v>
      </c>
      <c r="C284" s="165" t="s">
        <v>458</v>
      </c>
    </row>
    <row r="285" spans="1:3" x14ac:dyDescent="0.25">
      <c r="A285" s="166">
        <v>276</v>
      </c>
      <c r="B285" s="159" t="s">
        <v>282</v>
      </c>
      <c r="C285" s="165" t="s">
        <v>458</v>
      </c>
    </row>
    <row r="286" spans="1:3" x14ac:dyDescent="0.25">
      <c r="A286" s="166">
        <v>277</v>
      </c>
      <c r="B286" s="159" t="s">
        <v>283</v>
      </c>
      <c r="C286" s="165" t="s">
        <v>458</v>
      </c>
    </row>
    <row r="287" spans="1:3" x14ac:dyDescent="0.25">
      <c r="A287" s="166">
        <v>278</v>
      </c>
      <c r="B287" s="159" t="s">
        <v>284</v>
      </c>
      <c r="C287" s="165" t="s">
        <v>458</v>
      </c>
    </row>
    <row r="288" spans="1:3" x14ac:dyDescent="0.25">
      <c r="A288" s="166">
        <v>279</v>
      </c>
      <c r="B288" s="159" t="s">
        <v>285</v>
      </c>
      <c r="C288" s="165" t="s">
        <v>458</v>
      </c>
    </row>
    <row r="289" spans="1:3" x14ac:dyDescent="0.25">
      <c r="A289" s="166">
        <v>280</v>
      </c>
      <c r="B289" s="159" t="s">
        <v>286</v>
      </c>
      <c r="C289" s="165" t="s">
        <v>458</v>
      </c>
    </row>
    <row r="290" spans="1:3" x14ac:dyDescent="0.25">
      <c r="A290" s="166">
        <v>281</v>
      </c>
      <c r="B290" s="159" t="s">
        <v>287</v>
      </c>
      <c r="C290" s="165" t="s">
        <v>457</v>
      </c>
    </row>
    <row r="291" spans="1:3" x14ac:dyDescent="0.25">
      <c r="A291" s="166">
        <v>283</v>
      </c>
      <c r="B291" s="159" t="s">
        <v>288</v>
      </c>
      <c r="C291" s="165" t="s">
        <v>457</v>
      </c>
    </row>
    <row r="292" spans="1:3" x14ac:dyDescent="0.25">
      <c r="A292" s="166">
        <v>284</v>
      </c>
      <c r="B292" s="159" t="s">
        <v>230</v>
      </c>
      <c r="C292" s="165" t="s">
        <v>458</v>
      </c>
    </row>
    <row r="293" spans="1:3" x14ac:dyDescent="0.25">
      <c r="A293" s="166">
        <v>285</v>
      </c>
      <c r="B293" s="159" t="s">
        <v>230</v>
      </c>
      <c r="C293" s="165" t="s">
        <v>458</v>
      </c>
    </row>
    <row r="294" spans="1:3" x14ac:dyDescent="0.25">
      <c r="A294" s="166">
        <v>286</v>
      </c>
      <c r="B294" s="159" t="s">
        <v>289</v>
      </c>
      <c r="C294" s="165" t="s">
        <v>458</v>
      </c>
    </row>
    <row r="295" spans="1:3" x14ac:dyDescent="0.25">
      <c r="A295" s="166">
        <v>287</v>
      </c>
      <c r="B295" s="159" t="s">
        <v>290</v>
      </c>
      <c r="C295" s="165" t="s">
        <v>458</v>
      </c>
    </row>
    <row r="296" spans="1:3" x14ac:dyDescent="0.25">
      <c r="A296" s="166">
        <v>288</v>
      </c>
      <c r="B296" s="159" t="s">
        <v>291</v>
      </c>
      <c r="C296" s="165" t="s">
        <v>458</v>
      </c>
    </row>
    <row r="297" spans="1:3" x14ac:dyDescent="0.25">
      <c r="A297" s="166">
        <v>289</v>
      </c>
      <c r="B297" s="159" t="s">
        <v>291</v>
      </c>
      <c r="C297" s="165" t="s">
        <v>458</v>
      </c>
    </row>
    <row r="298" spans="1:3" x14ac:dyDescent="0.25">
      <c r="A298" s="166">
        <v>290</v>
      </c>
      <c r="B298" s="159" t="s">
        <v>291</v>
      </c>
      <c r="C298" s="165" t="s">
        <v>458</v>
      </c>
    </row>
    <row r="299" spans="1:3" x14ac:dyDescent="0.25">
      <c r="A299" s="166">
        <v>291</v>
      </c>
      <c r="B299" s="159" t="s">
        <v>291</v>
      </c>
      <c r="C299" s="165" t="s">
        <v>458</v>
      </c>
    </row>
    <row r="300" spans="1:3" x14ac:dyDescent="0.25">
      <c r="A300" s="166">
        <v>292</v>
      </c>
      <c r="B300" s="159" t="s">
        <v>291</v>
      </c>
      <c r="C300" s="165" t="s">
        <v>458</v>
      </c>
    </row>
    <row r="301" spans="1:3" x14ac:dyDescent="0.25">
      <c r="A301" s="166">
        <v>297</v>
      </c>
      <c r="B301" s="159" t="s">
        <v>291</v>
      </c>
      <c r="C301" s="165" t="s">
        <v>458</v>
      </c>
    </row>
    <row r="302" spans="1:3" x14ac:dyDescent="0.25">
      <c r="A302" s="166">
        <v>298</v>
      </c>
      <c r="B302" s="159" t="s">
        <v>291</v>
      </c>
      <c r="C302" s="165" t="s">
        <v>458</v>
      </c>
    </row>
    <row r="303" spans="1:3" x14ac:dyDescent="0.25">
      <c r="A303" s="166">
        <v>299</v>
      </c>
      <c r="B303" s="159" t="s">
        <v>291</v>
      </c>
      <c r="C303" s="165" t="s">
        <v>458</v>
      </c>
    </row>
    <row r="304" spans="1:3" x14ac:dyDescent="0.25">
      <c r="A304" s="166">
        <v>300</v>
      </c>
      <c r="B304" s="159" t="s">
        <v>292</v>
      </c>
      <c r="C304" s="165" t="s">
        <v>457</v>
      </c>
    </row>
    <row r="305" spans="1:3" x14ac:dyDescent="0.25">
      <c r="A305" s="166">
        <v>301</v>
      </c>
      <c r="B305" s="159" t="s">
        <v>293</v>
      </c>
      <c r="C305" s="165" t="s">
        <v>457</v>
      </c>
    </row>
    <row r="306" spans="1:3" x14ac:dyDescent="0.25">
      <c r="A306" s="166">
        <v>302</v>
      </c>
      <c r="B306" s="159" t="s">
        <v>294</v>
      </c>
      <c r="C306" s="165" t="s">
        <v>457</v>
      </c>
    </row>
    <row r="307" spans="1:3" x14ac:dyDescent="0.25">
      <c r="A307" s="166">
        <v>303</v>
      </c>
      <c r="B307" s="159" t="s">
        <v>291</v>
      </c>
      <c r="C307" s="165" t="s">
        <v>458</v>
      </c>
    </row>
    <row r="308" spans="1:3" x14ac:dyDescent="0.25">
      <c r="A308" s="166">
        <v>304</v>
      </c>
      <c r="B308" s="159" t="s">
        <v>291</v>
      </c>
      <c r="C308" s="165" t="s">
        <v>458</v>
      </c>
    </row>
    <row r="309" spans="1:3" x14ac:dyDescent="0.25">
      <c r="A309" s="166">
        <v>305</v>
      </c>
      <c r="B309" s="159" t="s">
        <v>295</v>
      </c>
      <c r="C309" s="165" t="s">
        <v>457</v>
      </c>
    </row>
    <row r="310" spans="1:3" x14ac:dyDescent="0.25">
      <c r="A310" s="166">
        <v>306</v>
      </c>
      <c r="B310" s="159" t="s">
        <v>295</v>
      </c>
      <c r="C310" s="165" t="s">
        <v>457</v>
      </c>
    </row>
    <row r="311" spans="1:3" x14ac:dyDescent="0.25">
      <c r="A311" s="166">
        <v>307</v>
      </c>
      <c r="B311" s="159" t="s">
        <v>295</v>
      </c>
      <c r="C311" s="165" t="s">
        <v>457</v>
      </c>
    </row>
    <row r="312" spans="1:3" x14ac:dyDescent="0.25">
      <c r="A312" s="166">
        <v>308</v>
      </c>
      <c r="B312" s="159" t="s">
        <v>295</v>
      </c>
      <c r="C312" s="165" t="s">
        <v>457</v>
      </c>
    </row>
    <row r="313" spans="1:3" x14ac:dyDescent="0.25">
      <c r="A313" s="166">
        <v>309</v>
      </c>
      <c r="B313" s="159" t="s">
        <v>296</v>
      </c>
      <c r="C313" s="165" t="s">
        <v>457</v>
      </c>
    </row>
    <row r="314" spans="1:3" x14ac:dyDescent="0.25">
      <c r="A314" s="166">
        <v>310</v>
      </c>
      <c r="B314" s="159" t="s">
        <v>297</v>
      </c>
      <c r="C314" s="165" t="s">
        <v>457</v>
      </c>
    </row>
    <row r="315" spans="1:3" x14ac:dyDescent="0.25">
      <c r="A315" s="166">
        <v>312</v>
      </c>
      <c r="B315" s="159" t="s">
        <v>298</v>
      </c>
      <c r="C315" s="165" t="s">
        <v>457</v>
      </c>
    </row>
    <row r="316" spans="1:3" x14ac:dyDescent="0.25">
      <c r="A316" s="166">
        <v>313</v>
      </c>
      <c r="B316" s="159" t="s">
        <v>299</v>
      </c>
      <c r="C316" s="165" t="s">
        <v>458</v>
      </c>
    </row>
    <row r="317" spans="1:3" x14ac:dyDescent="0.25">
      <c r="A317" s="166">
        <v>314</v>
      </c>
      <c r="B317" s="159" t="s">
        <v>300</v>
      </c>
      <c r="C317" s="165" t="s">
        <v>458</v>
      </c>
    </row>
    <row r="318" spans="1:3" x14ac:dyDescent="0.25">
      <c r="A318" s="166">
        <v>315</v>
      </c>
      <c r="B318" s="159" t="s">
        <v>301</v>
      </c>
      <c r="C318" s="165" t="s">
        <v>458</v>
      </c>
    </row>
    <row r="319" spans="1:3" x14ac:dyDescent="0.25">
      <c r="A319" s="166">
        <v>316</v>
      </c>
      <c r="B319" s="159" t="s">
        <v>302</v>
      </c>
      <c r="C319" s="165" t="s">
        <v>457</v>
      </c>
    </row>
    <row r="320" spans="1:3" x14ac:dyDescent="0.25">
      <c r="A320" s="166">
        <v>317</v>
      </c>
      <c r="B320" s="159" t="s">
        <v>302</v>
      </c>
      <c r="C320" s="165" t="s">
        <v>457</v>
      </c>
    </row>
    <row r="321" spans="1:3" x14ac:dyDescent="0.25">
      <c r="A321" s="166">
        <v>318</v>
      </c>
      <c r="B321" s="159" t="s">
        <v>302</v>
      </c>
      <c r="C321" s="165" t="s">
        <v>457</v>
      </c>
    </row>
    <row r="322" spans="1:3" x14ac:dyDescent="0.25">
      <c r="A322" s="166">
        <v>319</v>
      </c>
      <c r="B322" s="159" t="s">
        <v>303</v>
      </c>
      <c r="C322" s="165" t="s">
        <v>457</v>
      </c>
    </row>
    <row r="323" spans="1:3" x14ac:dyDescent="0.25">
      <c r="A323" s="166">
        <v>320</v>
      </c>
      <c r="B323" s="159" t="s">
        <v>302</v>
      </c>
      <c r="C323" s="165" t="s">
        <v>457</v>
      </c>
    </row>
    <row r="324" spans="1:3" x14ac:dyDescent="0.25">
      <c r="A324" s="166">
        <v>321</v>
      </c>
      <c r="B324" s="159" t="s">
        <v>302</v>
      </c>
      <c r="C324" s="165" t="s">
        <v>457</v>
      </c>
    </row>
    <row r="325" spans="1:3" x14ac:dyDescent="0.25">
      <c r="A325" s="166">
        <v>322</v>
      </c>
      <c r="B325" s="159" t="s">
        <v>302</v>
      </c>
      <c r="C325" s="165" t="s">
        <v>457</v>
      </c>
    </row>
    <row r="326" spans="1:3" x14ac:dyDescent="0.25">
      <c r="A326" s="166">
        <v>323</v>
      </c>
      <c r="B326" s="159" t="s">
        <v>302</v>
      </c>
      <c r="C326" s="165" t="s">
        <v>457</v>
      </c>
    </row>
    <row r="327" spans="1:3" x14ac:dyDescent="0.25">
      <c r="A327" s="166">
        <v>324</v>
      </c>
      <c r="B327" s="159" t="s">
        <v>304</v>
      </c>
      <c r="C327" s="165" t="s">
        <v>457</v>
      </c>
    </row>
    <row r="328" spans="1:3" x14ac:dyDescent="0.25">
      <c r="A328" s="166">
        <v>325</v>
      </c>
      <c r="B328" s="159" t="s">
        <v>305</v>
      </c>
      <c r="C328" s="165" t="s">
        <v>457</v>
      </c>
    </row>
    <row r="329" spans="1:3" x14ac:dyDescent="0.25">
      <c r="A329" s="166">
        <v>326</v>
      </c>
      <c r="B329" s="159" t="s">
        <v>305</v>
      </c>
      <c r="C329" s="165" t="s">
        <v>457</v>
      </c>
    </row>
    <row r="330" spans="1:3" x14ac:dyDescent="0.25">
      <c r="A330" s="166">
        <v>327</v>
      </c>
      <c r="B330" s="159" t="s">
        <v>305</v>
      </c>
      <c r="C330" s="165" t="s">
        <v>457</v>
      </c>
    </row>
    <row r="331" spans="1:3" x14ac:dyDescent="0.25">
      <c r="A331" s="166">
        <v>328</v>
      </c>
      <c r="B331" s="159" t="s">
        <v>305</v>
      </c>
      <c r="C331" s="165" t="s">
        <v>457</v>
      </c>
    </row>
    <row r="332" spans="1:3" x14ac:dyDescent="0.25">
      <c r="A332" s="166">
        <v>329</v>
      </c>
      <c r="B332" s="159" t="s">
        <v>305</v>
      </c>
      <c r="C332" s="165" t="s">
        <v>457</v>
      </c>
    </row>
    <row r="333" spans="1:3" x14ac:dyDescent="0.25">
      <c r="A333" s="166">
        <v>330</v>
      </c>
      <c r="B333" s="159" t="s">
        <v>305</v>
      </c>
      <c r="C333" s="165" t="s">
        <v>457</v>
      </c>
    </row>
    <row r="334" spans="1:3" x14ac:dyDescent="0.25">
      <c r="A334" s="166">
        <v>331</v>
      </c>
      <c r="B334" s="159" t="s">
        <v>305</v>
      </c>
      <c r="C334" s="165" t="s">
        <v>457</v>
      </c>
    </row>
    <row r="335" spans="1:3" x14ac:dyDescent="0.25">
      <c r="A335" s="166">
        <v>332</v>
      </c>
      <c r="B335" s="159" t="s">
        <v>305</v>
      </c>
      <c r="C335" s="165" t="s">
        <v>458</v>
      </c>
    </row>
    <row r="336" spans="1:3" x14ac:dyDescent="0.25">
      <c r="A336" s="166">
        <v>334</v>
      </c>
      <c r="B336" s="159" t="s">
        <v>306</v>
      </c>
      <c r="C336" s="165" t="s">
        <v>457</v>
      </c>
    </row>
    <row r="337" spans="1:3" x14ac:dyDescent="0.25">
      <c r="A337" s="166">
        <v>335</v>
      </c>
      <c r="B337" s="159" t="s">
        <v>307</v>
      </c>
      <c r="C337" s="165" t="s">
        <v>457</v>
      </c>
    </row>
    <row r="338" spans="1:3" x14ac:dyDescent="0.25">
      <c r="A338" s="166">
        <v>336</v>
      </c>
      <c r="B338" s="159" t="s">
        <v>308</v>
      </c>
      <c r="C338" s="165" t="s">
        <v>458</v>
      </c>
    </row>
    <row r="339" spans="1:3" x14ac:dyDescent="0.25">
      <c r="A339" s="166">
        <v>337</v>
      </c>
      <c r="B339" s="159" t="s">
        <v>308</v>
      </c>
      <c r="C339" s="165" t="s">
        <v>458</v>
      </c>
    </row>
    <row r="340" spans="1:3" x14ac:dyDescent="0.25">
      <c r="A340" s="166">
        <v>338</v>
      </c>
      <c r="B340" s="159" t="s">
        <v>309</v>
      </c>
      <c r="C340" s="165" t="s">
        <v>457</v>
      </c>
    </row>
    <row r="341" spans="1:3" x14ac:dyDescent="0.25">
      <c r="A341" s="166">
        <v>339</v>
      </c>
      <c r="B341" s="159" t="s">
        <v>310</v>
      </c>
      <c r="C341" s="165" t="s">
        <v>458</v>
      </c>
    </row>
    <row r="342" spans="1:3" x14ac:dyDescent="0.25">
      <c r="A342" s="166">
        <v>340</v>
      </c>
      <c r="B342" s="159" t="s">
        <v>310</v>
      </c>
      <c r="C342" s="165" t="s">
        <v>458</v>
      </c>
    </row>
    <row r="343" spans="1:3" x14ac:dyDescent="0.25">
      <c r="A343" s="166">
        <v>341</v>
      </c>
      <c r="B343" s="159" t="s">
        <v>310</v>
      </c>
      <c r="C343" s="165" t="s">
        <v>458</v>
      </c>
    </row>
    <row r="344" spans="1:3" x14ac:dyDescent="0.25">
      <c r="A344" s="166">
        <v>342</v>
      </c>
      <c r="B344" s="159" t="s">
        <v>311</v>
      </c>
      <c r="C344" s="165" t="s">
        <v>457</v>
      </c>
    </row>
    <row r="345" spans="1:3" x14ac:dyDescent="0.25">
      <c r="A345" s="166">
        <v>343</v>
      </c>
      <c r="B345" s="159" t="s">
        <v>312</v>
      </c>
      <c r="C345" s="165" t="s">
        <v>457</v>
      </c>
    </row>
    <row r="346" spans="1:3" x14ac:dyDescent="0.25">
      <c r="A346" s="166">
        <v>344</v>
      </c>
      <c r="B346" s="159" t="s">
        <v>313</v>
      </c>
      <c r="C346" s="165" t="s">
        <v>457</v>
      </c>
    </row>
    <row r="347" spans="1:3" x14ac:dyDescent="0.25">
      <c r="A347" s="166">
        <v>344</v>
      </c>
      <c r="B347" s="159" t="s">
        <v>313</v>
      </c>
      <c r="C347" s="165" t="s">
        <v>458</v>
      </c>
    </row>
    <row r="348" spans="1:3" x14ac:dyDescent="0.25">
      <c r="A348" s="166">
        <v>345</v>
      </c>
      <c r="B348" s="159" t="s">
        <v>314</v>
      </c>
      <c r="C348" s="165" t="s">
        <v>457</v>
      </c>
    </row>
    <row r="349" spans="1:3" x14ac:dyDescent="0.25">
      <c r="A349" s="166">
        <v>346</v>
      </c>
      <c r="B349" s="159" t="s">
        <v>315</v>
      </c>
      <c r="C349" s="165" t="s">
        <v>458</v>
      </c>
    </row>
    <row r="350" spans="1:3" x14ac:dyDescent="0.25">
      <c r="A350" s="166">
        <v>347</v>
      </c>
      <c r="B350" s="159" t="s">
        <v>316</v>
      </c>
      <c r="C350" s="165" t="s">
        <v>458</v>
      </c>
    </row>
    <row r="351" spans="1:3" x14ac:dyDescent="0.25">
      <c r="A351" s="166">
        <v>348</v>
      </c>
      <c r="B351" s="159" t="s">
        <v>316</v>
      </c>
      <c r="C351" s="165" t="s">
        <v>458</v>
      </c>
    </row>
    <row r="352" spans="1:3" x14ac:dyDescent="0.25">
      <c r="A352" s="166">
        <v>349</v>
      </c>
      <c r="B352" s="159" t="s">
        <v>262</v>
      </c>
      <c r="C352" s="165" t="s">
        <v>457</v>
      </c>
    </row>
    <row r="353" spans="1:3" x14ac:dyDescent="0.25">
      <c r="A353" s="166">
        <v>350</v>
      </c>
      <c r="B353" s="159" t="s">
        <v>317</v>
      </c>
      <c r="C353" s="165" t="s">
        <v>458</v>
      </c>
    </row>
    <row r="354" spans="1:3" x14ac:dyDescent="0.25">
      <c r="A354" s="166">
        <v>351</v>
      </c>
      <c r="B354" s="159" t="s">
        <v>318</v>
      </c>
      <c r="C354" s="165" t="s">
        <v>457</v>
      </c>
    </row>
    <row r="355" spans="1:3" x14ac:dyDescent="0.25">
      <c r="A355" s="166">
        <v>352</v>
      </c>
      <c r="B355" s="159" t="s">
        <v>319</v>
      </c>
      <c r="C355" s="165" t="s">
        <v>457</v>
      </c>
    </row>
    <row r="356" spans="1:3" x14ac:dyDescent="0.25">
      <c r="A356" s="166">
        <v>353</v>
      </c>
      <c r="B356" s="159" t="s">
        <v>320</v>
      </c>
      <c r="C356" s="165" t="s">
        <v>457</v>
      </c>
    </row>
    <row r="357" spans="1:3" x14ac:dyDescent="0.25">
      <c r="A357" s="166">
        <v>354</v>
      </c>
      <c r="B357" s="159" t="s">
        <v>237</v>
      </c>
      <c r="C357" s="165" t="s">
        <v>458</v>
      </c>
    </row>
    <row r="358" spans="1:3" x14ac:dyDescent="0.25">
      <c r="A358" s="166">
        <v>355</v>
      </c>
      <c r="B358" s="159" t="s">
        <v>321</v>
      </c>
      <c r="C358" s="165" t="s">
        <v>457</v>
      </c>
    </row>
    <row r="359" spans="1:3" x14ac:dyDescent="0.25">
      <c r="A359" s="166">
        <v>357</v>
      </c>
      <c r="B359" s="159" t="s">
        <v>322</v>
      </c>
      <c r="C359" s="165" t="s">
        <v>458</v>
      </c>
    </row>
    <row r="360" spans="1:3" x14ac:dyDescent="0.25">
      <c r="A360" s="166">
        <v>358</v>
      </c>
      <c r="B360" s="159" t="s">
        <v>322</v>
      </c>
      <c r="C360" s="165" t="s">
        <v>458</v>
      </c>
    </row>
    <row r="361" spans="1:3" x14ac:dyDescent="0.25">
      <c r="A361" s="166">
        <v>359</v>
      </c>
      <c r="B361" s="159" t="s">
        <v>322</v>
      </c>
      <c r="C361" s="165" t="s">
        <v>458</v>
      </c>
    </row>
    <row r="362" spans="1:3" x14ac:dyDescent="0.25">
      <c r="A362" s="166">
        <v>360</v>
      </c>
      <c r="B362" s="159" t="s">
        <v>322</v>
      </c>
      <c r="C362" s="165" t="s">
        <v>458</v>
      </c>
    </row>
    <row r="363" spans="1:3" x14ac:dyDescent="0.25">
      <c r="A363" s="166">
        <v>361</v>
      </c>
      <c r="B363" s="159" t="s">
        <v>322</v>
      </c>
      <c r="C363" s="165" t="s">
        <v>458</v>
      </c>
    </row>
    <row r="364" spans="1:3" x14ac:dyDescent="0.25">
      <c r="A364" s="166">
        <v>362</v>
      </c>
      <c r="B364" s="159" t="s">
        <v>322</v>
      </c>
      <c r="C364" s="165" t="s">
        <v>458</v>
      </c>
    </row>
    <row r="365" spans="1:3" x14ac:dyDescent="0.25">
      <c r="A365" s="166">
        <v>363</v>
      </c>
      <c r="B365" s="159" t="s">
        <v>322</v>
      </c>
      <c r="C365" s="165" t="s">
        <v>458</v>
      </c>
    </row>
    <row r="366" spans="1:3" x14ac:dyDescent="0.25">
      <c r="A366" s="166">
        <v>364</v>
      </c>
      <c r="B366" s="159" t="s">
        <v>322</v>
      </c>
      <c r="C366" s="165" t="s">
        <v>458</v>
      </c>
    </row>
    <row r="367" spans="1:3" x14ac:dyDescent="0.25">
      <c r="A367" s="166">
        <v>365</v>
      </c>
      <c r="B367" s="159" t="s">
        <v>322</v>
      </c>
      <c r="C367" s="165" t="s">
        <v>458</v>
      </c>
    </row>
    <row r="368" spans="1:3" x14ac:dyDescent="0.25">
      <c r="A368" s="166">
        <v>366</v>
      </c>
      <c r="B368" s="159" t="s">
        <v>322</v>
      </c>
      <c r="C368" s="165" t="s">
        <v>458</v>
      </c>
    </row>
    <row r="369" spans="1:3" x14ac:dyDescent="0.25">
      <c r="A369" s="166">
        <v>367</v>
      </c>
      <c r="B369" s="159" t="s">
        <v>322</v>
      </c>
      <c r="C369" s="165" t="s">
        <v>458</v>
      </c>
    </row>
    <row r="370" spans="1:3" x14ac:dyDescent="0.25">
      <c r="A370" s="166">
        <v>368</v>
      </c>
      <c r="B370" s="159" t="s">
        <v>322</v>
      </c>
      <c r="C370" s="165" t="s">
        <v>458</v>
      </c>
    </row>
    <row r="371" spans="1:3" x14ac:dyDescent="0.25">
      <c r="A371" s="166">
        <v>369</v>
      </c>
      <c r="B371" s="159" t="s">
        <v>322</v>
      </c>
      <c r="C371" s="165" t="s">
        <v>458</v>
      </c>
    </row>
    <row r="372" spans="1:3" x14ac:dyDescent="0.25">
      <c r="A372" s="166">
        <v>370</v>
      </c>
      <c r="B372" s="159" t="s">
        <v>322</v>
      </c>
      <c r="C372" s="165" t="s">
        <v>458</v>
      </c>
    </row>
    <row r="373" spans="1:3" x14ac:dyDescent="0.25">
      <c r="A373" s="166">
        <v>371</v>
      </c>
      <c r="B373" s="159" t="s">
        <v>322</v>
      </c>
      <c r="C373" s="165" t="s">
        <v>458</v>
      </c>
    </row>
    <row r="374" spans="1:3" x14ac:dyDescent="0.25">
      <c r="A374" s="166">
        <v>372</v>
      </c>
      <c r="B374" s="159" t="s">
        <v>302</v>
      </c>
      <c r="C374" s="165" t="s">
        <v>457</v>
      </c>
    </row>
    <row r="375" spans="1:3" x14ac:dyDescent="0.25">
      <c r="A375" s="166">
        <v>373</v>
      </c>
      <c r="B375" s="159" t="s">
        <v>250</v>
      </c>
      <c r="C375" s="165" t="s">
        <v>457</v>
      </c>
    </row>
    <row r="376" spans="1:3" x14ac:dyDescent="0.25">
      <c r="A376" s="166">
        <v>374</v>
      </c>
      <c r="B376" s="159" t="s">
        <v>250</v>
      </c>
      <c r="C376" s="165" t="s">
        <v>457</v>
      </c>
    </row>
    <row r="377" spans="1:3" x14ac:dyDescent="0.25">
      <c r="A377" s="166">
        <v>375</v>
      </c>
      <c r="B377" s="159" t="s">
        <v>250</v>
      </c>
      <c r="C377" s="165" t="s">
        <v>457</v>
      </c>
    </row>
    <row r="378" spans="1:3" x14ac:dyDescent="0.25">
      <c r="A378" s="166">
        <v>376</v>
      </c>
      <c r="B378" s="159" t="s">
        <v>250</v>
      </c>
      <c r="C378" s="165" t="s">
        <v>457</v>
      </c>
    </row>
    <row r="379" spans="1:3" x14ac:dyDescent="0.25">
      <c r="A379" s="166">
        <v>377</v>
      </c>
      <c r="B379" s="159" t="s">
        <v>250</v>
      </c>
      <c r="C379" s="165" t="s">
        <v>457</v>
      </c>
    </row>
    <row r="380" spans="1:3" x14ac:dyDescent="0.25">
      <c r="A380" s="166">
        <v>378</v>
      </c>
      <c r="B380" s="159" t="s">
        <v>250</v>
      </c>
      <c r="C380" s="165" t="s">
        <v>457</v>
      </c>
    </row>
    <row r="381" spans="1:3" x14ac:dyDescent="0.25">
      <c r="A381" s="166">
        <v>380</v>
      </c>
      <c r="B381" s="159" t="s">
        <v>250</v>
      </c>
      <c r="C381" s="165" t="s">
        <v>457</v>
      </c>
    </row>
    <row r="382" spans="1:3" x14ac:dyDescent="0.25">
      <c r="A382" s="166">
        <v>381</v>
      </c>
      <c r="B382" s="159" t="s">
        <v>250</v>
      </c>
      <c r="C382" s="165" t="s">
        <v>457</v>
      </c>
    </row>
    <row r="383" spans="1:3" x14ac:dyDescent="0.25">
      <c r="A383" s="166">
        <v>382</v>
      </c>
      <c r="B383" s="159" t="s">
        <v>250</v>
      </c>
      <c r="C383" s="165" t="s">
        <v>457</v>
      </c>
    </row>
    <row r="384" spans="1:3" x14ac:dyDescent="0.25">
      <c r="A384" s="166">
        <v>384</v>
      </c>
      <c r="B384" s="159" t="s">
        <v>262</v>
      </c>
      <c r="C384" s="165" t="s">
        <v>457</v>
      </c>
    </row>
    <row r="385" spans="1:3" x14ac:dyDescent="0.25">
      <c r="A385" s="166">
        <v>385</v>
      </c>
      <c r="B385" s="159" t="s">
        <v>250</v>
      </c>
      <c r="C385" s="165" t="s">
        <v>458</v>
      </c>
    </row>
    <row r="386" spans="1:3" x14ac:dyDescent="0.25">
      <c r="A386" s="166">
        <v>386</v>
      </c>
      <c r="B386" s="159" t="s">
        <v>230</v>
      </c>
      <c r="C386" s="165" t="s">
        <v>458</v>
      </c>
    </row>
    <row r="387" spans="1:3" x14ac:dyDescent="0.25">
      <c r="A387" s="166">
        <v>387</v>
      </c>
      <c r="B387" s="159" t="s">
        <v>255</v>
      </c>
      <c r="C387" s="165" t="s">
        <v>458</v>
      </c>
    </row>
    <row r="388" spans="1:3" x14ac:dyDescent="0.25">
      <c r="A388" s="166">
        <v>388</v>
      </c>
      <c r="B388" s="159" t="s">
        <v>250</v>
      </c>
      <c r="C388" s="165" t="s">
        <v>458</v>
      </c>
    </row>
    <row r="389" spans="1:3" x14ac:dyDescent="0.25">
      <c r="A389" s="166">
        <v>389</v>
      </c>
      <c r="B389" s="159" t="s">
        <v>241</v>
      </c>
      <c r="C389" s="165" t="s">
        <v>458</v>
      </c>
    </row>
    <row r="390" spans="1:3" x14ac:dyDescent="0.25">
      <c r="A390" s="166">
        <v>390</v>
      </c>
      <c r="B390" s="159" t="s">
        <v>250</v>
      </c>
      <c r="C390" s="165" t="s">
        <v>457</v>
      </c>
    </row>
    <row r="391" spans="1:3" x14ac:dyDescent="0.25">
      <c r="A391" s="166">
        <v>391</v>
      </c>
      <c r="B391" s="159" t="s">
        <v>323</v>
      </c>
      <c r="C391" s="165" t="s">
        <v>458</v>
      </c>
    </row>
    <row r="392" spans="1:3" x14ac:dyDescent="0.25">
      <c r="A392" s="166">
        <v>392</v>
      </c>
      <c r="B392" s="159" t="s">
        <v>324</v>
      </c>
      <c r="C392" s="165" t="s">
        <v>457</v>
      </c>
    </row>
    <row r="393" spans="1:3" x14ac:dyDescent="0.25">
      <c r="A393" s="166">
        <v>393</v>
      </c>
      <c r="B393" s="159" t="s">
        <v>325</v>
      </c>
      <c r="C393" s="165" t="s">
        <v>457</v>
      </c>
    </row>
    <row r="394" spans="1:3" x14ac:dyDescent="0.25">
      <c r="A394" s="166">
        <v>394</v>
      </c>
      <c r="B394" s="159" t="s">
        <v>281</v>
      </c>
      <c r="C394" s="165" t="s">
        <v>457</v>
      </c>
    </row>
    <row r="395" spans="1:3" x14ac:dyDescent="0.25">
      <c r="A395" s="166">
        <v>395</v>
      </c>
      <c r="B395" s="159" t="s">
        <v>326</v>
      </c>
      <c r="C395" s="165" t="s">
        <v>457</v>
      </c>
    </row>
    <row r="396" spans="1:3" x14ac:dyDescent="0.25">
      <c r="A396" s="166">
        <v>396</v>
      </c>
      <c r="B396" s="159" t="s">
        <v>260</v>
      </c>
      <c r="C396" s="165" t="s">
        <v>457</v>
      </c>
    </row>
    <row r="397" spans="1:3" x14ac:dyDescent="0.25">
      <c r="A397" s="166">
        <v>397</v>
      </c>
      <c r="B397" s="159" t="s">
        <v>327</v>
      </c>
      <c r="C397" s="165" t="s">
        <v>457</v>
      </c>
    </row>
    <row r="398" spans="1:3" x14ac:dyDescent="0.25">
      <c r="A398" s="166">
        <v>398</v>
      </c>
      <c r="B398" s="159" t="s">
        <v>328</v>
      </c>
      <c r="C398" s="165" t="s">
        <v>457</v>
      </c>
    </row>
    <row r="399" spans="1:3" x14ac:dyDescent="0.25">
      <c r="A399" s="166">
        <v>399</v>
      </c>
      <c r="B399" s="159" t="s">
        <v>329</v>
      </c>
      <c r="C399" s="165" t="s">
        <v>458</v>
      </c>
    </row>
    <row r="400" spans="1:3" x14ac:dyDescent="0.25">
      <c r="A400" s="166">
        <v>400</v>
      </c>
      <c r="B400" s="159" t="s">
        <v>280</v>
      </c>
      <c r="C400" s="165" t="s">
        <v>457</v>
      </c>
    </row>
    <row r="401" spans="1:3" x14ac:dyDescent="0.25">
      <c r="A401" s="166">
        <v>401</v>
      </c>
      <c r="B401" s="159" t="s">
        <v>330</v>
      </c>
      <c r="C401" s="165" t="s">
        <v>458</v>
      </c>
    </row>
    <row r="402" spans="1:3" x14ac:dyDescent="0.25">
      <c r="A402" s="166">
        <v>403</v>
      </c>
      <c r="B402" s="159" t="s">
        <v>236</v>
      </c>
      <c r="C402" s="165" t="s">
        <v>457</v>
      </c>
    </row>
    <row r="403" spans="1:3" x14ac:dyDescent="0.25">
      <c r="A403" s="166">
        <v>404</v>
      </c>
      <c r="B403" s="159" t="s">
        <v>331</v>
      </c>
      <c r="C403" s="165" t="s">
        <v>457</v>
      </c>
    </row>
    <row r="404" spans="1:3" x14ac:dyDescent="0.25">
      <c r="A404" s="166">
        <v>405</v>
      </c>
      <c r="B404" s="159" t="s">
        <v>332</v>
      </c>
      <c r="C404" s="165" t="s">
        <v>458</v>
      </c>
    </row>
    <row r="405" spans="1:3" x14ac:dyDescent="0.25">
      <c r="A405" s="166">
        <v>406</v>
      </c>
      <c r="B405" s="159" t="s">
        <v>333</v>
      </c>
      <c r="C405" s="165" t="s">
        <v>458</v>
      </c>
    </row>
    <row r="406" spans="1:3" x14ac:dyDescent="0.25">
      <c r="A406" s="166">
        <v>407</v>
      </c>
      <c r="B406" s="159" t="s">
        <v>334</v>
      </c>
      <c r="C406" s="165" t="s">
        <v>458</v>
      </c>
    </row>
    <row r="407" spans="1:3" x14ac:dyDescent="0.25">
      <c r="A407" s="166">
        <v>408</v>
      </c>
      <c r="B407" s="159" t="s">
        <v>335</v>
      </c>
      <c r="C407" s="165" t="s">
        <v>458</v>
      </c>
    </row>
    <row r="408" spans="1:3" x14ac:dyDescent="0.25">
      <c r="A408" s="166">
        <v>409</v>
      </c>
      <c r="B408" s="159" t="s">
        <v>336</v>
      </c>
      <c r="C408" s="165" t="s">
        <v>458</v>
      </c>
    </row>
    <row r="409" spans="1:3" x14ac:dyDescent="0.25">
      <c r="A409" s="166">
        <v>410</v>
      </c>
      <c r="B409" s="159" t="s">
        <v>337</v>
      </c>
      <c r="C409" s="165" t="s">
        <v>458</v>
      </c>
    </row>
    <row r="410" spans="1:3" x14ac:dyDescent="0.25">
      <c r="A410" s="166">
        <v>411</v>
      </c>
      <c r="B410" s="159" t="s">
        <v>338</v>
      </c>
      <c r="C410" s="165" t="s">
        <v>458</v>
      </c>
    </row>
    <row r="411" spans="1:3" x14ac:dyDescent="0.25">
      <c r="A411" s="166">
        <v>412</v>
      </c>
      <c r="B411" s="159" t="s">
        <v>339</v>
      </c>
      <c r="C411" s="165" t="s">
        <v>458</v>
      </c>
    </row>
    <row r="412" spans="1:3" x14ac:dyDescent="0.25">
      <c r="A412" s="166">
        <v>413</v>
      </c>
      <c r="B412" s="159" t="s">
        <v>340</v>
      </c>
      <c r="C412" s="165" t="s">
        <v>458</v>
      </c>
    </row>
    <row r="413" spans="1:3" x14ac:dyDescent="0.25">
      <c r="A413" s="166">
        <v>414</v>
      </c>
      <c r="B413" s="159" t="s">
        <v>341</v>
      </c>
      <c r="C413" s="165" t="s">
        <v>458</v>
      </c>
    </row>
    <row r="414" spans="1:3" x14ac:dyDescent="0.25">
      <c r="A414" s="166">
        <v>415</v>
      </c>
      <c r="B414" s="159" t="s">
        <v>342</v>
      </c>
      <c r="C414" s="165" t="s">
        <v>458</v>
      </c>
    </row>
    <row r="415" spans="1:3" x14ac:dyDescent="0.25">
      <c r="A415" s="166">
        <v>416</v>
      </c>
      <c r="B415" s="159" t="s">
        <v>343</v>
      </c>
      <c r="C415" s="165" t="s">
        <v>458</v>
      </c>
    </row>
    <row r="416" spans="1:3" x14ac:dyDescent="0.25">
      <c r="A416" s="166">
        <v>417</v>
      </c>
      <c r="B416" s="159" t="s">
        <v>344</v>
      </c>
      <c r="C416" s="165" t="s">
        <v>458</v>
      </c>
    </row>
    <row r="417" spans="1:3" x14ac:dyDescent="0.25">
      <c r="A417" s="166">
        <v>418</v>
      </c>
      <c r="B417" s="159" t="s">
        <v>345</v>
      </c>
      <c r="C417" s="165" t="s">
        <v>458</v>
      </c>
    </row>
    <row r="418" spans="1:3" x14ac:dyDescent="0.25">
      <c r="A418" s="166">
        <v>419</v>
      </c>
      <c r="B418" s="159" t="s">
        <v>346</v>
      </c>
      <c r="C418" s="165" t="s">
        <v>458</v>
      </c>
    </row>
    <row r="419" spans="1:3" x14ac:dyDescent="0.25">
      <c r="A419" s="166">
        <v>420</v>
      </c>
      <c r="B419" s="159" t="s">
        <v>347</v>
      </c>
      <c r="C419" s="165" t="s">
        <v>458</v>
      </c>
    </row>
    <row r="420" spans="1:3" x14ac:dyDescent="0.25">
      <c r="A420" s="166">
        <v>421</v>
      </c>
      <c r="B420" s="159" t="s">
        <v>348</v>
      </c>
      <c r="C420" s="165" t="s">
        <v>458</v>
      </c>
    </row>
    <row r="421" spans="1:3" x14ac:dyDescent="0.25">
      <c r="A421" s="166">
        <v>422</v>
      </c>
      <c r="B421" s="159" t="s">
        <v>349</v>
      </c>
      <c r="C421" s="165" t="s">
        <v>458</v>
      </c>
    </row>
    <row r="422" spans="1:3" x14ac:dyDescent="0.25">
      <c r="A422" s="166">
        <v>423</v>
      </c>
      <c r="B422" s="159" t="s">
        <v>350</v>
      </c>
      <c r="C422" s="165" t="s">
        <v>458</v>
      </c>
    </row>
    <row r="423" spans="1:3" x14ac:dyDescent="0.25">
      <c r="A423" s="166">
        <v>424</v>
      </c>
      <c r="B423" s="159" t="s">
        <v>351</v>
      </c>
      <c r="C423" s="165" t="s">
        <v>458</v>
      </c>
    </row>
    <row r="424" spans="1:3" x14ac:dyDescent="0.25">
      <c r="A424" s="166">
        <v>425</v>
      </c>
      <c r="B424" s="159" t="s">
        <v>352</v>
      </c>
      <c r="C424" s="165" t="s">
        <v>457</v>
      </c>
    </row>
    <row r="425" spans="1:3" x14ac:dyDescent="0.25">
      <c r="A425" s="166">
        <v>426</v>
      </c>
      <c r="B425" s="159" t="s">
        <v>262</v>
      </c>
      <c r="C425" s="165" t="s">
        <v>457</v>
      </c>
    </row>
    <row r="426" spans="1:3" x14ac:dyDescent="0.25">
      <c r="A426" s="166">
        <v>427</v>
      </c>
      <c r="B426" s="159" t="s">
        <v>353</v>
      </c>
      <c r="C426" s="165" t="s">
        <v>457</v>
      </c>
    </row>
    <row r="427" spans="1:3" x14ac:dyDescent="0.25">
      <c r="A427" s="166">
        <v>428</v>
      </c>
      <c r="B427" s="159" t="s">
        <v>354</v>
      </c>
      <c r="C427" s="165" t="s">
        <v>453</v>
      </c>
    </row>
    <row r="428" spans="1:3" x14ac:dyDescent="0.25">
      <c r="A428" s="166">
        <v>429</v>
      </c>
      <c r="B428" s="159" t="s">
        <v>355</v>
      </c>
      <c r="C428" s="165" t="s">
        <v>453</v>
      </c>
    </row>
    <row r="429" spans="1:3" x14ac:dyDescent="0.25">
      <c r="A429" s="166">
        <v>430</v>
      </c>
      <c r="B429" s="159" t="s">
        <v>356</v>
      </c>
      <c r="C429" s="165" t="s">
        <v>453</v>
      </c>
    </row>
    <row r="430" spans="1:3" x14ac:dyDescent="0.25">
      <c r="A430" s="166">
        <v>431</v>
      </c>
      <c r="B430" s="159" t="s">
        <v>357</v>
      </c>
      <c r="C430" s="165" t="s">
        <v>453</v>
      </c>
    </row>
    <row r="431" spans="1:3" x14ac:dyDescent="0.25">
      <c r="A431" s="166">
        <v>432</v>
      </c>
      <c r="B431" s="159" t="s">
        <v>262</v>
      </c>
      <c r="C431" s="165" t="s">
        <v>457</v>
      </c>
    </row>
    <row r="432" spans="1:3" x14ac:dyDescent="0.25">
      <c r="A432" s="166">
        <v>434</v>
      </c>
      <c r="B432" s="159" t="s">
        <v>358</v>
      </c>
      <c r="C432" s="165" t="s">
        <v>458</v>
      </c>
    </row>
    <row r="433" spans="1:3" x14ac:dyDescent="0.25">
      <c r="A433" s="166">
        <v>435</v>
      </c>
      <c r="B433" s="159" t="s">
        <v>359</v>
      </c>
      <c r="C433" s="165" t="s">
        <v>457</v>
      </c>
    </row>
    <row r="434" spans="1:3" x14ac:dyDescent="0.25">
      <c r="A434" s="166">
        <v>436</v>
      </c>
      <c r="B434" s="159" t="s">
        <v>360</v>
      </c>
      <c r="C434" s="165" t="s">
        <v>457</v>
      </c>
    </row>
    <row r="435" spans="1:3" x14ac:dyDescent="0.25">
      <c r="A435" s="166">
        <v>437</v>
      </c>
      <c r="B435" s="159" t="s">
        <v>361</v>
      </c>
      <c r="C435" s="165" t="s">
        <v>457</v>
      </c>
    </row>
    <row r="436" spans="1:3" x14ac:dyDescent="0.25">
      <c r="A436" s="166">
        <v>439</v>
      </c>
      <c r="B436" s="159" t="s">
        <v>362</v>
      </c>
      <c r="C436" s="165" t="s">
        <v>457</v>
      </c>
    </row>
    <row r="437" spans="1:3" x14ac:dyDescent="0.25">
      <c r="A437" s="166">
        <v>440</v>
      </c>
      <c r="B437" s="159" t="s">
        <v>363</v>
      </c>
      <c r="C437" s="165" t="s">
        <v>457</v>
      </c>
    </row>
    <row r="438" spans="1:3" x14ac:dyDescent="0.25">
      <c r="A438" s="166">
        <v>441</v>
      </c>
      <c r="B438" s="159" t="s">
        <v>266</v>
      </c>
      <c r="C438" s="165" t="s">
        <v>457</v>
      </c>
    </row>
    <row r="439" spans="1:3" x14ac:dyDescent="0.25">
      <c r="A439" s="166">
        <v>442</v>
      </c>
      <c r="B439" s="159" t="s">
        <v>262</v>
      </c>
      <c r="C439" s="165" t="s">
        <v>458</v>
      </c>
    </row>
    <row r="440" spans="1:3" x14ac:dyDescent="0.25">
      <c r="A440" s="166">
        <v>443</v>
      </c>
      <c r="B440" s="159" t="s">
        <v>302</v>
      </c>
      <c r="C440" s="165" t="s">
        <v>457</v>
      </c>
    </row>
    <row r="441" spans="1:3" x14ac:dyDescent="0.25">
      <c r="A441" s="166">
        <v>444</v>
      </c>
      <c r="B441" s="159" t="s">
        <v>305</v>
      </c>
      <c r="C441" s="165" t="s">
        <v>457</v>
      </c>
    </row>
    <row r="442" spans="1:3" x14ac:dyDescent="0.25">
      <c r="A442" s="166">
        <v>444</v>
      </c>
      <c r="B442" s="159" t="s">
        <v>305</v>
      </c>
      <c r="C442" s="165" t="s">
        <v>458</v>
      </c>
    </row>
    <row r="443" spans="1:3" x14ac:dyDescent="0.25">
      <c r="A443" s="166">
        <v>445</v>
      </c>
      <c r="B443" s="159" t="s">
        <v>364</v>
      </c>
      <c r="C443" s="165" t="s">
        <v>457</v>
      </c>
    </row>
    <row r="444" spans="1:3" x14ac:dyDescent="0.25">
      <c r="A444" s="166">
        <v>446</v>
      </c>
      <c r="B444" s="159" t="s">
        <v>364</v>
      </c>
      <c r="C444" s="165" t="s">
        <v>457</v>
      </c>
    </row>
    <row r="445" spans="1:3" x14ac:dyDescent="0.25">
      <c r="A445" s="166">
        <v>447</v>
      </c>
      <c r="B445" s="159" t="s">
        <v>276</v>
      </c>
      <c r="C445" s="165" t="s">
        <v>457</v>
      </c>
    </row>
    <row r="446" spans="1:3" x14ac:dyDescent="0.25">
      <c r="A446" s="166">
        <v>448</v>
      </c>
      <c r="B446" s="159" t="s">
        <v>276</v>
      </c>
      <c r="C446" s="165" t="s">
        <v>457</v>
      </c>
    </row>
    <row r="447" spans="1:3" x14ac:dyDescent="0.25">
      <c r="A447" s="166">
        <v>449</v>
      </c>
      <c r="B447" s="159" t="s">
        <v>276</v>
      </c>
      <c r="C447" s="165" t="s">
        <v>457</v>
      </c>
    </row>
    <row r="448" spans="1:3" x14ac:dyDescent="0.25">
      <c r="A448" s="166">
        <v>450</v>
      </c>
      <c r="B448" s="159" t="s">
        <v>276</v>
      </c>
      <c r="C448" s="165" t="s">
        <v>457</v>
      </c>
    </row>
    <row r="449" spans="1:3" x14ac:dyDescent="0.25">
      <c r="A449" s="166">
        <v>451</v>
      </c>
      <c r="B449" s="159" t="s">
        <v>276</v>
      </c>
      <c r="C449" s="165" t="s">
        <v>457</v>
      </c>
    </row>
    <row r="450" spans="1:3" x14ac:dyDescent="0.25">
      <c r="A450" s="166">
        <v>452</v>
      </c>
      <c r="B450" s="159" t="s">
        <v>276</v>
      </c>
      <c r="C450" s="165" t="s">
        <v>457</v>
      </c>
    </row>
    <row r="451" spans="1:3" x14ac:dyDescent="0.25">
      <c r="A451" s="166">
        <v>453</v>
      </c>
      <c r="B451" s="159" t="s">
        <v>276</v>
      </c>
      <c r="C451" s="165" t="s">
        <v>457</v>
      </c>
    </row>
    <row r="452" spans="1:3" x14ac:dyDescent="0.25">
      <c r="A452" s="166">
        <v>454</v>
      </c>
      <c r="B452" s="159" t="s">
        <v>276</v>
      </c>
      <c r="C452" s="165" t="s">
        <v>457</v>
      </c>
    </row>
    <row r="453" spans="1:3" x14ac:dyDescent="0.25">
      <c r="A453" s="166">
        <v>455</v>
      </c>
      <c r="B453" s="159" t="s">
        <v>276</v>
      </c>
      <c r="C453" s="165" t="s">
        <v>457</v>
      </c>
    </row>
    <row r="454" spans="1:3" x14ac:dyDescent="0.25">
      <c r="A454" s="166">
        <v>456</v>
      </c>
      <c r="B454" s="159" t="s">
        <v>276</v>
      </c>
      <c r="C454" s="165" t="s">
        <v>457</v>
      </c>
    </row>
    <row r="455" spans="1:3" x14ac:dyDescent="0.25">
      <c r="A455" s="166">
        <v>459</v>
      </c>
      <c r="B455" s="159" t="s">
        <v>276</v>
      </c>
      <c r="C455" s="165" t="s">
        <v>457</v>
      </c>
    </row>
    <row r="456" spans="1:3" x14ac:dyDescent="0.25">
      <c r="A456" s="166">
        <v>460</v>
      </c>
      <c r="B456" s="159" t="s">
        <v>365</v>
      </c>
      <c r="C456" s="165" t="s">
        <v>458</v>
      </c>
    </row>
    <row r="457" spans="1:3" x14ac:dyDescent="0.25">
      <c r="A457" s="166">
        <v>461</v>
      </c>
      <c r="B457" s="159" t="s">
        <v>365</v>
      </c>
      <c r="C457" s="165" t="s">
        <v>458</v>
      </c>
    </row>
    <row r="458" spans="1:3" x14ac:dyDescent="0.25">
      <c r="A458" s="166">
        <v>462</v>
      </c>
      <c r="B458" s="159" t="s">
        <v>366</v>
      </c>
      <c r="C458" s="165" t="s">
        <v>458</v>
      </c>
    </row>
    <row r="459" spans="1:3" x14ac:dyDescent="0.25">
      <c r="A459" s="166">
        <v>463</v>
      </c>
      <c r="B459" s="159" t="s">
        <v>367</v>
      </c>
      <c r="C459" s="165" t="s">
        <v>458</v>
      </c>
    </row>
    <row r="460" spans="1:3" x14ac:dyDescent="0.25">
      <c r="A460" s="166">
        <v>464</v>
      </c>
      <c r="B460" s="159" t="s">
        <v>368</v>
      </c>
      <c r="C460" s="165" t="s">
        <v>457</v>
      </c>
    </row>
    <row r="461" spans="1:3" x14ac:dyDescent="0.25">
      <c r="A461" s="166">
        <v>465</v>
      </c>
      <c r="B461" s="159" t="s">
        <v>369</v>
      </c>
      <c r="C461" s="165" t="s">
        <v>457</v>
      </c>
    </row>
    <row r="462" spans="1:3" x14ac:dyDescent="0.25">
      <c r="A462" s="166">
        <v>466</v>
      </c>
      <c r="B462" s="159" t="s">
        <v>370</v>
      </c>
      <c r="C462" s="165" t="s">
        <v>457</v>
      </c>
    </row>
    <row r="463" spans="1:3" x14ac:dyDescent="0.25">
      <c r="A463" s="166">
        <v>467</v>
      </c>
      <c r="B463" s="159" t="s">
        <v>370</v>
      </c>
      <c r="C463" s="165" t="s">
        <v>457</v>
      </c>
    </row>
    <row r="464" spans="1:3" x14ac:dyDescent="0.25">
      <c r="A464" s="166">
        <v>468</v>
      </c>
      <c r="B464" s="159" t="s">
        <v>370</v>
      </c>
      <c r="C464" s="165" t="s">
        <v>457</v>
      </c>
    </row>
    <row r="465" spans="1:3" x14ac:dyDescent="0.25">
      <c r="A465" s="166">
        <v>469</v>
      </c>
      <c r="B465" s="159" t="s">
        <v>370</v>
      </c>
      <c r="C465" s="165" t="s">
        <v>457</v>
      </c>
    </row>
    <row r="466" spans="1:3" x14ac:dyDescent="0.25">
      <c r="A466" s="166">
        <v>470</v>
      </c>
      <c r="B466" s="159" t="s">
        <v>370</v>
      </c>
      <c r="C466" s="165" t="s">
        <v>457</v>
      </c>
    </row>
    <row r="467" spans="1:3" x14ac:dyDescent="0.25">
      <c r="A467" s="166">
        <v>473</v>
      </c>
      <c r="B467" s="159" t="s">
        <v>371</v>
      </c>
      <c r="C467" s="165" t="s">
        <v>457</v>
      </c>
    </row>
    <row r="468" spans="1:3" x14ac:dyDescent="0.25">
      <c r="A468" s="166">
        <v>474</v>
      </c>
      <c r="B468" s="159" t="s">
        <v>372</v>
      </c>
      <c r="C468" s="165" t="s">
        <v>458</v>
      </c>
    </row>
    <row r="469" spans="1:3" x14ac:dyDescent="0.25">
      <c r="A469" s="166">
        <v>475</v>
      </c>
      <c r="B469" s="159" t="s">
        <v>373</v>
      </c>
      <c r="C469" s="165" t="s">
        <v>457</v>
      </c>
    </row>
    <row r="470" spans="1:3" x14ac:dyDescent="0.25">
      <c r="A470" s="166">
        <v>476</v>
      </c>
      <c r="B470" s="159" t="s">
        <v>374</v>
      </c>
      <c r="C470" s="165" t="s">
        <v>458</v>
      </c>
    </row>
    <row r="471" spans="1:3" x14ac:dyDescent="0.25">
      <c r="A471" s="166">
        <v>477</v>
      </c>
      <c r="B471" s="159" t="s">
        <v>374</v>
      </c>
      <c r="C471" s="165" t="s">
        <v>458</v>
      </c>
    </row>
    <row r="472" spans="1:3" x14ac:dyDescent="0.25">
      <c r="A472" s="166">
        <v>478</v>
      </c>
      <c r="B472" s="159" t="s">
        <v>305</v>
      </c>
      <c r="C472" s="165" t="s">
        <v>457</v>
      </c>
    </row>
    <row r="473" spans="1:3" x14ac:dyDescent="0.25">
      <c r="A473" s="166">
        <v>479</v>
      </c>
      <c r="B473" s="159" t="s">
        <v>362</v>
      </c>
      <c r="C473" s="165" t="s">
        <v>457</v>
      </c>
    </row>
    <row r="474" spans="1:3" x14ac:dyDescent="0.25">
      <c r="A474" s="166">
        <v>480</v>
      </c>
      <c r="B474" s="159" t="s">
        <v>362</v>
      </c>
      <c r="C474" s="165" t="s">
        <v>457</v>
      </c>
    </row>
    <row r="475" spans="1:3" x14ac:dyDescent="0.25">
      <c r="A475" s="166">
        <v>481</v>
      </c>
      <c r="B475" s="159" t="s">
        <v>362</v>
      </c>
      <c r="C475" s="165" t="s">
        <v>457</v>
      </c>
    </row>
    <row r="476" spans="1:3" x14ac:dyDescent="0.25">
      <c r="A476" s="166">
        <v>482</v>
      </c>
      <c r="B476" s="159" t="s">
        <v>375</v>
      </c>
      <c r="C476" s="165" t="s">
        <v>454</v>
      </c>
    </row>
    <row r="477" spans="1:3" x14ac:dyDescent="0.25">
      <c r="A477" s="166">
        <v>483</v>
      </c>
      <c r="B477" s="159" t="s">
        <v>376</v>
      </c>
      <c r="C477" s="165" t="s">
        <v>454</v>
      </c>
    </row>
    <row r="478" spans="1:3" x14ac:dyDescent="0.25">
      <c r="A478" s="166">
        <v>484</v>
      </c>
      <c r="B478" s="159" t="s">
        <v>377</v>
      </c>
      <c r="C478" s="165" t="s">
        <v>454</v>
      </c>
    </row>
    <row r="479" spans="1:3" x14ac:dyDescent="0.25">
      <c r="A479" s="166">
        <v>485</v>
      </c>
      <c r="B479" s="159" t="s">
        <v>378</v>
      </c>
      <c r="C479" s="165" t="s">
        <v>454</v>
      </c>
    </row>
    <row r="480" spans="1:3" x14ac:dyDescent="0.25">
      <c r="A480" s="166">
        <v>486</v>
      </c>
      <c r="B480" s="159" t="s">
        <v>379</v>
      </c>
      <c r="C480" s="165" t="s">
        <v>454</v>
      </c>
    </row>
    <row r="481" spans="1:3" x14ac:dyDescent="0.25">
      <c r="A481" s="166">
        <v>487</v>
      </c>
      <c r="B481" s="159" t="s">
        <v>380</v>
      </c>
      <c r="C481" s="165" t="s">
        <v>454</v>
      </c>
    </row>
    <row r="482" spans="1:3" x14ac:dyDescent="0.25">
      <c r="A482" s="166">
        <v>488</v>
      </c>
      <c r="B482" s="159" t="s">
        <v>381</v>
      </c>
      <c r="C482" s="165" t="s">
        <v>454</v>
      </c>
    </row>
    <row r="483" spans="1:3" x14ac:dyDescent="0.25">
      <c r="A483" s="166">
        <v>489</v>
      </c>
      <c r="B483" s="159" t="s">
        <v>382</v>
      </c>
      <c r="C483" s="165" t="s">
        <v>454</v>
      </c>
    </row>
    <row r="484" spans="1:3" x14ac:dyDescent="0.25">
      <c r="A484" s="166">
        <v>490</v>
      </c>
      <c r="B484" s="159" t="s">
        <v>383</v>
      </c>
      <c r="C484" s="165" t="s">
        <v>454</v>
      </c>
    </row>
    <row r="485" spans="1:3" x14ac:dyDescent="0.25">
      <c r="A485" s="166">
        <v>491</v>
      </c>
      <c r="B485" s="159" t="s">
        <v>384</v>
      </c>
      <c r="C485" s="165" t="s">
        <v>454</v>
      </c>
    </row>
    <row r="486" spans="1:3" x14ac:dyDescent="0.25">
      <c r="A486" s="166">
        <v>492</v>
      </c>
      <c r="B486" s="159" t="s">
        <v>385</v>
      </c>
      <c r="C486" s="165" t="s">
        <v>454</v>
      </c>
    </row>
    <row r="487" spans="1:3" x14ac:dyDescent="0.25">
      <c r="A487" s="166">
        <v>493</v>
      </c>
      <c r="B487" s="159" t="s">
        <v>386</v>
      </c>
      <c r="C487" s="165" t="s">
        <v>454</v>
      </c>
    </row>
    <row r="488" spans="1:3" x14ac:dyDescent="0.25">
      <c r="A488" s="166">
        <v>494</v>
      </c>
      <c r="B488" s="159" t="s">
        <v>387</v>
      </c>
      <c r="C488" s="165" t="s">
        <v>454</v>
      </c>
    </row>
    <row r="489" spans="1:3" x14ac:dyDescent="0.25">
      <c r="A489" s="166">
        <v>495</v>
      </c>
      <c r="B489" s="159" t="s">
        <v>388</v>
      </c>
      <c r="C489" s="165" t="s">
        <v>454</v>
      </c>
    </row>
    <row r="490" spans="1:3" x14ac:dyDescent="0.25">
      <c r="A490" s="166">
        <v>496</v>
      </c>
      <c r="B490" s="159" t="s">
        <v>389</v>
      </c>
      <c r="C490" s="165" t="s">
        <v>454</v>
      </c>
    </row>
    <row r="491" spans="1:3" x14ac:dyDescent="0.25">
      <c r="A491" s="166">
        <v>497</v>
      </c>
      <c r="B491" s="159" t="s">
        <v>390</v>
      </c>
      <c r="C491" s="165" t="s">
        <v>454</v>
      </c>
    </row>
    <row r="492" spans="1:3" x14ac:dyDescent="0.25">
      <c r="A492" s="166">
        <v>498</v>
      </c>
      <c r="B492" s="159" t="s">
        <v>391</v>
      </c>
      <c r="C492" s="165" t="s">
        <v>454</v>
      </c>
    </row>
    <row r="493" spans="1:3" x14ac:dyDescent="0.25">
      <c r="A493" s="166">
        <v>701</v>
      </c>
      <c r="B493" s="159" t="s">
        <v>392</v>
      </c>
      <c r="C493" s="165" t="s">
        <v>458</v>
      </c>
    </row>
    <row r="494" spans="1:3" x14ac:dyDescent="0.25">
      <c r="A494" s="166">
        <v>702</v>
      </c>
      <c r="B494" s="159" t="s">
        <v>392</v>
      </c>
      <c r="C494" s="165" t="s">
        <v>458</v>
      </c>
    </row>
    <row r="495" spans="1:3" x14ac:dyDescent="0.25">
      <c r="A495" s="166">
        <v>703</v>
      </c>
      <c r="B495" s="159" t="s">
        <v>328</v>
      </c>
      <c r="C495" s="165" t="s">
        <v>458</v>
      </c>
    </row>
    <row r="496" spans="1:3" x14ac:dyDescent="0.25">
      <c r="A496" s="166">
        <v>704</v>
      </c>
      <c r="B496" s="159" t="s">
        <v>328</v>
      </c>
      <c r="C496" s="165" t="s">
        <v>458</v>
      </c>
    </row>
    <row r="497" spans="1:3" x14ac:dyDescent="0.25">
      <c r="A497" s="166">
        <v>705</v>
      </c>
      <c r="B497" s="159" t="s">
        <v>328</v>
      </c>
      <c r="C497" s="165" t="s">
        <v>458</v>
      </c>
    </row>
    <row r="498" spans="1:3" x14ac:dyDescent="0.25">
      <c r="A498" s="166">
        <v>706</v>
      </c>
      <c r="B498" s="159" t="s">
        <v>328</v>
      </c>
      <c r="C498" s="165" t="s">
        <v>458</v>
      </c>
    </row>
    <row r="499" spans="1:3" x14ac:dyDescent="0.25">
      <c r="A499" s="166">
        <v>707</v>
      </c>
      <c r="B499" s="159" t="s">
        <v>328</v>
      </c>
      <c r="C499" s="165" t="s">
        <v>458</v>
      </c>
    </row>
    <row r="500" spans="1:3" x14ac:dyDescent="0.25">
      <c r="A500" s="166">
        <v>708</v>
      </c>
      <c r="B500" s="159" t="s">
        <v>328</v>
      </c>
      <c r="C500" s="165" t="s">
        <v>458</v>
      </c>
    </row>
    <row r="501" spans="1:3" x14ac:dyDescent="0.25">
      <c r="A501" s="166">
        <v>709</v>
      </c>
      <c r="B501" s="159" t="s">
        <v>328</v>
      </c>
      <c r="C501" s="165" t="s">
        <v>458</v>
      </c>
    </row>
    <row r="502" spans="1:3" x14ac:dyDescent="0.25">
      <c r="A502" s="166">
        <v>710</v>
      </c>
      <c r="B502" s="159" t="s">
        <v>328</v>
      </c>
      <c r="C502" s="165" t="s">
        <v>458</v>
      </c>
    </row>
    <row r="503" spans="1:3" x14ac:dyDescent="0.25">
      <c r="A503" s="166">
        <v>711</v>
      </c>
      <c r="B503" s="159" t="s">
        <v>328</v>
      </c>
      <c r="C503" s="165" t="s">
        <v>458</v>
      </c>
    </row>
    <row r="504" spans="1:3" x14ac:dyDescent="0.25">
      <c r="A504" s="166">
        <v>712</v>
      </c>
      <c r="B504" s="159" t="s">
        <v>393</v>
      </c>
      <c r="C504" s="165" t="s">
        <v>458</v>
      </c>
    </row>
    <row r="505" spans="1:3" x14ac:dyDescent="0.25">
      <c r="A505" s="166">
        <v>713</v>
      </c>
      <c r="B505" s="159" t="s">
        <v>393</v>
      </c>
      <c r="C505" s="165" t="s">
        <v>458</v>
      </c>
    </row>
    <row r="506" spans="1:3" x14ac:dyDescent="0.25">
      <c r="A506" s="166">
        <v>714</v>
      </c>
      <c r="B506" s="159" t="s">
        <v>393</v>
      </c>
      <c r="C506" s="165" t="s">
        <v>458</v>
      </c>
    </row>
    <row r="507" spans="1:3" x14ac:dyDescent="0.25">
      <c r="A507" s="166">
        <v>715</v>
      </c>
      <c r="B507" s="159" t="s">
        <v>393</v>
      </c>
      <c r="C507" s="165" t="s">
        <v>458</v>
      </c>
    </row>
    <row r="508" spans="1:3" x14ac:dyDescent="0.25">
      <c r="A508" s="166">
        <v>716</v>
      </c>
      <c r="B508" s="159" t="s">
        <v>394</v>
      </c>
      <c r="C508" s="165" t="s">
        <v>458</v>
      </c>
    </row>
    <row r="509" spans="1:3" x14ac:dyDescent="0.25">
      <c r="A509" s="166">
        <v>717</v>
      </c>
      <c r="B509" s="159" t="s">
        <v>394</v>
      </c>
      <c r="C509" s="165" t="s">
        <v>458</v>
      </c>
    </row>
    <row r="510" spans="1:3" x14ac:dyDescent="0.25">
      <c r="A510" s="166">
        <v>718</v>
      </c>
      <c r="B510" s="159" t="s">
        <v>395</v>
      </c>
      <c r="C510" s="165" t="s">
        <v>458</v>
      </c>
    </row>
    <row r="511" spans="1:3" x14ac:dyDescent="0.25">
      <c r="A511" s="166">
        <v>719</v>
      </c>
      <c r="B511" s="159" t="s">
        <v>395</v>
      </c>
      <c r="C511" s="165" t="s">
        <v>458</v>
      </c>
    </row>
    <row r="512" spans="1:3" x14ac:dyDescent="0.25">
      <c r="A512" s="166">
        <v>720</v>
      </c>
      <c r="B512" s="159" t="s">
        <v>263</v>
      </c>
      <c r="C512" s="165" t="s">
        <v>457</v>
      </c>
    </row>
    <row r="513" spans="1:3" x14ac:dyDescent="0.25">
      <c r="A513" s="166">
        <v>721</v>
      </c>
      <c r="B513" s="159" t="s">
        <v>396</v>
      </c>
      <c r="C513" s="165" t="s">
        <v>457</v>
      </c>
    </row>
    <row r="514" spans="1:3" x14ac:dyDescent="0.25">
      <c r="A514" s="166">
        <v>722</v>
      </c>
      <c r="B514" s="159" t="s">
        <v>396</v>
      </c>
      <c r="C514" s="165" t="s">
        <v>457</v>
      </c>
    </row>
    <row r="515" spans="1:3" x14ac:dyDescent="0.25">
      <c r="A515" s="166">
        <v>723</v>
      </c>
      <c r="B515" s="159" t="s">
        <v>396</v>
      </c>
      <c r="C515" s="165" t="s">
        <v>457</v>
      </c>
    </row>
    <row r="516" spans="1:3" x14ac:dyDescent="0.25">
      <c r="A516" s="166">
        <v>724</v>
      </c>
      <c r="B516" s="159" t="s">
        <v>396</v>
      </c>
      <c r="C516" s="165" t="s">
        <v>457</v>
      </c>
    </row>
    <row r="517" spans="1:3" x14ac:dyDescent="0.25">
      <c r="A517" s="166">
        <v>725</v>
      </c>
      <c r="B517" s="159" t="s">
        <v>396</v>
      </c>
      <c r="C517" s="165" t="s">
        <v>457</v>
      </c>
    </row>
    <row r="518" spans="1:3" x14ac:dyDescent="0.25">
      <c r="A518" s="166">
        <v>726</v>
      </c>
      <c r="B518" s="159" t="s">
        <v>396</v>
      </c>
      <c r="C518" s="165" t="s">
        <v>457</v>
      </c>
    </row>
    <row r="519" spans="1:3" x14ac:dyDescent="0.25">
      <c r="A519" s="166">
        <v>727</v>
      </c>
      <c r="B519" s="159" t="s">
        <v>396</v>
      </c>
      <c r="C519" s="165" t="s">
        <v>457</v>
      </c>
    </row>
    <row r="520" spans="1:3" x14ac:dyDescent="0.25">
      <c r="A520" s="166">
        <v>728</v>
      </c>
      <c r="B520" s="159" t="s">
        <v>397</v>
      </c>
      <c r="C520" s="165" t="s">
        <v>457</v>
      </c>
    </row>
    <row r="521" spans="1:3" x14ac:dyDescent="0.25">
      <c r="A521" s="166">
        <v>729</v>
      </c>
      <c r="B521" s="159" t="s">
        <v>396</v>
      </c>
      <c r="C521" s="165" t="s">
        <v>457</v>
      </c>
    </row>
    <row r="522" spans="1:3" x14ac:dyDescent="0.25">
      <c r="A522" s="166">
        <v>730</v>
      </c>
      <c r="B522" s="159" t="s">
        <v>397</v>
      </c>
      <c r="C522" s="165" t="s">
        <v>457</v>
      </c>
    </row>
    <row r="523" spans="1:3" x14ac:dyDescent="0.25">
      <c r="A523" s="166">
        <v>731</v>
      </c>
      <c r="B523" s="159" t="s">
        <v>396</v>
      </c>
      <c r="C523" s="165" t="s">
        <v>457</v>
      </c>
    </row>
    <row r="524" spans="1:3" x14ac:dyDescent="0.25">
      <c r="A524" s="166">
        <v>732</v>
      </c>
      <c r="B524" s="159" t="s">
        <v>397</v>
      </c>
      <c r="C524" s="165" t="s">
        <v>457</v>
      </c>
    </row>
    <row r="525" spans="1:3" x14ac:dyDescent="0.25">
      <c r="A525" s="166">
        <v>733</v>
      </c>
      <c r="B525" s="159" t="s">
        <v>396</v>
      </c>
      <c r="C525" s="165" t="s">
        <v>457</v>
      </c>
    </row>
    <row r="526" spans="1:3" x14ac:dyDescent="0.25">
      <c r="A526" s="166">
        <v>734</v>
      </c>
      <c r="B526" s="159" t="s">
        <v>397</v>
      </c>
      <c r="C526" s="165" t="s">
        <v>457</v>
      </c>
    </row>
    <row r="527" spans="1:3" x14ac:dyDescent="0.25">
      <c r="A527" s="166">
        <v>735</v>
      </c>
      <c r="B527" s="159" t="s">
        <v>396</v>
      </c>
      <c r="C527" s="165" t="s">
        <v>457</v>
      </c>
    </row>
    <row r="528" spans="1:3" x14ac:dyDescent="0.25">
      <c r="A528" s="166">
        <v>736</v>
      </c>
      <c r="B528" s="159" t="s">
        <v>397</v>
      </c>
      <c r="C528" s="165" t="s">
        <v>457</v>
      </c>
    </row>
    <row r="529" spans="1:3" x14ac:dyDescent="0.25">
      <c r="A529" s="166">
        <v>737</v>
      </c>
      <c r="B529" s="159" t="s">
        <v>396</v>
      </c>
      <c r="C529" s="165" t="s">
        <v>457</v>
      </c>
    </row>
    <row r="530" spans="1:3" x14ac:dyDescent="0.25">
      <c r="A530" s="166">
        <v>738</v>
      </c>
      <c r="B530" s="159" t="s">
        <v>397</v>
      </c>
      <c r="C530" s="165" t="s">
        <v>457</v>
      </c>
    </row>
    <row r="531" spans="1:3" x14ac:dyDescent="0.25">
      <c r="A531" s="166">
        <v>739</v>
      </c>
      <c r="B531" s="159" t="s">
        <v>396</v>
      </c>
      <c r="C531" s="165" t="s">
        <v>457</v>
      </c>
    </row>
    <row r="532" spans="1:3" x14ac:dyDescent="0.25">
      <c r="A532" s="166">
        <v>740</v>
      </c>
      <c r="B532" s="159" t="s">
        <v>397</v>
      </c>
      <c r="C532" s="165" t="s">
        <v>457</v>
      </c>
    </row>
    <row r="533" spans="1:3" x14ac:dyDescent="0.25">
      <c r="A533" s="166">
        <v>741</v>
      </c>
      <c r="B533" s="159" t="s">
        <v>396</v>
      </c>
      <c r="C533" s="165" t="s">
        <v>457</v>
      </c>
    </row>
    <row r="534" spans="1:3" x14ac:dyDescent="0.25">
      <c r="A534" s="166">
        <v>742</v>
      </c>
      <c r="B534" s="159" t="s">
        <v>397</v>
      </c>
      <c r="C534" s="165" t="s">
        <v>457</v>
      </c>
    </row>
    <row r="535" spans="1:3" x14ac:dyDescent="0.25">
      <c r="A535" s="166">
        <v>743</v>
      </c>
      <c r="B535" s="159" t="s">
        <v>396</v>
      </c>
      <c r="C535" s="165" t="s">
        <v>457</v>
      </c>
    </row>
    <row r="536" spans="1:3" x14ac:dyDescent="0.25">
      <c r="A536" s="166">
        <v>744</v>
      </c>
      <c r="B536" s="159" t="s">
        <v>397</v>
      </c>
      <c r="C536" s="165" t="s">
        <v>457</v>
      </c>
    </row>
    <row r="537" spans="1:3" x14ac:dyDescent="0.25">
      <c r="A537" s="166">
        <v>745</v>
      </c>
      <c r="B537" s="159" t="s">
        <v>396</v>
      </c>
      <c r="C537" s="165" t="s">
        <v>457</v>
      </c>
    </row>
    <row r="538" spans="1:3" x14ac:dyDescent="0.25">
      <c r="A538" s="166">
        <v>746</v>
      </c>
      <c r="B538" s="159" t="s">
        <v>397</v>
      </c>
      <c r="C538" s="165" t="s">
        <v>457</v>
      </c>
    </row>
    <row r="539" spans="1:3" x14ac:dyDescent="0.25">
      <c r="A539" s="166">
        <v>747</v>
      </c>
      <c r="B539" s="159" t="s">
        <v>396</v>
      </c>
      <c r="C539" s="165" t="s">
        <v>457</v>
      </c>
    </row>
    <row r="540" spans="1:3" x14ac:dyDescent="0.25">
      <c r="A540" s="166">
        <v>748</v>
      </c>
      <c r="B540" s="159" t="s">
        <v>396</v>
      </c>
      <c r="C540" s="165" t="s">
        <v>457</v>
      </c>
    </row>
    <row r="541" spans="1:3" x14ac:dyDescent="0.25">
      <c r="A541" s="166">
        <v>749</v>
      </c>
      <c r="B541" s="159" t="s">
        <v>397</v>
      </c>
      <c r="C541" s="165" t="s">
        <v>457</v>
      </c>
    </row>
    <row r="542" spans="1:3" x14ac:dyDescent="0.25">
      <c r="A542" s="166">
        <v>752</v>
      </c>
      <c r="B542" s="159" t="s">
        <v>396</v>
      </c>
      <c r="C542" s="165" t="s">
        <v>457</v>
      </c>
    </row>
    <row r="543" spans="1:3" x14ac:dyDescent="0.25">
      <c r="A543" s="166">
        <v>753</v>
      </c>
      <c r="B543" s="159" t="s">
        <v>398</v>
      </c>
      <c r="C543" s="165" t="s">
        <v>457</v>
      </c>
    </row>
    <row r="544" spans="1:3" x14ac:dyDescent="0.25">
      <c r="A544" s="166">
        <v>754</v>
      </c>
      <c r="B544" s="159" t="s">
        <v>396</v>
      </c>
      <c r="C544" s="165" t="s">
        <v>457</v>
      </c>
    </row>
    <row r="545" spans="1:3" x14ac:dyDescent="0.25">
      <c r="A545" s="166">
        <v>755</v>
      </c>
      <c r="B545" s="159" t="s">
        <v>398</v>
      </c>
      <c r="C545" s="165" t="s">
        <v>457</v>
      </c>
    </row>
    <row r="546" spans="1:3" x14ac:dyDescent="0.25">
      <c r="A546" s="166">
        <v>756</v>
      </c>
      <c r="B546" s="159" t="s">
        <v>396</v>
      </c>
      <c r="C546" s="165" t="s">
        <v>457</v>
      </c>
    </row>
    <row r="547" spans="1:3" x14ac:dyDescent="0.25">
      <c r="A547" s="166">
        <v>757</v>
      </c>
      <c r="B547" s="159" t="s">
        <v>398</v>
      </c>
      <c r="C547" s="165" t="s">
        <v>457</v>
      </c>
    </row>
    <row r="548" spans="1:3" x14ac:dyDescent="0.25">
      <c r="A548" s="166">
        <v>758</v>
      </c>
      <c r="B548" s="159" t="s">
        <v>396</v>
      </c>
      <c r="C548" s="165" t="s">
        <v>457</v>
      </c>
    </row>
    <row r="549" spans="1:3" x14ac:dyDescent="0.25">
      <c r="A549" s="166">
        <v>759</v>
      </c>
      <c r="B549" s="159" t="s">
        <v>398</v>
      </c>
      <c r="C549" s="165" t="s">
        <v>457</v>
      </c>
    </row>
    <row r="550" spans="1:3" x14ac:dyDescent="0.25">
      <c r="A550" s="166">
        <v>760</v>
      </c>
      <c r="B550" s="159" t="s">
        <v>396</v>
      </c>
      <c r="C550" s="165" t="s">
        <v>457</v>
      </c>
    </row>
    <row r="551" spans="1:3" x14ac:dyDescent="0.25">
      <c r="A551" s="166">
        <v>761</v>
      </c>
      <c r="B551" s="159" t="s">
        <v>398</v>
      </c>
      <c r="C551" s="165" t="s">
        <v>457</v>
      </c>
    </row>
    <row r="552" spans="1:3" x14ac:dyDescent="0.25">
      <c r="A552" s="166">
        <v>762</v>
      </c>
      <c r="B552" s="159" t="s">
        <v>396</v>
      </c>
      <c r="C552" s="165" t="s">
        <v>457</v>
      </c>
    </row>
    <row r="553" spans="1:3" x14ac:dyDescent="0.25">
      <c r="A553" s="166">
        <v>763</v>
      </c>
      <c r="B553" s="159" t="s">
        <v>398</v>
      </c>
      <c r="C553" s="165" t="s">
        <v>457</v>
      </c>
    </row>
    <row r="554" spans="1:3" x14ac:dyDescent="0.25">
      <c r="A554" s="166">
        <v>764</v>
      </c>
      <c r="B554" s="159" t="s">
        <v>396</v>
      </c>
      <c r="C554" s="165" t="s">
        <v>457</v>
      </c>
    </row>
    <row r="555" spans="1:3" x14ac:dyDescent="0.25">
      <c r="A555" s="166">
        <v>765</v>
      </c>
      <c r="B555" s="159" t="s">
        <v>398</v>
      </c>
      <c r="C555" s="165" t="s">
        <v>457</v>
      </c>
    </row>
    <row r="556" spans="1:3" x14ac:dyDescent="0.25">
      <c r="A556" s="166">
        <v>766</v>
      </c>
      <c r="B556" s="159" t="s">
        <v>396</v>
      </c>
      <c r="C556" s="165" t="s">
        <v>457</v>
      </c>
    </row>
    <row r="557" spans="1:3" x14ac:dyDescent="0.25">
      <c r="A557" s="166">
        <v>767</v>
      </c>
      <c r="B557" s="159" t="s">
        <v>398</v>
      </c>
      <c r="C557" s="165" t="s">
        <v>457</v>
      </c>
    </row>
    <row r="558" spans="1:3" x14ac:dyDescent="0.25">
      <c r="A558" s="166">
        <v>768</v>
      </c>
      <c r="B558" s="159" t="s">
        <v>396</v>
      </c>
      <c r="C558" s="165" t="s">
        <v>457</v>
      </c>
    </row>
    <row r="559" spans="1:3" x14ac:dyDescent="0.25">
      <c r="A559" s="166">
        <v>769</v>
      </c>
      <c r="B559" s="159" t="s">
        <v>398</v>
      </c>
      <c r="C559" s="165" t="s">
        <v>457</v>
      </c>
    </row>
    <row r="560" spans="1:3" x14ac:dyDescent="0.25">
      <c r="A560" s="166">
        <v>770</v>
      </c>
      <c r="B560" s="159" t="s">
        <v>399</v>
      </c>
      <c r="C560" s="165" t="s">
        <v>457</v>
      </c>
    </row>
    <row r="561" spans="1:3" x14ac:dyDescent="0.25">
      <c r="A561" s="166">
        <v>775</v>
      </c>
      <c r="B561" s="159" t="s">
        <v>400</v>
      </c>
      <c r="C561" s="165" t="s">
        <v>457</v>
      </c>
    </row>
    <row r="562" spans="1:3" x14ac:dyDescent="0.25">
      <c r="A562" s="166">
        <v>776</v>
      </c>
      <c r="B562" s="159" t="s">
        <v>400</v>
      </c>
      <c r="C562" s="165" t="s">
        <v>457</v>
      </c>
    </row>
    <row r="563" spans="1:3" x14ac:dyDescent="0.25">
      <c r="A563" s="166">
        <v>781</v>
      </c>
      <c r="B563" s="159" t="s">
        <v>396</v>
      </c>
      <c r="C563" s="165" t="s">
        <v>458</v>
      </c>
    </row>
    <row r="564" spans="1:3" x14ac:dyDescent="0.25">
      <c r="A564" s="166">
        <v>782</v>
      </c>
      <c r="B564" s="159" t="s">
        <v>396</v>
      </c>
      <c r="C564" s="165" t="s">
        <v>457</v>
      </c>
    </row>
    <row r="565" spans="1:3" x14ac:dyDescent="0.25">
      <c r="A565" s="166">
        <v>783</v>
      </c>
      <c r="B565" s="159" t="s">
        <v>396</v>
      </c>
      <c r="C565" s="165" t="s">
        <v>457</v>
      </c>
    </row>
    <row r="566" spans="1:3" x14ac:dyDescent="0.25">
      <c r="A566" s="166">
        <v>784</v>
      </c>
      <c r="B566" s="159" t="s">
        <v>396</v>
      </c>
      <c r="C566" s="165" t="s">
        <v>457</v>
      </c>
    </row>
    <row r="567" spans="1:3" x14ac:dyDescent="0.25">
      <c r="A567" s="166">
        <v>785</v>
      </c>
      <c r="B567" s="159" t="s">
        <v>396</v>
      </c>
      <c r="C567" s="165" t="s">
        <v>457</v>
      </c>
    </row>
    <row r="568" spans="1:3" x14ac:dyDescent="0.25">
      <c r="A568" s="166">
        <v>786</v>
      </c>
      <c r="B568" s="159" t="s">
        <v>396</v>
      </c>
      <c r="C568" s="165" t="s">
        <v>457</v>
      </c>
    </row>
    <row r="569" spans="1:3" x14ac:dyDescent="0.25">
      <c r="A569" s="166">
        <v>787</v>
      </c>
      <c r="B569" s="159" t="s">
        <v>401</v>
      </c>
      <c r="C569" s="165" t="s">
        <v>457</v>
      </c>
    </row>
    <row r="570" spans="1:3" x14ac:dyDescent="0.25">
      <c r="A570" s="166">
        <v>788</v>
      </c>
      <c r="B570" s="159" t="s">
        <v>402</v>
      </c>
      <c r="C570" s="165" t="s">
        <v>457</v>
      </c>
    </row>
    <row r="571" spans="1:3" x14ac:dyDescent="0.25">
      <c r="A571" s="166">
        <v>789</v>
      </c>
      <c r="B571" s="159" t="s">
        <v>403</v>
      </c>
      <c r="C571" s="165" t="s">
        <v>457</v>
      </c>
    </row>
    <row r="572" spans="1:3" x14ac:dyDescent="0.25">
      <c r="A572" s="166">
        <v>790</v>
      </c>
      <c r="B572" s="159" t="s">
        <v>404</v>
      </c>
      <c r="C572" s="165" t="s">
        <v>457</v>
      </c>
    </row>
    <row r="573" spans="1:3" x14ac:dyDescent="0.25">
      <c r="A573" s="166">
        <v>791</v>
      </c>
      <c r="B573" s="159" t="s">
        <v>405</v>
      </c>
      <c r="C573" s="165" t="s">
        <v>457</v>
      </c>
    </row>
    <row r="574" spans="1:3" x14ac:dyDescent="0.25">
      <c r="A574" s="166">
        <v>792</v>
      </c>
      <c r="B574" s="159" t="s">
        <v>406</v>
      </c>
      <c r="C574" s="165" t="s">
        <v>457</v>
      </c>
    </row>
    <row r="575" spans="1:3" x14ac:dyDescent="0.25">
      <c r="A575" s="166">
        <v>793</v>
      </c>
      <c r="B575" s="159" t="s">
        <v>396</v>
      </c>
      <c r="C575" s="165" t="s">
        <v>457</v>
      </c>
    </row>
    <row r="576" spans="1:3" x14ac:dyDescent="0.25">
      <c r="A576" s="166">
        <v>794</v>
      </c>
      <c r="B576" s="159" t="s">
        <v>397</v>
      </c>
      <c r="C576" s="165" t="s">
        <v>457</v>
      </c>
    </row>
    <row r="577" spans="1:3" x14ac:dyDescent="0.25">
      <c r="A577" s="166">
        <v>801</v>
      </c>
      <c r="B577" s="159" t="s">
        <v>325</v>
      </c>
      <c r="C577" s="165" t="s">
        <v>457</v>
      </c>
    </row>
    <row r="578" spans="1:3" x14ac:dyDescent="0.25">
      <c r="A578" s="166">
        <v>802</v>
      </c>
      <c r="B578" s="159" t="s">
        <v>407</v>
      </c>
      <c r="C578" s="165" t="s">
        <v>457</v>
      </c>
    </row>
    <row r="579" spans="1:3" x14ac:dyDescent="0.25">
      <c r="A579" s="166">
        <v>803</v>
      </c>
      <c r="B579" s="159" t="s">
        <v>408</v>
      </c>
      <c r="C579" s="165" t="s">
        <v>458</v>
      </c>
    </row>
    <row r="580" spans="1:3" x14ac:dyDescent="0.25">
      <c r="A580" s="166">
        <v>804</v>
      </c>
      <c r="B580" s="159" t="s">
        <v>407</v>
      </c>
      <c r="C580" s="165" t="s">
        <v>457</v>
      </c>
    </row>
    <row r="581" spans="1:3" x14ac:dyDescent="0.25">
      <c r="A581" s="166">
        <v>805</v>
      </c>
      <c r="B581" s="159" t="s">
        <v>408</v>
      </c>
      <c r="C581" s="165" t="s">
        <v>458</v>
      </c>
    </row>
    <row r="582" spans="1:3" x14ac:dyDescent="0.25">
      <c r="A582" s="166">
        <v>806</v>
      </c>
      <c r="B582" s="159" t="s">
        <v>407</v>
      </c>
      <c r="C582" s="165" t="s">
        <v>457</v>
      </c>
    </row>
    <row r="583" spans="1:3" x14ac:dyDescent="0.25">
      <c r="A583" s="166">
        <v>807</v>
      </c>
      <c r="B583" s="159" t="s">
        <v>408</v>
      </c>
      <c r="C583" s="165" t="s">
        <v>458</v>
      </c>
    </row>
    <row r="584" spans="1:3" x14ac:dyDescent="0.25">
      <c r="A584" s="166">
        <v>808</v>
      </c>
      <c r="B584" s="159" t="s">
        <v>407</v>
      </c>
      <c r="C584" s="165" t="s">
        <v>457</v>
      </c>
    </row>
    <row r="585" spans="1:3" x14ac:dyDescent="0.25">
      <c r="A585" s="166">
        <v>809</v>
      </c>
      <c r="B585" s="159" t="s">
        <v>408</v>
      </c>
      <c r="C585" s="165" t="s">
        <v>458</v>
      </c>
    </row>
    <row r="586" spans="1:3" x14ac:dyDescent="0.25">
      <c r="A586" s="166">
        <v>810</v>
      </c>
      <c r="B586" s="159" t="s">
        <v>407</v>
      </c>
      <c r="C586" s="165" t="s">
        <v>457</v>
      </c>
    </row>
    <row r="587" spans="1:3" x14ac:dyDescent="0.25">
      <c r="A587" s="166">
        <v>811</v>
      </c>
      <c r="B587" s="159" t="s">
        <v>408</v>
      </c>
      <c r="C587" s="165" t="s">
        <v>458</v>
      </c>
    </row>
    <row r="588" spans="1:3" x14ac:dyDescent="0.25">
      <c r="A588" s="166">
        <v>812</v>
      </c>
      <c r="B588" s="159" t="s">
        <v>407</v>
      </c>
      <c r="C588" s="165" t="s">
        <v>457</v>
      </c>
    </row>
    <row r="589" spans="1:3" x14ac:dyDescent="0.25">
      <c r="A589" s="166">
        <v>813</v>
      </c>
      <c r="B589" s="159" t="s">
        <v>408</v>
      </c>
      <c r="C589" s="165" t="s">
        <v>458</v>
      </c>
    </row>
    <row r="590" spans="1:3" x14ac:dyDescent="0.25">
      <c r="A590" s="166">
        <v>814</v>
      </c>
      <c r="B590" s="159" t="s">
        <v>407</v>
      </c>
      <c r="C590" s="165" t="s">
        <v>457</v>
      </c>
    </row>
    <row r="591" spans="1:3" x14ac:dyDescent="0.25">
      <c r="A591" s="166">
        <v>815</v>
      </c>
      <c r="B591" s="159" t="s">
        <v>408</v>
      </c>
      <c r="C591" s="165" t="s">
        <v>458</v>
      </c>
    </row>
    <row r="592" spans="1:3" x14ac:dyDescent="0.25">
      <c r="A592" s="166">
        <v>816</v>
      </c>
      <c r="B592" s="159" t="s">
        <v>407</v>
      </c>
      <c r="C592" s="165" t="s">
        <v>457</v>
      </c>
    </row>
    <row r="593" spans="1:3" x14ac:dyDescent="0.25">
      <c r="A593" s="166">
        <v>817</v>
      </c>
      <c r="B593" s="159" t="s">
        <v>408</v>
      </c>
      <c r="C593" s="165" t="s">
        <v>458</v>
      </c>
    </row>
    <row r="594" spans="1:3" x14ac:dyDescent="0.25">
      <c r="A594" s="166">
        <v>818</v>
      </c>
      <c r="B594" s="159" t="s">
        <v>407</v>
      </c>
      <c r="C594" s="165" t="s">
        <v>457</v>
      </c>
    </row>
    <row r="595" spans="1:3" x14ac:dyDescent="0.25">
      <c r="A595" s="166">
        <v>819</v>
      </c>
      <c r="B595" s="159" t="s">
        <v>408</v>
      </c>
      <c r="C595" s="165" t="s">
        <v>458</v>
      </c>
    </row>
    <row r="596" spans="1:3" x14ac:dyDescent="0.25">
      <c r="A596" s="166">
        <v>820</v>
      </c>
      <c r="B596" s="159" t="s">
        <v>407</v>
      </c>
      <c r="C596" s="165" t="s">
        <v>457</v>
      </c>
    </row>
    <row r="597" spans="1:3" x14ac:dyDescent="0.25">
      <c r="A597" s="166">
        <v>821</v>
      </c>
      <c r="B597" s="159" t="s">
        <v>408</v>
      </c>
      <c r="C597" s="165" t="s">
        <v>458</v>
      </c>
    </row>
    <row r="598" spans="1:3" x14ac:dyDescent="0.25">
      <c r="A598" s="166">
        <v>822</v>
      </c>
      <c r="B598" s="159" t="s">
        <v>407</v>
      </c>
      <c r="C598" s="165" t="s">
        <v>457</v>
      </c>
    </row>
    <row r="599" spans="1:3" x14ac:dyDescent="0.25">
      <c r="A599" s="166">
        <v>823</v>
      </c>
      <c r="B599" s="159" t="s">
        <v>408</v>
      </c>
      <c r="C599" s="165" t="s">
        <v>458</v>
      </c>
    </row>
    <row r="600" spans="1:3" x14ac:dyDescent="0.25">
      <c r="A600" s="166">
        <v>824</v>
      </c>
      <c r="B600" s="159" t="s">
        <v>407</v>
      </c>
      <c r="C600" s="165" t="s">
        <v>457</v>
      </c>
    </row>
    <row r="601" spans="1:3" x14ac:dyDescent="0.25">
      <c r="A601" s="166">
        <v>825</v>
      </c>
      <c r="B601" s="159" t="s">
        <v>408</v>
      </c>
      <c r="C601" s="165" t="s">
        <v>458</v>
      </c>
    </row>
    <row r="602" spans="1:3" x14ac:dyDescent="0.25">
      <c r="A602" s="166">
        <v>826</v>
      </c>
      <c r="B602" s="159" t="s">
        <v>407</v>
      </c>
      <c r="C602" s="165" t="s">
        <v>457</v>
      </c>
    </row>
    <row r="603" spans="1:3" x14ac:dyDescent="0.25">
      <c r="A603" s="166">
        <v>827</v>
      </c>
      <c r="B603" s="159" t="s">
        <v>408</v>
      </c>
      <c r="C603" s="165" t="s">
        <v>458</v>
      </c>
    </row>
    <row r="604" spans="1:3" x14ac:dyDescent="0.25">
      <c r="A604" s="166">
        <v>828</v>
      </c>
      <c r="B604" s="159" t="s">
        <v>407</v>
      </c>
      <c r="C604" s="165" t="s">
        <v>457</v>
      </c>
    </row>
    <row r="605" spans="1:3" x14ac:dyDescent="0.25">
      <c r="A605" s="166">
        <v>829</v>
      </c>
      <c r="B605" s="159" t="s">
        <v>408</v>
      </c>
      <c r="C605" s="165" t="s">
        <v>458</v>
      </c>
    </row>
    <row r="606" spans="1:3" x14ac:dyDescent="0.25">
      <c r="A606" s="166">
        <v>830</v>
      </c>
      <c r="B606" s="159" t="s">
        <v>407</v>
      </c>
      <c r="C606" s="165" t="s">
        <v>457</v>
      </c>
    </row>
    <row r="607" spans="1:3" x14ac:dyDescent="0.25">
      <c r="A607" s="166">
        <v>831</v>
      </c>
      <c r="B607" s="159" t="s">
        <v>408</v>
      </c>
      <c r="C607" s="165" t="s">
        <v>458</v>
      </c>
    </row>
    <row r="608" spans="1:3" x14ac:dyDescent="0.25">
      <c r="A608" s="166">
        <v>832</v>
      </c>
      <c r="B608" s="159" t="s">
        <v>407</v>
      </c>
      <c r="C608" s="165" t="s">
        <v>457</v>
      </c>
    </row>
    <row r="609" spans="1:3" x14ac:dyDescent="0.25">
      <c r="A609" s="166">
        <v>833</v>
      </c>
      <c r="B609" s="159" t="s">
        <v>408</v>
      </c>
      <c r="C609" s="165" t="s">
        <v>458</v>
      </c>
    </row>
    <row r="610" spans="1:3" x14ac:dyDescent="0.25">
      <c r="A610" s="166">
        <v>834</v>
      </c>
      <c r="B610" s="159" t="s">
        <v>407</v>
      </c>
      <c r="C610" s="165" t="s">
        <v>457</v>
      </c>
    </row>
    <row r="611" spans="1:3" x14ac:dyDescent="0.25">
      <c r="A611" s="166">
        <v>835</v>
      </c>
      <c r="B611" s="159" t="s">
        <v>408</v>
      </c>
      <c r="C611" s="165" t="s">
        <v>458</v>
      </c>
    </row>
    <row r="612" spans="1:3" x14ac:dyDescent="0.25">
      <c r="A612" s="166">
        <v>836</v>
      </c>
      <c r="B612" s="159" t="s">
        <v>407</v>
      </c>
      <c r="C612" s="165" t="s">
        <v>457</v>
      </c>
    </row>
    <row r="613" spans="1:3" x14ac:dyDescent="0.25">
      <c r="A613" s="166">
        <v>837</v>
      </c>
      <c r="B613" s="159" t="s">
        <v>408</v>
      </c>
      <c r="C613" s="165" t="s">
        <v>458</v>
      </c>
    </row>
    <row r="614" spans="1:3" x14ac:dyDescent="0.25">
      <c r="A614" s="166">
        <v>838</v>
      </c>
      <c r="B614" s="159" t="s">
        <v>407</v>
      </c>
      <c r="C614" s="165" t="s">
        <v>457</v>
      </c>
    </row>
    <row r="615" spans="1:3" x14ac:dyDescent="0.25">
      <c r="A615" s="166">
        <v>839</v>
      </c>
      <c r="B615" s="159" t="s">
        <v>408</v>
      </c>
      <c r="C615" s="165" t="s">
        <v>458</v>
      </c>
    </row>
    <row r="616" spans="1:3" x14ac:dyDescent="0.25">
      <c r="A616" s="166">
        <v>840</v>
      </c>
      <c r="B616" s="159" t="s">
        <v>407</v>
      </c>
      <c r="C616" s="165" t="s">
        <v>457</v>
      </c>
    </row>
    <row r="617" spans="1:3" x14ac:dyDescent="0.25">
      <c r="A617" s="166">
        <v>841</v>
      </c>
      <c r="B617" s="159" t="s">
        <v>408</v>
      </c>
      <c r="C617" s="165" t="s">
        <v>458</v>
      </c>
    </row>
    <row r="618" spans="1:3" x14ac:dyDescent="0.25">
      <c r="A618" s="166">
        <v>842</v>
      </c>
      <c r="B618" s="159" t="s">
        <v>407</v>
      </c>
      <c r="C618" s="165" t="s">
        <v>457</v>
      </c>
    </row>
    <row r="619" spans="1:3" x14ac:dyDescent="0.25">
      <c r="A619" s="166">
        <v>843</v>
      </c>
      <c r="B619" s="159" t="s">
        <v>408</v>
      </c>
      <c r="C619" s="165" t="s">
        <v>458</v>
      </c>
    </row>
    <row r="620" spans="1:3" x14ac:dyDescent="0.25">
      <c r="A620" s="166">
        <v>844</v>
      </c>
      <c r="B620" s="159" t="s">
        <v>407</v>
      </c>
      <c r="C620" s="165" t="s">
        <v>457</v>
      </c>
    </row>
    <row r="621" spans="1:3" x14ac:dyDescent="0.25">
      <c r="A621" s="166">
        <v>845</v>
      </c>
      <c r="B621" s="159" t="s">
        <v>408</v>
      </c>
      <c r="C621" s="165" t="s">
        <v>458</v>
      </c>
    </row>
    <row r="622" spans="1:3" x14ac:dyDescent="0.25">
      <c r="A622" s="166">
        <v>846</v>
      </c>
      <c r="B622" s="159" t="s">
        <v>407</v>
      </c>
      <c r="C622" s="165" t="s">
        <v>457</v>
      </c>
    </row>
    <row r="623" spans="1:3" x14ac:dyDescent="0.25">
      <c r="A623" s="166">
        <v>847</v>
      </c>
      <c r="B623" s="159" t="s">
        <v>408</v>
      </c>
      <c r="C623" s="165" t="s">
        <v>458</v>
      </c>
    </row>
    <row r="624" spans="1:3" x14ac:dyDescent="0.25">
      <c r="A624" s="166">
        <v>848</v>
      </c>
      <c r="B624" s="159" t="s">
        <v>407</v>
      </c>
      <c r="C624" s="165" t="s">
        <v>457</v>
      </c>
    </row>
    <row r="625" spans="1:3" x14ac:dyDescent="0.25">
      <c r="A625" s="166">
        <v>849</v>
      </c>
      <c r="B625" s="159" t="s">
        <v>408</v>
      </c>
      <c r="C625" s="165" t="s">
        <v>458</v>
      </c>
    </row>
    <row r="626" spans="1:3" x14ac:dyDescent="0.25">
      <c r="A626" s="166">
        <v>850</v>
      </c>
      <c r="B626" s="159" t="s">
        <v>408</v>
      </c>
      <c r="C626" s="165" t="s">
        <v>458</v>
      </c>
    </row>
    <row r="627" spans="1:3" x14ac:dyDescent="0.25">
      <c r="A627" s="166">
        <v>851</v>
      </c>
      <c r="B627" s="159" t="s">
        <v>408</v>
      </c>
      <c r="C627" s="165" t="s">
        <v>458</v>
      </c>
    </row>
    <row r="628" spans="1:3" x14ac:dyDescent="0.25">
      <c r="A628" s="166">
        <v>852</v>
      </c>
      <c r="B628" s="159" t="s">
        <v>407</v>
      </c>
      <c r="C628" s="165" t="s">
        <v>457</v>
      </c>
    </row>
    <row r="629" spans="1:3" x14ac:dyDescent="0.25">
      <c r="A629" s="166">
        <v>853</v>
      </c>
      <c r="B629" s="159" t="s">
        <v>407</v>
      </c>
      <c r="C629" s="165" t="s">
        <v>457</v>
      </c>
    </row>
    <row r="630" spans="1:3" x14ac:dyDescent="0.25">
      <c r="A630" s="166">
        <v>854</v>
      </c>
      <c r="B630" s="159" t="s">
        <v>407</v>
      </c>
      <c r="C630" s="165" t="s">
        <v>457</v>
      </c>
    </row>
    <row r="631" spans="1:3" x14ac:dyDescent="0.25">
      <c r="A631" s="166">
        <v>855</v>
      </c>
      <c r="B631" s="159" t="s">
        <v>407</v>
      </c>
      <c r="C631" s="165" t="s">
        <v>457</v>
      </c>
    </row>
    <row r="632" spans="1:3" x14ac:dyDescent="0.25">
      <c r="A632" s="166">
        <v>856</v>
      </c>
      <c r="B632" s="159" t="s">
        <v>407</v>
      </c>
      <c r="C632" s="165" t="s">
        <v>457</v>
      </c>
    </row>
    <row r="633" spans="1:3" x14ac:dyDescent="0.25">
      <c r="A633" s="166">
        <v>857</v>
      </c>
      <c r="B633" s="159" t="s">
        <v>407</v>
      </c>
      <c r="C633" s="165" t="s">
        <v>457</v>
      </c>
    </row>
    <row r="634" spans="1:3" x14ac:dyDescent="0.25">
      <c r="A634" s="166">
        <v>858</v>
      </c>
      <c r="B634" s="159" t="s">
        <v>407</v>
      </c>
      <c r="C634" s="165" t="s">
        <v>457</v>
      </c>
    </row>
    <row r="635" spans="1:3" x14ac:dyDescent="0.25">
      <c r="A635" s="166">
        <v>859</v>
      </c>
      <c r="B635" s="159" t="s">
        <v>407</v>
      </c>
      <c r="C635" s="165" t="s">
        <v>457</v>
      </c>
    </row>
    <row r="636" spans="1:3" x14ac:dyDescent="0.25">
      <c r="A636" s="166">
        <v>860</v>
      </c>
      <c r="B636" s="159" t="s">
        <v>407</v>
      </c>
      <c r="C636" s="165" t="s">
        <v>457</v>
      </c>
    </row>
    <row r="637" spans="1:3" x14ac:dyDescent="0.25">
      <c r="A637" s="166">
        <v>861</v>
      </c>
      <c r="B637" s="159" t="s">
        <v>407</v>
      </c>
      <c r="C637" s="165" t="s">
        <v>457</v>
      </c>
    </row>
    <row r="638" spans="1:3" x14ac:dyDescent="0.25">
      <c r="A638" s="166">
        <v>862</v>
      </c>
      <c r="B638" s="159" t="s">
        <v>407</v>
      </c>
      <c r="C638" s="165" t="s">
        <v>457</v>
      </c>
    </row>
    <row r="639" spans="1:3" x14ac:dyDescent="0.25">
      <c r="A639" s="166">
        <v>863</v>
      </c>
      <c r="B639" s="159" t="s">
        <v>407</v>
      </c>
      <c r="C639" s="165" t="s">
        <v>457</v>
      </c>
    </row>
    <row r="640" spans="1:3" x14ac:dyDescent="0.25">
      <c r="A640" s="166">
        <v>864</v>
      </c>
      <c r="B640" s="159" t="s">
        <v>407</v>
      </c>
      <c r="C640" s="165" t="s">
        <v>457</v>
      </c>
    </row>
    <row r="641" spans="1:3" x14ac:dyDescent="0.25">
      <c r="A641" s="166">
        <v>865</v>
      </c>
      <c r="B641" s="159" t="s">
        <v>407</v>
      </c>
      <c r="C641" s="165" t="s">
        <v>457</v>
      </c>
    </row>
    <row r="642" spans="1:3" x14ac:dyDescent="0.25">
      <c r="A642" s="166">
        <v>866</v>
      </c>
      <c r="B642" s="159" t="s">
        <v>408</v>
      </c>
      <c r="C642" s="165" t="s">
        <v>458</v>
      </c>
    </row>
    <row r="643" spans="1:3" x14ac:dyDescent="0.25">
      <c r="A643" s="166">
        <v>867</v>
      </c>
      <c r="B643" s="159" t="s">
        <v>407</v>
      </c>
      <c r="C643" s="165" t="s">
        <v>457</v>
      </c>
    </row>
    <row r="644" spans="1:3" x14ac:dyDescent="0.25">
      <c r="A644" s="166">
        <v>868</v>
      </c>
      <c r="B644" s="159" t="s">
        <v>408</v>
      </c>
      <c r="C644" s="165" t="s">
        <v>458</v>
      </c>
    </row>
    <row r="645" spans="1:3" x14ac:dyDescent="0.25">
      <c r="A645" s="166">
        <v>869</v>
      </c>
      <c r="B645" s="159" t="s">
        <v>407</v>
      </c>
      <c r="C645" s="165" t="s">
        <v>457</v>
      </c>
    </row>
    <row r="646" spans="1:3" x14ac:dyDescent="0.25">
      <c r="A646" s="166">
        <v>870</v>
      </c>
      <c r="B646" s="159" t="s">
        <v>408</v>
      </c>
      <c r="C646" s="165" t="s">
        <v>458</v>
      </c>
    </row>
    <row r="647" spans="1:3" x14ac:dyDescent="0.25">
      <c r="A647" s="166">
        <v>871</v>
      </c>
      <c r="B647" s="159" t="s">
        <v>407</v>
      </c>
      <c r="C647" s="165" t="s">
        <v>457</v>
      </c>
    </row>
    <row r="648" spans="1:3" x14ac:dyDescent="0.25">
      <c r="A648" s="166">
        <v>872</v>
      </c>
      <c r="B648" s="159" t="s">
        <v>408</v>
      </c>
      <c r="C648" s="165" t="s">
        <v>458</v>
      </c>
    </row>
    <row r="649" spans="1:3" x14ac:dyDescent="0.25">
      <c r="A649" s="166">
        <v>873</v>
      </c>
      <c r="B649" s="159" t="s">
        <v>407</v>
      </c>
      <c r="C649" s="165" t="s">
        <v>457</v>
      </c>
    </row>
    <row r="650" spans="1:3" x14ac:dyDescent="0.25">
      <c r="A650" s="166">
        <v>874</v>
      </c>
      <c r="B650" s="159" t="s">
        <v>408</v>
      </c>
      <c r="C650" s="165" t="s">
        <v>458</v>
      </c>
    </row>
    <row r="651" spans="1:3" x14ac:dyDescent="0.25">
      <c r="A651" s="166">
        <v>875</v>
      </c>
      <c r="B651" s="159" t="s">
        <v>407</v>
      </c>
      <c r="C651" s="165" t="s">
        <v>457</v>
      </c>
    </row>
    <row r="652" spans="1:3" x14ac:dyDescent="0.25">
      <c r="A652" s="166">
        <v>876</v>
      </c>
      <c r="B652" s="159" t="s">
        <v>408</v>
      </c>
      <c r="C652" s="165" t="s">
        <v>458</v>
      </c>
    </row>
    <row r="653" spans="1:3" x14ac:dyDescent="0.25">
      <c r="A653" s="166">
        <v>877</v>
      </c>
      <c r="B653" s="159" t="s">
        <v>407</v>
      </c>
      <c r="C653" s="165" t="s">
        <v>457</v>
      </c>
    </row>
    <row r="654" spans="1:3" x14ac:dyDescent="0.25">
      <c r="A654" s="166">
        <v>878</v>
      </c>
      <c r="B654" s="159" t="s">
        <v>408</v>
      </c>
      <c r="C654" s="165" t="s">
        <v>458</v>
      </c>
    </row>
    <row r="655" spans="1:3" x14ac:dyDescent="0.25">
      <c r="A655" s="166">
        <v>879</v>
      </c>
      <c r="B655" s="159" t="s">
        <v>407</v>
      </c>
      <c r="C655" s="165" t="s">
        <v>457</v>
      </c>
    </row>
    <row r="656" spans="1:3" x14ac:dyDescent="0.25">
      <c r="A656" s="166">
        <v>880</v>
      </c>
      <c r="B656" s="159" t="s">
        <v>408</v>
      </c>
      <c r="C656" s="165" t="s">
        <v>458</v>
      </c>
    </row>
    <row r="657" spans="1:3" x14ac:dyDescent="0.25">
      <c r="A657" s="166">
        <v>881</v>
      </c>
      <c r="B657" s="159" t="s">
        <v>407</v>
      </c>
      <c r="C657" s="165" t="s">
        <v>457</v>
      </c>
    </row>
    <row r="658" spans="1:3" x14ac:dyDescent="0.25">
      <c r="A658" s="166">
        <v>882</v>
      </c>
      <c r="B658" s="159" t="s">
        <v>408</v>
      </c>
      <c r="C658" s="165" t="s">
        <v>458</v>
      </c>
    </row>
    <row r="659" spans="1:3" x14ac:dyDescent="0.25">
      <c r="A659" s="166">
        <v>883</v>
      </c>
      <c r="B659" s="159" t="s">
        <v>407</v>
      </c>
      <c r="C659" s="165" t="s">
        <v>457</v>
      </c>
    </row>
    <row r="660" spans="1:3" x14ac:dyDescent="0.25">
      <c r="A660" s="166">
        <v>884</v>
      </c>
      <c r="B660" s="159" t="s">
        <v>408</v>
      </c>
      <c r="C660" s="165" t="s">
        <v>458</v>
      </c>
    </row>
    <row r="661" spans="1:3" x14ac:dyDescent="0.25">
      <c r="A661" s="166">
        <v>885</v>
      </c>
      <c r="B661" s="159" t="s">
        <v>407</v>
      </c>
      <c r="C661" s="165" t="s">
        <v>457</v>
      </c>
    </row>
    <row r="662" spans="1:3" x14ac:dyDescent="0.25">
      <c r="A662" s="166">
        <v>886</v>
      </c>
      <c r="B662" s="159" t="s">
        <v>408</v>
      </c>
      <c r="C662" s="165" t="s">
        <v>458</v>
      </c>
    </row>
    <row r="663" spans="1:3" x14ac:dyDescent="0.25">
      <c r="A663" s="166">
        <v>887</v>
      </c>
      <c r="B663" s="159" t="s">
        <v>407</v>
      </c>
      <c r="C663" s="165" t="s">
        <v>457</v>
      </c>
    </row>
    <row r="664" spans="1:3" x14ac:dyDescent="0.25">
      <c r="A664" s="166">
        <v>888</v>
      </c>
      <c r="B664" s="159" t="s">
        <v>408</v>
      </c>
      <c r="C664" s="165" t="s">
        <v>458</v>
      </c>
    </row>
    <row r="665" spans="1:3" x14ac:dyDescent="0.25">
      <c r="A665" s="166">
        <v>889</v>
      </c>
      <c r="B665" s="159" t="s">
        <v>407</v>
      </c>
      <c r="C665" s="165" t="s">
        <v>457</v>
      </c>
    </row>
    <row r="666" spans="1:3" x14ac:dyDescent="0.25">
      <c r="A666" s="166">
        <v>890</v>
      </c>
      <c r="B666" s="159" t="s">
        <v>408</v>
      </c>
      <c r="C666" s="165" t="s">
        <v>458</v>
      </c>
    </row>
    <row r="667" spans="1:3" x14ac:dyDescent="0.25">
      <c r="A667" s="166">
        <v>891</v>
      </c>
      <c r="B667" s="159" t="s">
        <v>408</v>
      </c>
      <c r="C667" s="165" t="s">
        <v>458</v>
      </c>
    </row>
    <row r="668" spans="1:3" x14ac:dyDescent="0.25">
      <c r="A668" s="166">
        <v>892</v>
      </c>
      <c r="B668" s="159" t="s">
        <v>408</v>
      </c>
      <c r="C668" s="165" t="s">
        <v>458</v>
      </c>
    </row>
    <row r="669" spans="1:3" x14ac:dyDescent="0.25">
      <c r="A669" s="166">
        <v>893</v>
      </c>
      <c r="B669" s="159" t="s">
        <v>408</v>
      </c>
      <c r="C669" s="165" t="s">
        <v>458</v>
      </c>
    </row>
    <row r="670" spans="1:3" x14ac:dyDescent="0.25">
      <c r="A670" s="166">
        <v>894</v>
      </c>
      <c r="B670" s="159" t="s">
        <v>366</v>
      </c>
      <c r="C670" s="165" t="s">
        <v>458</v>
      </c>
    </row>
    <row r="671" spans="1:3" x14ac:dyDescent="0.25">
      <c r="A671" s="166">
        <v>895</v>
      </c>
      <c r="B671" s="159" t="s">
        <v>366</v>
      </c>
      <c r="C671" s="165" t="s">
        <v>458</v>
      </c>
    </row>
    <row r="672" spans="1:3" x14ac:dyDescent="0.25">
      <c r="A672" s="166">
        <v>896</v>
      </c>
      <c r="B672" s="159" t="s">
        <v>366</v>
      </c>
      <c r="C672" s="165" t="s">
        <v>458</v>
      </c>
    </row>
    <row r="673" spans="1:3" x14ac:dyDescent="0.25">
      <c r="A673" s="166">
        <v>897</v>
      </c>
      <c r="B673" s="159" t="s">
        <v>408</v>
      </c>
      <c r="C673" s="165" t="s">
        <v>458</v>
      </c>
    </row>
    <row r="674" spans="1:3" x14ac:dyDescent="0.25">
      <c r="A674" s="166">
        <v>898</v>
      </c>
      <c r="B674" s="159" t="s">
        <v>408</v>
      </c>
      <c r="C674" s="165" t="s">
        <v>458</v>
      </c>
    </row>
    <row r="675" spans="1:3" x14ac:dyDescent="0.25">
      <c r="A675" s="166">
        <v>899</v>
      </c>
      <c r="B675" s="159" t="s">
        <v>409</v>
      </c>
      <c r="C675" s="165" t="s">
        <v>458</v>
      </c>
    </row>
    <row r="676" spans="1:3" x14ac:dyDescent="0.25">
      <c r="A676" s="166">
        <v>900</v>
      </c>
      <c r="B676" s="159" t="s">
        <v>409</v>
      </c>
      <c r="C676" s="165" t="s">
        <v>458</v>
      </c>
    </row>
    <row r="677" spans="1:3" x14ac:dyDescent="0.25">
      <c r="A677" s="166">
        <v>901</v>
      </c>
      <c r="B677" s="159" t="s">
        <v>409</v>
      </c>
      <c r="C677" s="165" t="s">
        <v>458</v>
      </c>
    </row>
    <row r="678" spans="1:3" x14ac:dyDescent="0.25">
      <c r="A678" s="166">
        <v>902</v>
      </c>
      <c r="B678" s="159" t="s">
        <v>409</v>
      </c>
      <c r="C678" s="165" t="s">
        <v>458</v>
      </c>
    </row>
    <row r="679" spans="1:3" x14ac:dyDescent="0.25">
      <c r="A679" s="166">
        <v>903</v>
      </c>
      <c r="B679" s="159" t="s">
        <v>409</v>
      </c>
      <c r="C679" s="165" t="s">
        <v>458</v>
      </c>
    </row>
    <row r="680" spans="1:3" x14ac:dyDescent="0.25">
      <c r="A680" s="166">
        <v>904</v>
      </c>
      <c r="B680" s="159" t="s">
        <v>410</v>
      </c>
      <c r="C680" s="165" t="s">
        <v>458</v>
      </c>
    </row>
    <row r="681" spans="1:3" x14ac:dyDescent="0.25">
      <c r="A681" s="166">
        <v>905</v>
      </c>
      <c r="B681" s="159" t="s">
        <v>410</v>
      </c>
      <c r="C681" s="165" t="s">
        <v>458</v>
      </c>
    </row>
    <row r="682" spans="1:3" x14ac:dyDescent="0.25">
      <c r="A682" s="166">
        <v>906</v>
      </c>
      <c r="B682" s="159" t="s">
        <v>410</v>
      </c>
      <c r="C682" s="165" t="s">
        <v>458</v>
      </c>
    </row>
    <row r="683" spans="1:3" x14ac:dyDescent="0.25">
      <c r="A683" s="166">
        <v>907</v>
      </c>
      <c r="B683" s="159" t="s">
        <v>411</v>
      </c>
      <c r="C683" s="165" t="s">
        <v>458</v>
      </c>
    </row>
    <row r="684" spans="1:3" x14ac:dyDescent="0.25">
      <c r="A684" s="166">
        <v>908</v>
      </c>
      <c r="B684" s="159" t="s">
        <v>411</v>
      </c>
      <c r="C684" s="165" t="s">
        <v>458</v>
      </c>
    </row>
    <row r="685" spans="1:3" x14ac:dyDescent="0.25">
      <c r="A685" s="166">
        <v>909</v>
      </c>
      <c r="B685" s="159" t="s">
        <v>411</v>
      </c>
      <c r="C685" s="165" t="s">
        <v>458</v>
      </c>
    </row>
    <row r="686" spans="1:3" x14ac:dyDescent="0.25">
      <c r="A686" s="166">
        <v>910</v>
      </c>
      <c r="B686" s="159" t="s">
        <v>411</v>
      </c>
      <c r="C686" s="165" t="s">
        <v>458</v>
      </c>
    </row>
    <row r="687" spans="1:3" x14ac:dyDescent="0.25">
      <c r="A687" s="166">
        <v>911</v>
      </c>
      <c r="B687" s="159" t="s">
        <v>411</v>
      </c>
      <c r="C687" s="165" t="s">
        <v>458</v>
      </c>
    </row>
    <row r="688" spans="1:3" x14ac:dyDescent="0.25">
      <c r="A688" s="166">
        <v>912</v>
      </c>
      <c r="B688" s="159" t="s">
        <v>411</v>
      </c>
      <c r="C688" s="165" t="s">
        <v>458</v>
      </c>
    </row>
    <row r="689" spans="1:3" x14ac:dyDescent="0.25">
      <c r="A689" s="166">
        <v>913</v>
      </c>
      <c r="B689" s="159" t="s">
        <v>411</v>
      </c>
      <c r="C689" s="165" t="s">
        <v>458</v>
      </c>
    </row>
    <row r="690" spans="1:3" x14ac:dyDescent="0.25">
      <c r="A690" s="166">
        <v>914</v>
      </c>
      <c r="B690" s="159" t="s">
        <v>412</v>
      </c>
      <c r="C690" s="165" t="s">
        <v>457</v>
      </c>
    </row>
    <row r="691" spans="1:3" x14ac:dyDescent="0.25">
      <c r="A691" s="166">
        <v>915</v>
      </c>
      <c r="B691" s="159" t="s">
        <v>366</v>
      </c>
      <c r="C691" s="165" t="s">
        <v>457</v>
      </c>
    </row>
    <row r="692" spans="1:3" x14ac:dyDescent="0.25">
      <c r="A692" s="166">
        <v>916</v>
      </c>
      <c r="B692" s="159" t="s">
        <v>366</v>
      </c>
      <c r="C692" s="165" t="s">
        <v>457</v>
      </c>
    </row>
    <row r="693" spans="1:3" x14ac:dyDescent="0.25">
      <c r="A693" s="166">
        <v>917</v>
      </c>
      <c r="B693" s="159" t="s">
        <v>366</v>
      </c>
      <c r="C693" s="165" t="s">
        <v>457</v>
      </c>
    </row>
    <row r="694" spans="1:3" x14ac:dyDescent="0.25">
      <c r="A694" s="166">
        <v>918</v>
      </c>
      <c r="B694" s="159" t="s">
        <v>302</v>
      </c>
      <c r="C694" s="165" t="s">
        <v>457</v>
      </c>
    </row>
    <row r="695" spans="1:3" x14ac:dyDescent="0.25">
      <c r="A695" s="166">
        <v>919</v>
      </c>
      <c r="B695" s="159" t="s">
        <v>413</v>
      </c>
      <c r="C695" s="165" t="s">
        <v>457</v>
      </c>
    </row>
    <row r="696" spans="1:3" x14ac:dyDescent="0.25">
      <c r="A696" s="166">
        <v>920</v>
      </c>
      <c r="B696" s="159" t="s">
        <v>413</v>
      </c>
      <c r="C696" s="165" t="s">
        <v>457</v>
      </c>
    </row>
    <row r="697" spans="1:3" x14ac:dyDescent="0.25">
      <c r="A697" s="166">
        <v>922</v>
      </c>
      <c r="B697" s="159" t="s">
        <v>325</v>
      </c>
      <c r="C697" s="165" t="s">
        <v>457</v>
      </c>
    </row>
    <row r="698" spans="1:3" x14ac:dyDescent="0.25">
      <c r="A698" s="166">
        <v>923</v>
      </c>
      <c r="B698" s="159" t="s">
        <v>325</v>
      </c>
      <c r="C698" s="165" t="s">
        <v>457</v>
      </c>
    </row>
    <row r="699" spans="1:3" x14ac:dyDescent="0.25">
      <c r="A699" s="166">
        <v>924</v>
      </c>
      <c r="B699" s="159" t="s">
        <v>325</v>
      </c>
      <c r="C699" s="165" t="s">
        <v>457</v>
      </c>
    </row>
    <row r="700" spans="1:3" x14ac:dyDescent="0.25">
      <c r="A700" s="166">
        <v>925</v>
      </c>
      <c r="B700" s="159" t="s">
        <v>414</v>
      </c>
      <c r="C700" s="165" t="s">
        <v>453</v>
      </c>
    </row>
    <row r="701" spans="1:3" x14ac:dyDescent="0.25">
      <c r="A701" s="166">
        <v>926</v>
      </c>
      <c r="B701" s="159" t="s">
        <v>355</v>
      </c>
      <c r="C701" s="165" t="s">
        <v>453</v>
      </c>
    </row>
    <row r="702" spans="1:3" x14ac:dyDescent="0.25">
      <c r="A702" s="166">
        <v>927</v>
      </c>
      <c r="B702" s="159" t="s">
        <v>357</v>
      </c>
      <c r="C702" s="165" t="s">
        <v>453</v>
      </c>
    </row>
    <row r="703" spans="1:3" x14ac:dyDescent="0.25">
      <c r="A703" s="166">
        <v>928</v>
      </c>
      <c r="B703" s="159" t="s">
        <v>356</v>
      </c>
      <c r="C703" s="165" t="s">
        <v>453</v>
      </c>
    </row>
    <row r="704" spans="1:3" x14ac:dyDescent="0.25">
      <c r="A704" s="166">
        <v>929</v>
      </c>
      <c r="B704" s="159" t="s">
        <v>409</v>
      </c>
      <c r="C704" s="165" t="s">
        <v>458</v>
      </c>
    </row>
    <row r="705" spans="1:3" x14ac:dyDescent="0.25">
      <c r="A705" s="166">
        <v>930</v>
      </c>
      <c r="B705" s="159" t="s">
        <v>409</v>
      </c>
      <c r="C705" s="165" t="s">
        <v>458</v>
      </c>
    </row>
    <row r="706" spans="1:3" x14ac:dyDescent="0.25">
      <c r="A706" s="166">
        <v>931</v>
      </c>
      <c r="B706" s="159" t="s">
        <v>409</v>
      </c>
      <c r="C706" s="165" t="s">
        <v>458</v>
      </c>
    </row>
    <row r="707" spans="1:3" x14ac:dyDescent="0.25">
      <c r="A707" s="166">
        <v>932</v>
      </c>
      <c r="B707" s="159" t="s">
        <v>415</v>
      </c>
      <c r="C707" s="165" t="s">
        <v>457</v>
      </c>
    </row>
    <row r="708" spans="1:3" x14ac:dyDescent="0.25">
      <c r="A708" s="166">
        <v>933</v>
      </c>
      <c r="B708" s="159" t="s">
        <v>407</v>
      </c>
      <c r="C708" s="165" t="s">
        <v>457</v>
      </c>
    </row>
    <row r="709" spans="1:3" x14ac:dyDescent="0.25">
      <c r="A709" s="166">
        <v>934</v>
      </c>
      <c r="B709" s="159" t="s">
        <v>408</v>
      </c>
      <c r="C709" s="165" t="s">
        <v>458</v>
      </c>
    </row>
    <row r="710" spans="1:3" x14ac:dyDescent="0.25">
      <c r="A710" s="166">
        <v>935</v>
      </c>
      <c r="B710" s="159" t="s">
        <v>416</v>
      </c>
      <c r="C710" s="165" t="s">
        <v>457</v>
      </c>
    </row>
    <row r="711" spans="1:3" x14ac:dyDescent="0.25">
      <c r="A711" s="166">
        <v>936</v>
      </c>
      <c r="B711" s="159" t="s">
        <v>416</v>
      </c>
      <c r="C711" s="165" t="s">
        <v>457</v>
      </c>
    </row>
    <row r="712" spans="1:3" x14ac:dyDescent="0.25">
      <c r="A712" s="166">
        <v>937</v>
      </c>
      <c r="B712" s="159" t="s">
        <v>416</v>
      </c>
      <c r="C712" s="165" t="s">
        <v>457</v>
      </c>
    </row>
    <row r="713" spans="1:3" x14ac:dyDescent="0.25">
      <c r="A713" s="166">
        <v>938</v>
      </c>
      <c r="B713" s="159" t="s">
        <v>416</v>
      </c>
      <c r="C713" s="165" t="s">
        <v>457</v>
      </c>
    </row>
    <row r="714" spans="1:3" x14ac:dyDescent="0.25">
      <c r="A714" s="166">
        <v>939</v>
      </c>
      <c r="B714" s="159" t="s">
        <v>416</v>
      </c>
      <c r="C714" s="165" t="s">
        <v>457</v>
      </c>
    </row>
    <row r="715" spans="1:3" x14ac:dyDescent="0.25">
      <c r="A715" s="166">
        <v>940</v>
      </c>
      <c r="B715" s="159" t="s">
        <v>417</v>
      </c>
      <c r="C715" s="165" t="s">
        <v>454</v>
      </c>
    </row>
    <row r="716" spans="1:3" x14ac:dyDescent="0.25">
      <c r="A716" s="166">
        <v>941</v>
      </c>
      <c r="B716" s="159" t="s">
        <v>418</v>
      </c>
      <c r="C716" s="165" t="s">
        <v>454</v>
      </c>
    </row>
    <row r="717" spans="1:3" x14ac:dyDescent="0.25">
      <c r="A717" s="166">
        <v>942</v>
      </c>
      <c r="B717" s="159" t="s">
        <v>271</v>
      </c>
      <c r="C717" s="165" t="s">
        <v>457</v>
      </c>
    </row>
    <row r="718" spans="1:3" x14ac:dyDescent="0.25">
      <c r="A718" s="166">
        <v>943</v>
      </c>
      <c r="B718" s="159" t="s">
        <v>262</v>
      </c>
      <c r="C718" s="165" t="s">
        <v>457</v>
      </c>
    </row>
    <row r="719" spans="1:3" x14ac:dyDescent="0.25">
      <c r="A719" s="166">
        <v>944</v>
      </c>
      <c r="B719" s="159" t="s">
        <v>262</v>
      </c>
      <c r="C719" s="165" t="s">
        <v>457</v>
      </c>
    </row>
    <row r="720" spans="1:3" x14ac:dyDescent="0.25">
      <c r="A720" s="166">
        <v>945</v>
      </c>
      <c r="B720" s="159" t="s">
        <v>262</v>
      </c>
      <c r="C720" s="165" t="s">
        <v>457</v>
      </c>
    </row>
    <row r="721" spans="1:3" x14ac:dyDescent="0.25">
      <c r="A721" s="166">
        <v>946</v>
      </c>
      <c r="B721" s="159" t="s">
        <v>262</v>
      </c>
      <c r="C721" s="165" t="s">
        <v>457</v>
      </c>
    </row>
    <row r="722" spans="1:3" x14ac:dyDescent="0.25">
      <c r="A722" s="166">
        <v>947</v>
      </c>
      <c r="B722" s="159" t="s">
        <v>419</v>
      </c>
      <c r="C722" s="165" t="s">
        <v>457</v>
      </c>
    </row>
    <row r="723" spans="1:3" x14ac:dyDescent="0.25">
      <c r="A723" s="166">
        <v>948</v>
      </c>
      <c r="B723" s="159" t="s">
        <v>420</v>
      </c>
      <c r="C723" s="165" t="s">
        <v>457</v>
      </c>
    </row>
    <row r="724" spans="1:3" x14ac:dyDescent="0.25">
      <c r="A724" s="166">
        <v>949</v>
      </c>
      <c r="B724" s="159" t="s">
        <v>421</v>
      </c>
      <c r="C724" s="165" t="s">
        <v>457</v>
      </c>
    </row>
    <row r="725" spans="1:3" x14ac:dyDescent="0.25">
      <c r="A725" s="166">
        <v>950</v>
      </c>
      <c r="B725" s="159" t="s">
        <v>422</v>
      </c>
      <c r="C725" s="165" t="s">
        <v>458</v>
      </c>
    </row>
    <row r="726" spans="1:3" x14ac:dyDescent="0.25">
      <c r="A726" s="166">
        <v>951</v>
      </c>
      <c r="B726" s="159" t="s">
        <v>423</v>
      </c>
      <c r="C726" s="165" t="s">
        <v>458</v>
      </c>
    </row>
    <row r="727" spans="1:3" x14ac:dyDescent="0.25">
      <c r="A727" s="166">
        <v>952</v>
      </c>
      <c r="B727" s="159" t="s">
        <v>424</v>
      </c>
      <c r="C727" s="165" t="s">
        <v>457</v>
      </c>
    </row>
    <row r="728" spans="1:3" x14ac:dyDescent="0.25">
      <c r="A728" s="166">
        <v>953</v>
      </c>
      <c r="B728" s="159" t="s">
        <v>425</v>
      </c>
      <c r="C728" s="165" t="s">
        <v>457</v>
      </c>
    </row>
    <row r="729" spans="1:3" x14ac:dyDescent="0.25">
      <c r="A729" s="166">
        <v>954</v>
      </c>
      <c r="B729" s="159" t="s">
        <v>426</v>
      </c>
      <c r="C729" s="165" t="s">
        <v>457</v>
      </c>
    </row>
    <row r="730" spans="1:3" x14ac:dyDescent="0.25">
      <c r="A730" s="166">
        <v>955</v>
      </c>
      <c r="B730" s="159" t="s">
        <v>427</v>
      </c>
      <c r="C730" s="165" t="s">
        <v>457</v>
      </c>
    </row>
    <row r="731" spans="1:3" x14ac:dyDescent="0.25">
      <c r="A731" s="166">
        <v>956</v>
      </c>
      <c r="B731" s="159" t="s">
        <v>428</v>
      </c>
      <c r="C731" s="165" t="s">
        <v>457</v>
      </c>
    </row>
    <row r="732" spans="1:3" x14ac:dyDescent="0.25">
      <c r="A732" s="166">
        <v>957</v>
      </c>
      <c r="B732" s="159" t="s">
        <v>429</v>
      </c>
      <c r="C732" s="165" t="s">
        <v>457</v>
      </c>
    </row>
    <row r="733" spans="1:3" x14ac:dyDescent="0.25">
      <c r="A733" s="166">
        <v>958</v>
      </c>
      <c r="B733" s="159" t="s">
        <v>430</v>
      </c>
      <c r="C733" s="165" t="s">
        <v>457</v>
      </c>
    </row>
    <row r="734" spans="1:3" x14ac:dyDescent="0.25">
      <c r="A734" s="166">
        <v>959</v>
      </c>
      <c r="B734" s="159" t="s">
        <v>431</v>
      </c>
      <c r="C734" s="165" t="s">
        <v>457</v>
      </c>
    </row>
    <row r="735" spans="1:3" x14ac:dyDescent="0.25">
      <c r="A735" s="166">
        <v>960</v>
      </c>
      <c r="B735" s="159" t="s">
        <v>432</v>
      </c>
      <c r="C735" s="165" t="s">
        <v>457</v>
      </c>
    </row>
    <row r="736" spans="1:3" x14ac:dyDescent="0.25">
      <c r="A736" s="166">
        <v>961</v>
      </c>
      <c r="B736" s="159" t="s">
        <v>433</v>
      </c>
      <c r="C736" s="165" t="s">
        <v>457</v>
      </c>
    </row>
    <row r="737" spans="1:3" x14ac:dyDescent="0.25">
      <c r="A737" s="166">
        <v>962</v>
      </c>
      <c r="B737" s="159" t="s">
        <v>434</v>
      </c>
      <c r="C737" s="165" t="s">
        <v>457</v>
      </c>
    </row>
    <row r="738" spans="1:3" x14ac:dyDescent="0.25">
      <c r="A738" s="166">
        <v>963</v>
      </c>
      <c r="B738" s="159" t="s">
        <v>435</v>
      </c>
      <c r="C738" s="165" t="s">
        <v>457</v>
      </c>
    </row>
    <row r="739" spans="1:3" x14ac:dyDescent="0.25">
      <c r="A739" s="166">
        <v>964</v>
      </c>
      <c r="B739" s="159" t="s">
        <v>436</v>
      </c>
      <c r="C739" s="165" t="s">
        <v>457</v>
      </c>
    </row>
    <row r="740" spans="1:3" x14ac:dyDescent="0.25">
      <c r="A740" s="166">
        <v>965</v>
      </c>
      <c r="B740" s="159" t="s">
        <v>437</v>
      </c>
      <c r="C740" s="165" t="s">
        <v>457</v>
      </c>
    </row>
    <row r="741" spans="1:3" x14ac:dyDescent="0.25">
      <c r="A741" s="166">
        <v>966</v>
      </c>
      <c r="B741" s="159" t="s">
        <v>282</v>
      </c>
      <c r="C741" s="165" t="s">
        <v>458</v>
      </c>
    </row>
    <row r="742" spans="1:3" x14ac:dyDescent="0.25">
      <c r="A742" s="166">
        <v>967</v>
      </c>
      <c r="B742" s="159" t="s">
        <v>294</v>
      </c>
      <c r="C742" s="165" t="s">
        <v>457</v>
      </c>
    </row>
    <row r="743" spans="1:3" x14ac:dyDescent="0.25">
      <c r="A743" s="166">
        <v>968</v>
      </c>
      <c r="B743" s="159" t="s">
        <v>294</v>
      </c>
      <c r="C743" s="165" t="s">
        <v>457</v>
      </c>
    </row>
    <row r="744" spans="1:3" x14ac:dyDescent="0.25">
      <c r="A744" s="166">
        <v>969</v>
      </c>
      <c r="B744" s="159" t="s">
        <v>437</v>
      </c>
      <c r="C744" s="165" t="s">
        <v>457</v>
      </c>
    </row>
    <row r="745" spans="1:3" x14ac:dyDescent="0.25">
      <c r="A745" s="166">
        <v>970</v>
      </c>
      <c r="B745" s="159" t="s">
        <v>250</v>
      </c>
      <c r="C745" s="165" t="s">
        <v>457</v>
      </c>
    </row>
    <row r="746" spans="1:3" x14ac:dyDescent="0.25">
      <c r="A746" s="166">
        <v>971</v>
      </c>
      <c r="B746" s="159" t="s">
        <v>438</v>
      </c>
      <c r="C746" s="165" t="s">
        <v>457</v>
      </c>
    </row>
    <row r="747" spans="1:3" x14ac:dyDescent="0.25">
      <c r="A747" s="166">
        <v>972</v>
      </c>
      <c r="B747" s="159" t="s">
        <v>439</v>
      </c>
      <c r="C747" s="165" t="s">
        <v>457</v>
      </c>
    </row>
    <row r="748" spans="1:3" x14ac:dyDescent="0.25">
      <c r="A748" s="166">
        <v>973</v>
      </c>
      <c r="B748" s="159" t="s">
        <v>292</v>
      </c>
      <c r="C748" s="165" t="s">
        <v>457</v>
      </c>
    </row>
    <row r="749" spans="1:3" x14ac:dyDescent="0.25">
      <c r="A749" s="166">
        <v>974</v>
      </c>
      <c r="B749" s="159" t="s">
        <v>318</v>
      </c>
      <c r="C749" s="165" t="s">
        <v>457</v>
      </c>
    </row>
    <row r="750" spans="1:3" x14ac:dyDescent="0.25">
      <c r="A750" s="166">
        <v>975</v>
      </c>
      <c r="B750" s="159" t="s">
        <v>440</v>
      </c>
      <c r="C750" s="165" t="s">
        <v>457</v>
      </c>
    </row>
    <row r="751" spans="1:3" x14ac:dyDescent="0.25">
      <c r="A751" s="166">
        <v>976</v>
      </c>
      <c r="B751" s="159" t="s">
        <v>441</v>
      </c>
      <c r="C751" s="165" t="s">
        <v>457</v>
      </c>
    </row>
    <row r="752" spans="1:3" x14ac:dyDescent="0.25">
      <c r="A752" s="166">
        <v>978</v>
      </c>
      <c r="B752" s="159" t="s">
        <v>276</v>
      </c>
      <c r="C752" s="165" t="s">
        <v>458</v>
      </c>
    </row>
    <row r="753" spans="1:3" x14ac:dyDescent="0.25">
      <c r="A753" s="166">
        <v>979</v>
      </c>
      <c r="B753" s="159" t="s">
        <v>315</v>
      </c>
      <c r="C753" s="165" t="s">
        <v>458</v>
      </c>
    </row>
    <row r="754" spans="1:3" x14ac:dyDescent="0.25">
      <c r="A754" s="166">
        <v>980</v>
      </c>
      <c r="B754" s="159" t="s">
        <v>442</v>
      </c>
      <c r="C754" s="165" t="s">
        <v>457</v>
      </c>
    </row>
    <row r="755" spans="1:3" x14ac:dyDescent="0.25">
      <c r="A755" s="166">
        <v>981</v>
      </c>
      <c r="B755" s="159" t="s">
        <v>443</v>
      </c>
      <c r="C755" s="165" t="s">
        <v>458</v>
      </c>
    </row>
    <row r="756" spans="1:3" x14ac:dyDescent="0.25">
      <c r="A756" s="166">
        <v>982</v>
      </c>
      <c r="B756" s="159" t="s">
        <v>444</v>
      </c>
      <c r="C756" s="165" t="s">
        <v>457</v>
      </c>
    </row>
    <row r="757" spans="1:3" x14ac:dyDescent="0.25">
      <c r="A757" s="166">
        <v>983</v>
      </c>
      <c r="B757" s="159" t="s">
        <v>445</v>
      </c>
      <c r="C757" s="165" t="s">
        <v>457</v>
      </c>
    </row>
    <row r="758" spans="1:3" x14ac:dyDescent="0.25">
      <c r="A758" s="166">
        <v>984</v>
      </c>
      <c r="B758" s="159" t="s">
        <v>446</v>
      </c>
      <c r="C758" s="165" t="s">
        <v>457</v>
      </c>
    </row>
    <row r="759" spans="1:3" x14ac:dyDescent="0.25">
      <c r="A759" s="166">
        <v>985</v>
      </c>
      <c r="B759" s="159" t="s">
        <v>447</v>
      </c>
      <c r="C759" s="165" t="s">
        <v>457</v>
      </c>
    </row>
    <row r="760" spans="1:3" x14ac:dyDescent="0.25">
      <c r="A760" s="166">
        <v>989</v>
      </c>
      <c r="B760" s="159" t="s">
        <v>331</v>
      </c>
      <c r="C760" s="165" t="s">
        <v>457</v>
      </c>
    </row>
    <row r="761" spans="1:3" x14ac:dyDescent="0.25">
      <c r="A761" s="166">
        <v>990</v>
      </c>
      <c r="B761" s="159" t="s">
        <v>332</v>
      </c>
      <c r="C761" s="165" t="s">
        <v>458</v>
      </c>
    </row>
    <row r="762" spans="1:3" x14ac:dyDescent="0.25">
      <c r="A762" s="166">
        <v>991</v>
      </c>
      <c r="B762" s="159" t="s">
        <v>282</v>
      </c>
      <c r="C762" s="165" t="s">
        <v>458</v>
      </c>
    </row>
    <row r="763" spans="1:3" x14ac:dyDescent="0.25">
      <c r="A763" s="166">
        <v>996</v>
      </c>
      <c r="B763" s="159" t="s">
        <v>361</v>
      </c>
      <c r="C763" s="165" t="s">
        <v>457</v>
      </c>
    </row>
    <row r="764" spans="1:3" x14ac:dyDescent="0.25">
      <c r="A764" s="166">
        <v>997</v>
      </c>
      <c r="B764" s="159" t="s">
        <v>448</v>
      </c>
      <c r="C764" s="165" t="s">
        <v>457</v>
      </c>
    </row>
  </sheetData>
  <hyperlinks>
    <hyperlink ref="A1" location="Overview!A1" display="Back to Overview"/>
    <hyperlink ref="A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4"/>
  <sheetViews>
    <sheetView workbookViewId="0">
      <selection activeCell="C9" sqref="C9:C12"/>
    </sheetView>
  </sheetViews>
  <sheetFormatPr defaultRowHeight="13.2" x14ac:dyDescent="0.25"/>
  <cols>
    <col min="1" max="1" width="32.109375" bestFit="1" customWidth="1"/>
    <col min="2" max="2" width="37.6640625" bestFit="1" customWidth="1"/>
    <col min="3" max="3" width="53.33203125" customWidth="1"/>
  </cols>
  <sheetData>
    <row r="1" spans="1:3" x14ac:dyDescent="0.25">
      <c r="A1" s="164" t="s">
        <v>27</v>
      </c>
    </row>
    <row r="2" spans="1:3" ht="36.75" customHeight="1" x14ac:dyDescent="0.25">
      <c r="A2" s="274" t="str">
        <f>Overview!B4&amp; " - Effective from "&amp;Overview!C4&amp;" - "&amp;Overview!E4&amp;" Residual Charging Bandings"</f>
        <v>Western Power Distribution (South West) plc - Effective from 2022/23 - Final Residual Charging Bandings</v>
      </c>
      <c r="B2" s="275"/>
      <c r="C2" s="275"/>
    </row>
    <row r="3" spans="1:3" x14ac:dyDescent="0.25">
      <c r="A3" s="183"/>
      <c r="B3" s="183"/>
      <c r="C3" s="183"/>
    </row>
    <row r="4" spans="1:3" x14ac:dyDescent="0.25">
      <c r="A4" s="184" t="s">
        <v>689</v>
      </c>
      <c r="B4" s="184" t="s">
        <v>690</v>
      </c>
      <c r="C4" s="184" t="s">
        <v>691</v>
      </c>
    </row>
    <row r="5" spans="1:3" ht="13.8" x14ac:dyDescent="0.25">
      <c r="A5" s="185" t="s">
        <v>525</v>
      </c>
      <c r="B5" s="186" t="s">
        <v>1707</v>
      </c>
      <c r="C5" s="328" t="s">
        <v>1722</v>
      </c>
    </row>
    <row r="6" spans="1:3" ht="13.8" x14ac:dyDescent="0.25">
      <c r="A6" s="185" t="s">
        <v>526</v>
      </c>
      <c r="B6" s="186" t="s">
        <v>1708</v>
      </c>
      <c r="C6" s="329"/>
    </row>
    <row r="7" spans="1:3" ht="13.8" x14ac:dyDescent="0.25">
      <c r="A7" s="185" t="s">
        <v>527</v>
      </c>
      <c r="B7" s="186" t="s">
        <v>1709</v>
      </c>
      <c r="C7" s="329"/>
    </row>
    <row r="8" spans="1:3" ht="13.8" x14ac:dyDescent="0.25">
      <c r="A8" s="185" t="s">
        <v>528</v>
      </c>
      <c r="B8" s="186" t="s">
        <v>1710</v>
      </c>
      <c r="C8" s="330"/>
    </row>
    <row r="9" spans="1:3" ht="13.8" x14ac:dyDescent="0.25">
      <c r="A9" s="185" t="s">
        <v>530</v>
      </c>
      <c r="B9" s="186" t="s">
        <v>1711</v>
      </c>
      <c r="C9" s="331" t="s">
        <v>697</v>
      </c>
    </row>
    <row r="10" spans="1:3" ht="13.8" x14ac:dyDescent="0.25">
      <c r="A10" s="185" t="s">
        <v>531</v>
      </c>
      <c r="B10" s="186" t="s">
        <v>1712</v>
      </c>
      <c r="C10" s="326"/>
    </row>
    <row r="11" spans="1:3" ht="13.8" x14ac:dyDescent="0.25">
      <c r="A11" s="185" t="s">
        <v>532</v>
      </c>
      <c r="B11" s="186" t="s">
        <v>1713</v>
      </c>
      <c r="C11" s="326"/>
    </row>
    <row r="12" spans="1:3" ht="13.8" x14ac:dyDescent="0.25">
      <c r="A12" s="185" t="s">
        <v>533</v>
      </c>
      <c r="B12" s="186" t="s">
        <v>1714</v>
      </c>
      <c r="C12" s="327"/>
    </row>
    <row r="13" spans="1:3" ht="13.8" x14ac:dyDescent="0.25">
      <c r="A13" s="185" t="s">
        <v>535</v>
      </c>
      <c r="B13" s="186" t="s">
        <v>1711</v>
      </c>
      <c r="C13" s="325" t="s">
        <v>697</v>
      </c>
    </row>
    <row r="14" spans="1:3" ht="13.8" x14ac:dyDescent="0.25">
      <c r="A14" s="185" t="s">
        <v>536</v>
      </c>
      <c r="B14" s="186" t="s">
        <v>1712</v>
      </c>
      <c r="C14" s="326"/>
    </row>
    <row r="15" spans="1:3" ht="13.8" x14ac:dyDescent="0.25">
      <c r="A15" s="185" t="s">
        <v>537</v>
      </c>
      <c r="B15" s="186" t="s">
        <v>1713</v>
      </c>
      <c r="C15" s="326"/>
    </row>
    <row r="16" spans="1:3" ht="13.8" x14ac:dyDescent="0.25">
      <c r="A16" s="185" t="s">
        <v>538</v>
      </c>
      <c r="B16" s="186" t="s">
        <v>1714</v>
      </c>
      <c r="C16" s="327"/>
    </row>
    <row r="17" spans="1:3" ht="13.8" x14ac:dyDescent="0.25">
      <c r="A17" s="185" t="s">
        <v>540</v>
      </c>
      <c r="B17" s="186" t="s">
        <v>1715</v>
      </c>
      <c r="C17" s="325" t="s">
        <v>697</v>
      </c>
    </row>
    <row r="18" spans="1:3" ht="13.8" x14ac:dyDescent="0.25">
      <c r="A18" s="185" t="s">
        <v>541</v>
      </c>
      <c r="B18" s="186" t="s">
        <v>1716</v>
      </c>
      <c r="C18" s="326"/>
    </row>
    <row r="19" spans="1:3" ht="13.8" x14ac:dyDescent="0.25">
      <c r="A19" s="185" t="s">
        <v>542</v>
      </c>
      <c r="B19" s="186" t="s">
        <v>1717</v>
      </c>
      <c r="C19" s="326"/>
    </row>
    <row r="20" spans="1:3" ht="13.8" x14ac:dyDescent="0.25">
      <c r="A20" s="185" t="s">
        <v>543</v>
      </c>
      <c r="B20" s="186" t="s">
        <v>1718</v>
      </c>
      <c r="C20" s="327"/>
    </row>
    <row r="21" spans="1:3" ht="13.8" x14ac:dyDescent="0.25">
      <c r="A21" s="185" t="s">
        <v>693</v>
      </c>
      <c r="B21" s="186" t="s">
        <v>692</v>
      </c>
      <c r="C21" s="325" t="s">
        <v>697</v>
      </c>
    </row>
    <row r="22" spans="1:3" ht="13.8" x14ac:dyDescent="0.25">
      <c r="A22" s="185" t="s">
        <v>694</v>
      </c>
      <c r="B22" s="186" t="s">
        <v>1719</v>
      </c>
      <c r="C22" s="326"/>
    </row>
    <row r="23" spans="1:3" ht="13.8" x14ac:dyDescent="0.25">
      <c r="A23" s="185" t="s">
        <v>695</v>
      </c>
      <c r="B23" s="186" t="s">
        <v>1720</v>
      </c>
      <c r="C23" s="326"/>
    </row>
    <row r="24" spans="1:3" ht="13.8" x14ac:dyDescent="0.25">
      <c r="A24" s="185" t="s">
        <v>696</v>
      </c>
      <c r="B24" s="186" t="s">
        <v>1721</v>
      </c>
      <c r="C24" s="327"/>
    </row>
  </sheetData>
  <mergeCells count="6">
    <mergeCell ref="C17:C20"/>
    <mergeCell ref="C21:C24"/>
    <mergeCell ref="C5:C8"/>
    <mergeCell ref="C9:C12"/>
    <mergeCell ref="A2:C2"/>
    <mergeCell ref="C13:C16"/>
  </mergeCells>
  <hyperlinks>
    <hyperlink ref="A1" location="Overview!A1" display="Back to Overview"/>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zoomScaleNormal="100" workbookViewId="0">
      <selection activeCell="L10" sqref="L10"/>
    </sheetView>
  </sheetViews>
  <sheetFormatPr defaultColWidth="9.109375" defaultRowHeight="13.2" x14ac:dyDescent="0.25"/>
  <cols>
    <col min="1" max="1" width="2.44140625" style="99" customWidth="1"/>
    <col min="2" max="2" width="33.6640625" style="99" customWidth="1"/>
    <col min="3" max="4" width="14.109375" style="99" customWidth="1"/>
    <col min="5" max="9" width="12.109375" style="99" customWidth="1"/>
    <col min="10" max="10" width="5.5546875" style="99" customWidth="1"/>
    <col min="11" max="11" width="5.33203125" style="99" customWidth="1"/>
    <col min="12" max="12" width="35.33203125" style="99" customWidth="1"/>
    <col min="13" max="20" width="11.6640625" style="99" customWidth="1"/>
    <col min="21" max="27" width="9.109375" style="99"/>
    <col min="28" max="28" width="25" style="99" bestFit="1" customWidth="1"/>
    <col min="29" max="29" width="14.5546875" style="99" bestFit="1" customWidth="1"/>
    <col min="30" max="16384" width="9.109375" style="99"/>
  </cols>
  <sheetData>
    <row r="1" spans="1:154" x14ac:dyDescent="0.25">
      <c r="B1" s="83" t="s">
        <v>27</v>
      </c>
      <c r="J1" s="100"/>
      <c r="K1" s="100"/>
      <c r="L1" s="100"/>
      <c r="M1" s="100"/>
      <c r="N1" s="100"/>
      <c r="O1" s="100"/>
      <c r="P1" s="100"/>
      <c r="Q1" s="100"/>
      <c r="R1" s="100"/>
      <c r="S1" s="100"/>
      <c r="T1" s="100"/>
      <c r="U1" s="100"/>
      <c r="V1" s="100"/>
      <c r="W1" s="100"/>
      <c r="X1" s="100"/>
      <c r="Y1" s="100"/>
      <c r="Z1" s="100"/>
      <c r="AA1" s="100"/>
      <c r="AB1" s="100"/>
      <c r="AC1" s="100"/>
      <c r="AD1" s="100"/>
      <c r="AE1" s="100"/>
      <c r="AF1" s="100"/>
      <c r="AG1" s="100"/>
      <c r="AH1" s="100"/>
      <c r="AI1" s="100"/>
      <c r="AJ1" s="100"/>
      <c r="AK1" s="100"/>
      <c r="AL1" s="100"/>
      <c r="AM1" s="100"/>
      <c r="AN1" s="100"/>
      <c r="AO1" s="100"/>
      <c r="AP1" s="100"/>
      <c r="AQ1" s="100"/>
      <c r="AR1" s="100"/>
      <c r="AS1" s="100"/>
      <c r="AT1" s="100"/>
      <c r="AU1" s="100"/>
      <c r="AV1" s="100"/>
      <c r="AW1" s="100"/>
      <c r="AX1" s="100"/>
      <c r="AY1" s="100"/>
      <c r="AZ1" s="100"/>
      <c r="BA1" s="100"/>
      <c r="BB1" s="100"/>
      <c r="BC1" s="100"/>
      <c r="BD1" s="100"/>
      <c r="BE1" s="100"/>
      <c r="BF1" s="100"/>
      <c r="BG1" s="100"/>
      <c r="BH1" s="100"/>
      <c r="BI1" s="100"/>
      <c r="BJ1" s="100"/>
      <c r="BK1" s="100"/>
      <c r="BL1" s="100"/>
      <c r="BM1" s="100"/>
      <c r="BN1" s="100"/>
      <c r="BO1" s="100"/>
      <c r="BP1" s="100"/>
      <c r="BQ1" s="100"/>
      <c r="BR1" s="100"/>
      <c r="BS1" s="100"/>
      <c r="BT1" s="100"/>
      <c r="BU1" s="100"/>
      <c r="BV1" s="100"/>
      <c r="BW1" s="100"/>
      <c r="BX1" s="100"/>
      <c r="BY1" s="100"/>
      <c r="BZ1" s="100"/>
      <c r="CA1" s="100"/>
      <c r="CB1" s="100"/>
      <c r="CC1" s="100"/>
      <c r="CD1" s="100"/>
      <c r="CE1" s="100"/>
      <c r="CF1" s="100"/>
      <c r="CG1" s="100"/>
      <c r="CH1" s="100"/>
      <c r="CI1" s="100"/>
      <c r="CJ1" s="100"/>
      <c r="CK1" s="100"/>
      <c r="CL1" s="100"/>
      <c r="CM1" s="100"/>
      <c r="CN1" s="100"/>
      <c r="CO1" s="100"/>
      <c r="CP1" s="100"/>
      <c r="CQ1" s="100"/>
      <c r="CR1" s="100"/>
      <c r="CS1" s="100"/>
      <c r="CT1" s="100"/>
      <c r="CU1" s="100"/>
      <c r="CV1" s="100"/>
      <c r="CW1" s="100"/>
      <c r="CX1" s="100"/>
      <c r="CY1" s="100"/>
      <c r="CZ1" s="100"/>
      <c r="DA1" s="100"/>
      <c r="DB1" s="100"/>
      <c r="DC1" s="100"/>
      <c r="DD1" s="100"/>
      <c r="DE1" s="100"/>
      <c r="DF1" s="100"/>
      <c r="DG1" s="100"/>
      <c r="DH1" s="100"/>
      <c r="DI1" s="100"/>
      <c r="DJ1" s="100"/>
      <c r="DK1" s="100"/>
      <c r="DL1" s="100"/>
      <c r="DM1" s="100"/>
      <c r="DN1" s="100"/>
      <c r="DO1" s="100"/>
      <c r="DP1" s="100"/>
      <c r="DQ1" s="100"/>
      <c r="DR1" s="100"/>
      <c r="DS1" s="100"/>
      <c r="DT1" s="100"/>
      <c r="DU1" s="100"/>
      <c r="DV1" s="100"/>
      <c r="DW1" s="100"/>
      <c r="DX1" s="100"/>
      <c r="DY1" s="100"/>
      <c r="DZ1" s="100"/>
      <c r="EA1" s="100"/>
      <c r="EB1" s="100"/>
      <c r="EC1" s="100"/>
      <c r="ED1" s="100"/>
      <c r="EE1" s="100"/>
      <c r="EF1" s="100"/>
      <c r="EG1" s="100"/>
      <c r="EH1" s="100"/>
      <c r="EI1" s="100"/>
      <c r="EJ1" s="100"/>
      <c r="EK1" s="100"/>
      <c r="EL1" s="100"/>
      <c r="EM1" s="100"/>
      <c r="EN1" s="100"/>
      <c r="EO1" s="100"/>
      <c r="EP1" s="100"/>
      <c r="EQ1" s="100"/>
      <c r="ER1" s="100"/>
      <c r="ES1" s="100"/>
      <c r="ET1" s="100"/>
      <c r="EU1" s="100"/>
      <c r="EV1" s="100"/>
      <c r="EW1" s="100"/>
      <c r="EX1" s="100"/>
    </row>
    <row r="2" spans="1:154" s="101" customFormat="1" ht="21.75" customHeight="1" x14ac:dyDescent="0.25">
      <c r="B2" s="332" t="str">
        <f>Overview!B4&amp; " - Effective from "&amp;TEXT(Overview!D4,"D MMMM YYYY")&amp;" - "&amp;Overview!E4</f>
        <v>Western Power Distribution (South West) plc - Effective from 1 April 2022 - Final</v>
      </c>
      <c r="C2" s="333"/>
      <c r="D2" s="333"/>
      <c r="E2" s="333"/>
      <c r="F2" s="333"/>
      <c r="G2" s="333"/>
      <c r="H2" s="333"/>
      <c r="I2" s="333"/>
      <c r="J2" s="333"/>
      <c r="K2" s="333"/>
      <c r="L2" s="333"/>
      <c r="M2" s="333"/>
      <c r="N2" s="333"/>
      <c r="O2" s="333"/>
      <c r="P2" s="333"/>
      <c r="Q2" s="333"/>
      <c r="R2" s="333"/>
      <c r="S2" s="333"/>
      <c r="T2" s="334"/>
      <c r="U2" s="100"/>
      <c r="V2" s="100"/>
      <c r="W2" s="100"/>
      <c r="X2" s="100"/>
      <c r="Y2" s="100"/>
      <c r="Z2" s="100"/>
      <c r="AA2" s="100"/>
      <c r="AB2" s="25"/>
      <c r="AC2" s="53" t="s">
        <v>206</v>
      </c>
      <c r="AD2" s="53" t="s">
        <v>208</v>
      </c>
      <c r="AE2" s="53" t="s">
        <v>207</v>
      </c>
      <c r="AF2" s="140" t="s">
        <v>33</v>
      </c>
      <c r="AG2" s="140" t="s">
        <v>34</v>
      </c>
      <c r="AH2" s="25" t="s">
        <v>174</v>
      </c>
      <c r="AI2" s="140" t="s">
        <v>61</v>
      </c>
      <c r="AJ2" s="100"/>
      <c r="AK2" s="100"/>
      <c r="AL2" s="100"/>
      <c r="AM2" s="100"/>
      <c r="AN2" s="100"/>
      <c r="AO2" s="100"/>
      <c r="AP2" s="100"/>
      <c r="AQ2" s="100"/>
      <c r="AR2" s="100"/>
      <c r="AS2" s="100"/>
      <c r="AT2" s="100"/>
      <c r="AU2" s="100"/>
      <c r="AV2" s="100"/>
      <c r="AW2" s="100"/>
      <c r="AX2" s="100"/>
      <c r="AY2" s="100"/>
      <c r="AZ2" s="100"/>
      <c r="BA2" s="100"/>
      <c r="BB2" s="100"/>
      <c r="BC2" s="100"/>
      <c r="BD2" s="100"/>
      <c r="BE2" s="100"/>
      <c r="BF2" s="100"/>
      <c r="BG2" s="100"/>
      <c r="BH2" s="100"/>
      <c r="BI2" s="100"/>
      <c r="BJ2" s="100"/>
      <c r="BK2" s="100"/>
      <c r="BL2" s="100"/>
      <c r="BM2" s="100"/>
      <c r="BN2" s="100"/>
      <c r="BO2" s="100"/>
      <c r="BP2" s="100"/>
      <c r="BQ2" s="100"/>
      <c r="BR2" s="100"/>
      <c r="BS2" s="100"/>
      <c r="BT2" s="100"/>
      <c r="BU2" s="100"/>
      <c r="BV2" s="100"/>
      <c r="BW2" s="100"/>
      <c r="BX2" s="100"/>
      <c r="BY2" s="100"/>
      <c r="BZ2" s="100"/>
      <c r="CA2" s="100"/>
      <c r="CB2" s="100"/>
      <c r="CC2" s="100"/>
      <c r="CD2" s="100"/>
      <c r="CE2" s="100"/>
      <c r="CF2" s="100"/>
      <c r="CG2" s="100"/>
      <c r="CH2" s="100"/>
      <c r="CI2" s="100"/>
      <c r="CJ2" s="100"/>
      <c r="CK2" s="100"/>
      <c r="CL2" s="100"/>
      <c r="CM2" s="100"/>
      <c r="CN2" s="100"/>
      <c r="CO2" s="100"/>
      <c r="CP2" s="100"/>
      <c r="CQ2" s="100"/>
      <c r="CR2" s="100"/>
      <c r="CS2" s="100"/>
      <c r="CT2" s="100"/>
      <c r="CU2" s="100"/>
      <c r="CV2" s="100"/>
      <c r="CW2" s="100"/>
      <c r="CX2" s="100"/>
      <c r="CY2" s="100"/>
      <c r="CZ2" s="100"/>
      <c r="DA2" s="100"/>
      <c r="DB2" s="100"/>
      <c r="DC2" s="100"/>
      <c r="DD2" s="100"/>
      <c r="DE2" s="100"/>
      <c r="DF2" s="100"/>
      <c r="DG2" s="100"/>
      <c r="DH2" s="100"/>
      <c r="DI2" s="100"/>
      <c r="DJ2" s="100"/>
      <c r="DK2" s="100"/>
      <c r="DL2" s="100"/>
      <c r="DM2" s="100"/>
      <c r="DN2" s="100"/>
      <c r="DO2" s="100"/>
      <c r="DP2" s="100"/>
      <c r="DQ2" s="100"/>
      <c r="DR2" s="100"/>
      <c r="DS2" s="100"/>
      <c r="DT2" s="100"/>
      <c r="DU2" s="100"/>
      <c r="DV2" s="100"/>
      <c r="DW2" s="100"/>
      <c r="DX2" s="100"/>
      <c r="DY2" s="100"/>
      <c r="DZ2" s="100"/>
      <c r="EA2" s="100"/>
      <c r="EB2" s="100"/>
      <c r="EC2" s="100"/>
      <c r="ED2" s="100"/>
      <c r="EE2" s="100"/>
      <c r="EF2" s="100"/>
      <c r="EG2" s="100"/>
      <c r="EH2" s="100"/>
      <c r="EI2" s="100"/>
      <c r="EJ2" s="100"/>
      <c r="EK2" s="100"/>
      <c r="EL2" s="100"/>
      <c r="EM2" s="100"/>
      <c r="EN2" s="100"/>
      <c r="EO2" s="100"/>
      <c r="EP2" s="100"/>
      <c r="EQ2" s="100"/>
      <c r="ER2" s="100"/>
      <c r="ES2" s="100"/>
      <c r="ET2" s="100"/>
      <c r="EU2" s="100"/>
      <c r="EV2" s="100"/>
      <c r="EW2" s="100"/>
      <c r="EX2" s="100"/>
    </row>
    <row r="3" spans="1:154" s="103" customFormat="1" ht="9" customHeight="1" x14ac:dyDescent="0.25">
      <c r="A3" s="102"/>
      <c r="B3" s="102"/>
      <c r="C3" s="102"/>
      <c r="D3" s="102"/>
      <c r="E3" s="102"/>
      <c r="F3" s="102"/>
      <c r="G3" s="102"/>
      <c r="H3" s="102"/>
      <c r="I3" s="102"/>
      <c r="J3" s="102"/>
      <c r="K3" s="102"/>
      <c r="L3" s="100"/>
      <c r="M3" s="100"/>
      <c r="N3" s="100"/>
      <c r="O3" s="100"/>
      <c r="P3" s="100"/>
      <c r="Q3" s="100"/>
      <c r="R3" s="100"/>
      <c r="S3" s="100"/>
      <c r="T3" s="100"/>
      <c r="U3" s="100"/>
      <c r="V3" s="100"/>
      <c r="W3" s="100"/>
      <c r="X3" s="100"/>
      <c r="Y3" s="100"/>
      <c r="Z3" s="100"/>
      <c r="AA3" s="100"/>
      <c r="AB3" s="16" t="s">
        <v>188</v>
      </c>
      <c r="AC3" s="142" t="s">
        <v>212</v>
      </c>
      <c r="AD3" s="143" t="s">
        <v>214</v>
      </c>
      <c r="AE3" s="144" t="s">
        <v>207</v>
      </c>
      <c r="AF3" s="150" t="s">
        <v>216</v>
      </c>
      <c r="AG3" s="145" t="s">
        <v>219</v>
      </c>
      <c r="AH3" s="145" t="s">
        <v>219</v>
      </c>
      <c r="AI3" s="146" t="s">
        <v>219</v>
      </c>
      <c r="AJ3" s="100"/>
      <c r="AK3" s="100"/>
      <c r="AL3" s="100"/>
      <c r="AM3" s="100"/>
      <c r="AN3" s="100"/>
      <c r="AO3" s="100"/>
      <c r="AP3" s="100"/>
      <c r="AQ3" s="100"/>
      <c r="AR3" s="100"/>
      <c r="AS3" s="100"/>
      <c r="AT3" s="100"/>
      <c r="AU3" s="100"/>
      <c r="AV3" s="100"/>
      <c r="AW3" s="100"/>
      <c r="AX3" s="100"/>
      <c r="AY3" s="100"/>
      <c r="AZ3" s="100"/>
      <c r="BA3" s="100"/>
      <c r="BB3" s="100"/>
      <c r="BC3" s="100"/>
      <c r="BD3" s="100"/>
      <c r="BE3" s="100"/>
      <c r="BF3" s="100"/>
      <c r="BG3" s="100"/>
      <c r="BH3" s="100"/>
      <c r="BI3" s="100"/>
      <c r="BJ3" s="100"/>
      <c r="BK3" s="100"/>
      <c r="BL3" s="100"/>
      <c r="BM3" s="100"/>
      <c r="BN3" s="100"/>
      <c r="BO3" s="100"/>
      <c r="BP3" s="100"/>
      <c r="BQ3" s="100"/>
      <c r="BR3" s="100"/>
      <c r="BS3" s="100"/>
      <c r="BT3" s="100"/>
      <c r="BU3" s="100"/>
      <c r="BV3" s="100"/>
      <c r="BW3" s="100"/>
      <c r="BX3" s="100"/>
      <c r="BY3" s="100"/>
      <c r="BZ3" s="100"/>
      <c r="CA3" s="100"/>
      <c r="CB3" s="100"/>
      <c r="CC3" s="100"/>
      <c r="CD3" s="100"/>
      <c r="CE3" s="100"/>
      <c r="CF3" s="100"/>
      <c r="CG3" s="100"/>
      <c r="CH3" s="100"/>
      <c r="CI3" s="100"/>
      <c r="CJ3" s="100"/>
      <c r="CK3" s="100"/>
      <c r="CL3" s="100"/>
      <c r="CM3" s="100"/>
      <c r="CN3" s="100"/>
      <c r="CO3" s="100"/>
      <c r="CP3" s="100"/>
      <c r="CQ3" s="100"/>
      <c r="CR3" s="100"/>
      <c r="CS3" s="100"/>
      <c r="CT3" s="100"/>
      <c r="CU3" s="100"/>
      <c r="CV3" s="100"/>
      <c r="CW3" s="100"/>
      <c r="CX3" s="100"/>
      <c r="CY3" s="100"/>
      <c r="CZ3" s="100"/>
      <c r="DA3" s="100"/>
      <c r="DB3" s="100"/>
      <c r="DC3" s="100"/>
      <c r="DD3" s="100"/>
      <c r="DE3" s="100"/>
      <c r="DF3" s="100"/>
      <c r="DG3" s="100"/>
      <c r="DH3" s="100"/>
      <c r="DI3" s="100"/>
      <c r="DJ3" s="100"/>
      <c r="DK3" s="100"/>
      <c r="DL3" s="100"/>
      <c r="DM3" s="100"/>
      <c r="DN3" s="100"/>
      <c r="DO3" s="100"/>
      <c r="DP3" s="100"/>
      <c r="DQ3" s="100"/>
      <c r="DR3" s="100"/>
      <c r="DS3" s="100"/>
      <c r="DT3" s="100"/>
      <c r="DU3" s="100"/>
      <c r="DV3" s="100"/>
      <c r="DW3" s="100"/>
      <c r="DX3" s="100"/>
      <c r="DY3" s="100"/>
      <c r="DZ3" s="100"/>
      <c r="EA3" s="100"/>
      <c r="EB3" s="100"/>
      <c r="EC3" s="100"/>
      <c r="ED3" s="100"/>
      <c r="EE3" s="100"/>
      <c r="EF3" s="100"/>
      <c r="EG3" s="100"/>
      <c r="EH3" s="100"/>
      <c r="EI3" s="100"/>
      <c r="EJ3" s="100"/>
      <c r="EK3" s="100"/>
      <c r="EL3" s="100"/>
      <c r="EM3" s="100"/>
      <c r="EN3" s="100"/>
      <c r="EO3" s="100"/>
      <c r="EP3" s="100"/>
      <c r="EQ3" s="100"/>
      <c r="ER3" s="100"/>
      <c r="ES3" s="100"/>
      <c r="ET3" s="100"/>
      <c r="EU3" s="100"/>
      <c r="EV3" s="100"/>
      <c r="EW3" s="100"/>
      <c r="EX3" s="100"/>
    </row>
    <row r="4" spans="1:154" ht="26.25" customHeight="1" x14ac:dyDescent="0.25">
      <c r="B4" s="338" t="s">
        <v>210</v>
      </c>
      <c r="C4" s="339"/>
      <c r="D4" s="339"/>
      <c r="E4" s="339"/>
      <c r="F4" s="339"/>
      <c r="G4" s="339"/>
      <c r="H4" s="339"/>
      <c r="I4" s="340"/>
      <c r="L4" s="338" t="s">
        <v>211</v>
      </c>
      <c r="M4" s="339"/>
      <c r="N4" s="339"/>
      <c r="O4" s="339"/>
      <c r="P4" s="339"/>
      <c r="Q4" s="339"/>
      <c r="R4" s="339"/>
      <c r="S4" s="339"/>
      <c r="T4" s="340"/>
      <c r="AB4" s="16" t="s">
        <v>189</v>
      </c>
      <c r="AC4" s="142" t="s">
        <v>212</v>
      </c>
      <c r="AD4" s="143" t="s">
        <v>214</v>
      </c>
      <c r="AE4" s="144" t="s">
        <v>207</v>
      </c>
      <c r="AF4" s="145" t="s">
        <v>219</v>
      </c>
      <c r="AG4" s="145" t="s">
        <v>219</v>
      </c>
      <c r="AH4" s="145" t="s">
        <v>219</v>
      </c>
      <c r="AI4" s="146" t="s">
        <v>219</v>
      </c>
    </row>
    <row r="5" spans="1:154" ht="18" customHeight="1" x14ac:dyDescent="0.25">
      <c r="B5" s="342" t="s">
        <v>144</v>
      </c>
      <c r="C5" s="342"/>
      <c r="D5" s="342"/>
      <c r="E5" s="342"/>
      <c r="F5" s="342"/>
      <c r="G5" s="342"/>
      <c r="H5" s="342"/>
      <c r="I5" s="342"/>
      <c r="L5" s="342" t="s">
        <v>146</v>
      </c>
      <c r="M5" s="342"/>
      <c r="N5" s="342"/>
      <c r="O5" s="342"/>
      <c r="P5" s="342"/>
      <c r="Q5" s="342"/>
      <c r="R5" s="342"/>
      <c r="S5" s="342"/>
      <c r="T5" s="342"/>
      <c r="AB5" s="16" t="s">
        <v>190</v>
      </c>
      <c r="AC5" s="142" t="s">
        <v>212</v>
      </c>
      <c r="AD5" s="143" t="s">
        <v>214</v>
      </c>
      <c r="AE5" s="144" t="s">
        <v>207</v>
      </c>
      <c r="AF5" s="150" t="s">
        <v>216</v>
      </c>
      <c r="AG5" s="145" t="s">
        <v>219</v>
      </c>
      <c r="AH5" s="145" t="s">
        <v>219</v>
      </c>
      <c r="AI5" s="146" t="s">
        <v>219</v>
      </c>
    </row>
    <row r="6" spans="1:154" s="104" customFormat="1" ht="27.75" customHeight="1" x14ac:dyDescent="0.25">
      <c r="B6" s="341" t="s">
        <v>150</v>
      </c>
      <c r="C6" s="341"/>
      <c r="D6" s="341"/>
      <c r="E6" s="341"/>
      <c r="F6" s="341"/>
      <c r="G6" s="341"/>
      <c r="H6" s="341"/>
      <c r="I6" s="341"/>
      <c r="L6" s="341" t="s">
        <v>151</v>
      </c>
      <c r="M6" s="341"/>
      <c r="N6" s="341"/>
      <c r="O6" s="341"/>
      <c r="P6" s="341"/>
      <c r="Q6" s="341"/>
      <c r="R6" s="341"/>
      <c r="S6" s="341"/>
      <c r="T6" s="341"/>
      <c r="AB6" s="16" t="s">
        <v>191</v>
      </c>
      <c r="AC6" s="142" t="s">
        <v>212</v>
      </c>
      <c r="AD6" s="143" t="s">
        <v>214</v>
      </c>
      <c r="AE6" s="144" t="s">
        <v>207</v>
      </c>
      <c r="AF6" s="145" t="s">
        <v>219</v>
      </c>
      <c r="AG6" s="145" t="s">
        <v>219</v>
      </c>
      <c r="AH6" s="145" t="s">
        <v>219</v>
      </c>
      <c r="AI6" s="146" t="s">
        <v>219</v>
      </c>
    </row>
    <row r="7" spans="1:154" ht="18" customHeight="1" x14ac:dyDescent="0.25">
      <c r="B7" s="342" t="s">
        <v>145</v>
      </c>
      <c r="C7" s="342"/>
      <c r="D7" s="342"/>
      <c r="E7" s="342"/>
      <c r="F7" s="342"/>
      <c r="G7" s="342"/>
      <c r="H7" s="342"/>
      <c r="I7" s="342"/>
      <c r="L7" s="342" t="s">
        <v>147</v>
      </c>
      <c r="M7" s="342"/>
      <c r="N7" s="342"/>
      <c r="O7" s="342"/>
      <c r="P7" s="342"/>
      <c r="Q7" s="342"/>
      <c r="R7" s="342"/>
      <c r="S7" s="342"/>
      <c r="T7" s="342"/>
      <c r="AB7" s="16" t="s">
        <v>192</v>
      </c>
      <c r="AC7" s="142" t="s">
        <v>212</v>
      </c>
      <c r="AD7" s="143" t="s">
        <v>214</v>
      </c>
      <c r="AE7" s="144" t="s">
        <v>207</v>
      </c>
      <c r="AF7" s="150" t="s">
        <v>216</v>
      </c>
      <c r="AG7" s="150" t="s">
        <v>217</v>
      </c>
      <c r="AH7" s="151" t="s">
        <v>218</v>
      </c>
      <c r="AI7" s="152" t="s">
        <v>61</v>
      </c>
    </row>
    <row r="8" spans="1:154" ht="8.25" customHeight="1" x14ac:dyDescent="0.25">
      <c r="AB8" s="16" t="s">
        <v>193</v>
      </c>
      <c r="AC8" s="142" t="s">
        <v>212</v>
      </c>
      <c r="AD8" s="143" t="s">
        <v>214</v>
      </c>
      <c r="AE8" s="144" t="s">
        <v>207</v>
      </c>
      <c r="AF8" s="150" t="s">
        <v>216</v>
      </c>
      <c r="AG8" s="150" t="s">
        <v>217</v>
      </c>
      <c r="AH8" s="151" t="s">
        <v>218</v>
      </c>
      <c r="AI8" s="147" t="s">
        <v>61</v>
      </c>
    </row>
    <row r="9" spans="1:154" ht="72" customHeight="1" x14ac:dyDescent="0.25">
      <c r="B9" s="105" t="s">
        <v>148</v>
      </c>
      <c r="C9" s="106" t="str">
        <f>IFERROR(VLOOKUP($B$10,$AB$2:$AI$18,2,FALSE),AC2)</f>
        <v>Red unit charge
p/kWh</v>
      </c>
      <c r="D9" s="106" t="str">
        <f>IFERROR(VLOOKUP($B$10,$AB$2:$AI$18,3,FALSE),AD2)</f>
        <v>Amber unit charge
p/kWh</v>
      </c>
      <c r="E9" s="106" t="str">
        <f>IFERROR(VLOOKUP($B$10,$AB$2:$AI$18,4,FALSE),AE2)</f>
        <v>Green unit charge
p/kWh</v>
      </c>
      <c r="F9" s="106" t="str">
        <f>IFERROR(VLOOKUP($B$10,$AB$2:$AI$18,5,FALSE),AF2)</f>
        <v>Fixed charge 
p/MPAN/day</v>
      </c>
      <c r="G9" s="106" t="str">
        <f>IFERROR(VLOOKUP($B$10,$AB$2:$AI$18,6,FALSE),AG2)</f>
        <v>Capacity charge 
p/kVA/day</v>
      </c>
      <c r="H9" s="106" t="str">
        <f>IFERROR(VLOOKUP($B$10,$AB$2:$AI$18,7,FALSE),AH2)</f>
        <v>Exceeded Capacity charge 
p/kVA/day</v>
      </c>
      <c r="I9" s="106" t="str">
        <f>IFERROR(VLOOKUP($B$10,$AB$2:$AI$18,8,FALSE),AI2)</f>
        <v>Reactive power charge
p/kVArh</v>
      </c>
      <c r="L9" s="105" t="s">
        <v>149</v>
      </c>
      <c r="M9" s="124" t="str">
        <f>'Annex 2 EHV charges'!H10</f>
        <v>Import
Super Red
unit charge
(p/kWh)</v>
      </c>
      <c r="N9" s="124" t="str">
        <f>'Annex 2 EHV charges'!I10</f>
        <v>Import
fixed charge
(p/day)</v>
      </c>
      <c r="O9" s="124" t="str">
        <f>'Annex 2 EHV charges'!J10</f>
        <v>Import
capacity charge
(p/kVA/day)</v>
      </c>
      <c r="P9" s="124" t="str">
        <f>'Annex 2 EHV charges'!K10</f>
        <v>Import
exceeded capacity charge
(p/kVA/day)</v>
      </c>
      <c r="Q9" s="125" t="str">
        <f>'Annex 2 EHV charges'!L10</f>
        <v>Export
Super Red
unit charge
(p/kWh)</v>
      </c>
      <c r="R9" s="125" t="str">
        <f>'Annex 2 EHV charges'!M10</f>
        <v>Export
fixed charge
(p/day)</v>
      </c>
      <c r="S9" s="125" t="str">
        <f>'Annex 2 EHV charges'!N10</f>
        <v>Export
capacity charge
(p/kVA/day)</v>
      </c>
      <c r="T9" s="125" t="str">
        <f>'Annex 2 EHV charges'!O10</f>
        <v>Export
exceeded capacity charge
(p/kVA/day)</v>
      </c>
      <c r="AB9" s="16" t="s">
        <v>194</v>
      </c>
      <c r="AC9" s="142" t="s">
        <v>212</v>
      </c>
      <c r="AD9" s="143" t="s">
        <v>214</v>
      </c>
      <c r="AE9" s="144" t="s">
        <v>207</v>
      </c>
      <c r="AF9" s="150" t="s">
        <v>216</v>
      </c>
      <c r="AG9" s="150" t="s">
        <v>217</v>
      </c>
      <c r="AH9" s="151" t="s">
        <v>218</v>
      </c>
      <c r="AI9" s="147" t="s">
        <v>61</v>
      </c>
    </row>
    <row r="10" spans="1:154" ht="30" customHeight="1" x14ac:dyDescent="0.25">
      <c r="B10" s="93" t="s">
        <v>192</v>
      </c>
      <c r="C10" s="120" t="str">
        <f>IFERROR(VLOOKUP($B$10,'Annex 1 LV, HV and UMS charges'!$A:$K,4,FALSE),"")</f>
        <v/>
      </c>
      <c r="D10" s="121" t="str">
        <f>IFERROR(VLOOKUP($B$10,'Annex 1 LV, HV and UMS charges'!$A:$K,5,FALSE),"")</f>
        <v/>
      </c>
      <c r="E10" s="121" t="str">
        <f>IFERROR(VLOOKUP($B$10,'Annex 1 LV, HV and UMS charges'!$A:$K,6,FALSE),"")</f>
        <v/>
      </c>
      <c r="F10" s="95" t="str">
        <f>IFERROR(VLOOKUP($B$10,'Annex 1 LV, HV and UMS charges'!$A:$K,7,FALSE),"")</f>
        <v/>
      </c>
      <c r="G10" s="95" t="str">
        <f>IFERROR(VLOOKUP($B$10,'Annex 1 LV, HV and UMS charges'!$A:$K,8,FALSE),"")</f>
        <v/>
      </c>
      <c r="H10" s="95" t="str">
        <f>IFERROR(VLOOKUP($B$10,'Annex 1 LV, HV and UMS charges'!$A:$K,9,FALSE),"")</f>
        <v/>
      </c>
      <c r="I10" s="95" t="str">
        <f>IFERROR(VLOOKUP($B$10,'Annex 1 LV, HV and UMS charges'!$A:$K,10,FALSE),"")</f>
        <v/>
      </c>
      <c r="L10" s="93"/>
      <c r="M10" s="95" t="str">
        <f>IFERROR(VLOOKUP($L$10,'Annex 2 EHV charges'!$G:$O,2,FALSE),"")</f>
        <v/>
      </c>
      <c r="N10" s="95" t="str">
        <f>IFERROR(VLOOKUP($L$10,'Annex 2 EHV charges'!$G:$O,3,FALSE),"")</f>
        <v/>
      </c>
      <c r="O10" s="95" t="str">
        <f>IFERROR(VLOOKUP($L$10,'Annex 2 EHV charges'!$G:$O,4,FALSE),"")</f>
        <v/>
      </c>
      <c r="P10" s="95" t="str">
        <f>IFERROR(VLOOKUP($L$10,'Annex 2 EHV charges'!$G:$O,5,FALSE),"")</f>
        <v/>
      </c>
      <c r="Q10" s="108" t="str">
        <f>IFERROR(VLOOKUP($L$10,'Annex 2 EHV charges'!$G:$O,6,FALSE),"")</f>
        <v/>
      </c>
      <c r="R10" s="108" t="str">
        <f>IFERROR(VLOOKUP($L$10,'Annex 2 EHV charges'!$G:$O,7,FALSE),"")</f>
        <v/>
      </c>
      <c r="S10" s="108" t="str">
        <f>IFERROR(VLOOKUP($L$10,'Annex 2 EHV charges'!$G:$O,8,FALSE),"")</f>
        <v/>
      </c>
      <c r="T10" s="108" t="str">
        <f>IFERROR(VLOOKUP($L$10,'Annex 2 EHV charges'!$G:$O,9,FALSE),"")</f>
        <v/>
      </c>
      <c r="AB10" s="16" t="s">
        <v>195</v>
      </c>
      <c r="AC10" s="148" t="s">
        <v>213</v>
      </c>
      <c r="AD10" s="149" t="s">
        <v>215</v>
      </c>
      <c r="AE10" s="144" t="s">
        <v>207</v>
      </c>
      <c r="AF10" s="145" t="s">
        <v>219</v>
      </c>
      <c r="AG10" s="145" t="s">
        <v>219</v>
      </c>
      <c r="AH10" s="145" t="s">
        <v>219</v>
      </c>
      <c r="AI10" s="145" t="s">
        <v>219</v>
      </c>
    </row>
    <row r="11" spans="1:154" ht="7.5" customHeight="1" x14ac:dyDescent="0.25">
      <c r="AB11" s="16" t="s">
        <v>196</v>
      </c>
      <c r="AC11" s="142" t="s">
        <v>212</v>
      </c>
      <c r="AD11" s="143" t="s">
        <v>214</v>
      </c>
      <c r="AE11" s="144" t="s">
        <v>207</v>
      </c>
      <c r="AF11" s="150" t="s">
        <v>216</v>
      </c>
      <c r="AG11" s="145" t="s">
        <v>219</v>
      </c>
      <c r="AH11" s="145" t="s">
        <v>219</v>
      </c>
      <c r="AI11" s="145" t="s">
        <v>219</v>
      </c>
    </row>
    <row r="12" spans="1:154" ht="88.5" customHeight="1" x14ac:dyDescent="0.25">
      <c r="B12" s="109" t="s">
        <v>114</v>
      </c>
      <c r="C12" s="106" t="str">
        <f>C9</f>
        <v>Red unit charge
p/kWh</v>
      </c>
      <c r="D12" s="106" t="str">
        <f>D9</f>
        <v>Amber unit charge
p/kWh</v>
      </c>
      <c r="E12" s="106" t="str">
        <f>E9</f>
        <v>Green unit charge
p/kWh</v>
      </c>
      <c r="F12" s="106" t="s">
        <v>115</v>
      </c>
      <c r="G12" s="106" t="s">
        <v>112</v>
      </c>
      <c r="H12" s="106" t="s">
        <v>177</v>
      </c>
      <c r="I12" s="106" t="s">
        <v>113</v>
      </c>
      <c r="L12" s="109" t="s">
        <v>114</v>
      </c>
      <c r="M12" s="106" t="s">
        <v>134</v>
      </c>
      <c r="N12" s="106" t="s">
        <v>115</v>
      </c>
      <c r="O12" s="106" t="s">
        <v>130</v>
      </c>
      <c r="P12" s="106" t="s">
        <v>177</v>
      </c>
      <c r="Q12" s="107" t="s">
        <v>132</v>
      </c>
      <c r="R12" s="107" t="s">
        <v>115</v>
      </c>
      <c r="S12" s="107" t="s">
        <v>131</v>
      </c>
      <c r="T12" s="107" t="s">
        <v>177</v>
      </c>
      <c r="AB12" s="16" t="s">
        <v>197</v>
      </c>
      <c r="AC12" s="142" t="s">
        <v>212</v>
      </c>
      <c r="AD12" s="143" t="s">
        <v>214</v>
      </c>
      <c r="AE12" s="144" t="s">
        <v>207</v>
      </c>
      <c r="AF12" s="150" t="s">
        <v>216</v>
      </c>
      <c r="AG12" s="145" t="s">
        <v>219</v>
      </c>
      <c r="AH12" s="145" t="s">
        <v>219</v>
      </c>
      <c r="AI12" s="145" t="s">
        <v>219</v>
      </c>
    </row>
    <row r="13" spans="1:154" ht="30" customHeight="1" x14ac:dyDescent="0.25">
      <c r="B13" s="110" t="s">
        <v>116</v>
      </c>
      <c r="C13" s="115"/>
      <c r="D13" s="115"/>
      <c r="E13" s="115"/>
      <c r="F13" s="115"/>
      <c r="G13" s="115"/>
      <c r="H13" s="115"/>
      <c r="I13" s="115"/>
      <c r="L13" s="110" t="s">
        <v>116</v>
      </c>
      <c r="M13" s="96"/>
      <c r="N13" s="96"/>
      <c r="O13" s="96"/>
      <c r="P13" s="96"/>
      <c r="Q13" s="97"/>
      <c r="R13" s="97">
        <f>N13</f>
        <v>0</v>
      </c>
      <c r="S13" s="97"/>
      <c r="T13" s="97"/>
      <c r="AB13" s="16" t="s">
        <v>198</v>
      </c>
      <c r="AC13" s="142" t="s">
        <v>212</v>
      </c>
      <c r="AD13" s="143" t="s">
        <v>214</v>
      </c>
      <c r="AE13" s="144" t="s">
        <v>207</v>
      </c>
      <c r="AF13" s="150" t="s">
        <v>216</v>
      </c>
      <c r="AG13" s="145" t="s">
        <v>219</v>
      </c>
      <c r="AH13" s="145" t="s">
        <v>219</v>
      </c>
      <c r="AI13" s="147" t="s">
        <v>61</v>
      </c>
    </row>
    <row r="14" spans="1:154" ht="30" customHeight="1" x14ac:dyDescent="0.25">
      <c r="B14" s="111" t="s">
        <v>118</v>
      </c>
      <c r="C14" s="94">
        <f t="shared" ref="C14:I14" si="0">C13</f>
        <v>0</v>
      </c>
      <c r="D14" s="94">
        <f t="shared" si="0"/>
        <v>0</v>
      </c>
      <c r="E14" s="94">
        <f t="shared" si="0"/>
        <v>0</v>
      </c>
      <c r="F14" s="94">
        <f t="shared" si="0"/>
        <v>0</v>
      </c>
      <c r="G14" s="94">
        <f t="shared" si="0"/>
        <v>0</v>
      </c>
      <c r="H14" s="94">
        <f t="shared" si="0"/>
        <v>0</v>
      </c>
      <c r="I14" s="94">
        <f t="shared" si="0"/>
        <v>0</v>
      </c>
      <c r="L14" s="111" t="s">
        <v>118</v>
      </c>
      <c r="M14" s="94">
        <f>M13</f>
        <v>0</v>
      </c>
      <c r="N14" s="94">
        <f t="shared" ref="N14:T14" si="1">N13</f>
        <v>0</v>
      </c>
      <c r="O14" s="94">
        <f t="shared" si="1"/>
        <v>0</v>
      </c>
      <c r="P14" s="94">
        <f t="shared" si="1"/>
        <v>0</v>
      </c>
      <c r="Q14" s="98">
        <f t="shared" si="1"/>
        <v>0</v>
      </c>
      <c r="R14" s="98">
        <f t="shared" si="1"/>
        <v>0</v>
      </c>
      <c r="S14" s="98">
        <f t="shared" si="1"/>
        <v>0</v>
      </c>
      <c r="T14" s="98">
        <f t="shared" si="1"/>
        <v>0</v>
      </c>
      <c r="AB14" s="16" t="s">
        <v>199</v>
      </c>
      <c r="AC14" s="142" t="s">
        <v>212</v>
      </c>
      <c r="AD14" s="143" t="s">
        <v>214</v>
      </c>
      <c r="AE14" s="144" t="s">
        <v>207</v>
      </c>
      <c r="AF14" s="150" t="s">
        <v>216</v>
      </c>
      <c r="AG14" s="145" t="s">
        <v>219</v>
      </c>
      <c r="AH14" s="145" t="s">
        <v>219</v>
      </c>
      <c r="AI14" s="145" t="s">
        <v>219</v>
      </c>
    </row>
    <row r="15" spans="1:154" ht="7.5" customHeight="1" x14ac:dyDescent="0.25">
      <c r="AB15" s="16" t="s">
        <v>200</v>
      </c>
      <c r="AC15" s="142" t="s">
        <v>212</v>
      </c>
      <c r="AD15" s="143" t="s">
        <v>214</v>
      </c>
      <c r="AE15" s="144" t="s">
        <v>207</v>
      </c>
      <c r="AF15" s="150" t="s">
        <v>216</v>
      </c>
      <c r="AG15" s="145" t="s">
        <v>219</v>
      </c>
      <c r="AH15" s="145" t="s">
        <v>219</v>
      </c>
      <c r="AI15" s="147" t="s">
        <v>61</v>
      </c>
    </row>
    <row r="16" spans="1:154" ht="63.75" customHeight="1" x14ac:dyDescent="0.25">
      <c r="B16" s="109" t="s">
        <v>117</v>
      </c>
      <c r="C16" s="106" t="s">
        <v>127</v>
      </c>
      <c r="D16" s="106" t="s">
        <v>128</v>
      </c>
      <c r="E16" s="106" t="s">
        <v>129</v>
      </c>
      <c r="F16" s="106" t="s">
        <v>123</v>
      </c>
      <c r="G16" s="106" t="s">
        <v>122</v>
      </c>
      <c r="H16" s="106" t="s">
        <v>178</v>
      </c>
      <c r="I16" s="106" t="s">
        <v>121</v>
      </c>
      <c r="L16" s="109" t="s">
        <v>117</v>
      </c>
      <c r="M16" s="106" t="s">
        <v>135</v>
      </c>
      <c r="N16" s="106" t="s">
        <v>133</v>
      </c>
      <c r="O16" s="106" t="s">
        <v>138</v>
      </c>
      <c r="P16" s="106" t="s">
        <v>179</v>
      </c>
      <c r="Q16" s="107" t="s">
        <v>136</v>
      </c>
      <c r="R16" s="107" t="s">
        <v>137</v>
      </c>
      <c r="S16" s="107" t="s">
        <v>139</v>
      </c>
      <c r="T16" s="107" t="s">
        <v>180</v>
      </c>
      <c r="AB16" s="16" t="s">
        <v>201</v>
      </c>
      <c r="AC16" s="142" t="s">
        <v>212</v>
      </c>
      <c r="AD16" s="143" t="s">
        <v>214</v>
      </c>
      <c r="AE16" s="144" t="s">
        <v>207</v>
      </c>
      <c r="AF16" s="150" t="s">
        <v>216</v>
      </c>
      <c r="AG16" s="145" t="s">
        <v>219</v>
      </c>
      <c r="AH16" s="145" t="s">
        <v>219</v>
      </c>
      <c r="AI16" s="145" t="s">
        <v>219</v>
      </c>
    </row>
    <row r="17" spans="2:35" ht="30" customHeight="1" x14ac:dyDescent="0.25">
      <c r="B17" s="110" t="s">
        <v>119</v>
      </c>
      <c r="C17" s="116" t="str">
        <f>IFERROR(C10*C13/100,"")</f>
        <v/>
      </c>
      <c r="D17" s="116" t="str">
        <f t="shared" ref="D17:I17" si="2">IFERROR(D10*D13/100,"")</f>
        <v/>
      </c>
      <c r="E17" s="116" t="str">
        <f t="shared" si="2"/>
        <v/>
      </c>
      <c r="F17" s="116" t="str">
        <f t="shared" si="2"/>
        <v/>
      </c>
      <c r="G17" s="116" t="str">
        <f>IFERROR(G10*G13*F13/100,"")</f>
        <v/>
      </c>
      <c r="H17" s="116" t="str">
        <f>IFERROR(H10*H13*F13/100,"")</f>
        <v/>
      </c>
      <c r="I17" s="116" t="str">
        <f t="shared" si="2"/>
        <v/>
      </c>
      <c r="L17" s="112" t="s">
        <v>119</v>
      </c>
      <c r="M17" s="116" t="str">
        <f>IFERROR(M10*M13/100,"")</f>
        <v/>
      </c>
      <c r="N17" s="116" t="str">
        <f>IFERROR(N10*N13/100,"")</f>
        <v/>
      </c>
      <c r="O17" s="116" t="str">
        <f>IFERROR(O10*O13*N13/100,"")</f>
        <v/>
      </c>
      <c r="P17" s="116" t="str">
        <f>IFERROR(P10*P13*N13/100,"")</f>
        <v/>
      </c>
      <c r="Q17" s="117" t="str">
        <f>IFERROR(Q10*Q13/100,"")</f>
        <v/>
      </c>
      <c r="R17" s="117" t="str">
        <f>IFERROR(R10*R13/100,"")</f>
        <v/>
      </c>
      <c r="S17" s="117" t="str">
        <f>IFERROR(S10*S13*R13/100,"")</f>
        <v/>
      </c>
      <c r="T17" s="117" t="str">
        <f>IFERROR(T10*T13*R13/100,"")</f>
        <v/>
      </c>
      <c r="AB17" s="16" t="s">
        <v>202</v>
      </c>
      <c r="AC17" s="142" t="s">
        <v>212</v>
      </c>
      <c r="AD17" s="143" t="s">
        <v>214</v>
      </c>
      <c r="AE17" s="144" t="s">
        <v>207</v>
      </c>
      <c r="AF17" s="150" t="s">
        <v>216</v>
      </c>
      <c r="AG17" s="145" t="s">
        <v>219</v>
      </c>
      <c r="AH17" s="145" t="s">
        <v>219</v>
      </c>
      <c r="AI17" s="147" t="s">
        <v>61</v>
      </c>
    </row>
    <row r="18" spans="2:35" ht="30" customHeight="1" x14ac:dyDescent="0.25">
      <c r="B18" s="111" t="s">
        <v>120</v>
      </c>
      <c r="C18" s="118" t="str">
        <f>IFERROR(C10*C14/100,"")</f>
        <v/>
      </c>
      <c r="D18" s="118" t="str">
        <f t="shared" ref="D18:I18" si="3">IFERROR(D10*D14/100,"")</f>
        <v/>
      </c>
      <c r="E18" s="118" t="str">
        <f t="shared" si="3"/>
        <v/>
      </c>
      <c r="F18" s="118" t="str">
        <f t="shared" si="3"/>
        <v/>
      </c>
      <c r="G18" s="118" t="str">
        <f>IFERROR(G10*G14*F14/100,"")</f>
        <v/>
      </c>
      <c r="H18" s="118" t="str">
        <f>IFERROR(H10*H14*F14/100,"")</f>
        <v/>
      </c>
      <c r="I18" s="118" t="str">
        <f t="shared" si="3"/>
        <v/>
      </c>
      <c r="L18" s="113" t="s">
        <v>120</v>
      </c>
      <c r="M18" s="118" t="str">
        <f>IFERROR(M10*M14/100,"")</f>
        <v/>
      </c>
      <c r="N18" s="118" t="str">
        <f>IFERROR(N10*N14/100,"")</f>
        <v/>
      </c>
      <c r="O18" s="118" t="str">
        <f>IFERROR(O10*O14*N14/100,"")</f>
        <v/>
      </c>
      <c r="P18" s="118" t="str">
        <f>IFERROR(P10*P14*N14/100,"")</f>
        <v/>
      </c>
      <c r="Q18" s="119" t="str">
        <f>IFERROR(Q10*Q14/100,"")</f>
        <v/>
      </c>
      <c r="R18" s="119" t="str">
        <f>IFERROR(R10*R14/100,"")</f>
        <v/>
      </c>
      <c r="S18" s="119" t="str">
        <f>IFERROR(S10*S14*R14/100,"")</f>
        <v/>
      </c>
      <c r="T18" s="119" t="str">
        <f>IFERROR(T10*T14*R14/100,"")</f>
        <v/>
      </c>
      <c r="AB18" s="16" t="s">
        <v>203</v>
      </c>
      <c r="AC18" s="142" t="s">
        <v>212</v>
      </c>
      <c r="AD18" s="143" t="s">
        <v>214</v>
      </c>
      <c r="AE18" s="144" t="s">
        <v>207</v>
      </c>
      <c r="AF18" s="150" t="s">
        <v>216</v>
      </c>
      <c r="AG18" s="145" t="s">
        <v>219</v>
      </c>
      <c r="AH18" s="145" t="s">
        <v>219</v>
      </c>
      <c r="AI18" s="145" t="s">
        <v>219</v>
      </c>
    </row>
    <row r="19" spans="2:35" ht="7.5" customHeight="1" x14ac:dyDescent="0.25"/>
    <row r="20" spans="2:35" ht="39.75" customHeight="1" x14ac:dyDescent="0.25">
      <c r="C20" s="114" t="s">
        <v>124</v>
      </c>
      <c r="M20" s="106" t="s">
        <v>140</v>
      </c>
      <c r="N20" s="107" t="s">
        <v>141</v>
      </c>
    </row>
    <row r="21" spans="2:35" ht="30" customHeight="1" x14ac:dyDescent="0.25">
      <c r="B21" s="110" t="s">
        <v>119</v>
      </c>
      <c r="C21" s="116">
        <f>SUM(C17:I17)</f>
        <v>0</v>
      </c>
      <c r="L21" s="110" t="s">
        <v>119</v>
      </c>
      <c r="M21" s="116">
        <f>SUM(M17:P17)</f>
        <v>0</v>
      </c>
      <c r="N21" s="117">
        <f>SUM(Q17:T17)</f>
        <v>0</v>
      </c>
    </row>
    <row r="22" spans="2:35" ht="30" customHeight="1" x14ac:dyDescent="0.25">
      <c r="B22" s="111" t="s">
        <v>120</v>
      </c>
      <c r="C22" s="118">
        <f>SUM(C18:I18)</f>
        <v>0</v>
      </c>
      <c r="L22" s="111" t="s">
        <v>120</v>
      </c>
      <c r="M22" s="118">
        <f>SUM(M18:P18)</f>
        <v>0</v>
      </c>
      <c r="N22" s="119">
        <f>SUM(Q18:T18)</f>
        <v>0</v>
      </c>
    </row>
    <row r="24" spans="2:35" ht="30.75" customHeight="1" x14ac:dyDescent="0.25">
      <c r="B24" s="335" t="s">
        <v>142</v>
      </c>
      <c r="C24" s="336"/>
      <c r="D24" s="337"/>
      <c r="L24" s="335" t="s">
        <v>143</v>
      </c>
      <c r="M24" s="336"/>
      <c r="N24" s="337"/>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charges'!$G$11:$G$299</xm:f>
          </x14:formula1>
          <xm:sqref>L10</xm:sqref>
        </x14:dataValidation>
        <x14:dataValidation type="list" errorStyle="information" allowBlank="1" showInputMessage="1" showErrorMessage="1" promptTitle="Tariff selection" prompt="Choose tariff from drop down list">
          <x14:formula1>
            <xm:f>'Annex 1 LV, HV and UMS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N46"/>
  <sheetViews>
    <sheetView topLeftCell="A13" zoomScale="70" zoomScaleNormal="70" zoomScaleSheetLayoutView="100" workbookViewId="0">
      <selection activeCell="G14" sqref="G14"/>
    </sheetView>
  </sheetViews>
  <sheetFormatPr defaultColWidth="9.109375" defaultRowHeight="27.75" customHeight="1" x14ac:dyDescent="0.25"/>
  <cols>
    <col min="1" max="1" width="49" style="1" bestFit="1" customWidth="1"/>
    <col min="2" max="2" width="17.5546875" style="2" customWidth="1"/>
    <col min="3" max="3" width="10.6640625" style="1" customWidth="1"/>
    <col min="4" max="4" width="17.5546875" style="1" customWidth="1"/>
    <col min="5" max="7" width="17.5546875" style="2" customWidth="1"/>
    <col min="8" max="9" width="17.5546875" style="8" customWidth="1"/>
    <col min="10" max="10" width="17.5546875" style="4" customWidth="1"/>
    <col min="11" max="11" width="17.5546875" style="5" customWidth="1"/>
    <col min="12" max="12" width="1.44140625" style="3" customWidth="1"/>
    <col min="13" max="13" width="15.5546875" style="3" customWidth="1"/>
    <col min="14" max="18" width="15.5546875" style="1" customWidth="1"/>
    <col min="19" max="16384" width="9.109375" style="1"/>
  </cols>
  <sheetData>
    <row r="1" spans="1:14" ht="27.75" customHeight="1" x14ac:dyDescent="0.25">
      <c r="A1" s="84" t="s">
        <v>27</v>
      </c>
      <c r="B1" s="252" t="s">
        <v>181</v>
      </c>
      <c r="C1" s="253"/>
      <c r="D1" s="253"/>
      <c r="E1" s="251"/>
      <c r="F1" s="251"/>
      <c r="G1" s="251"/>
      <c r="H1" s="251"/>
      <c r="I1" s="251"/>
      <c r="J1" s="251"/>
      <c r="K1" s="251"/>
      <c r="L1" s="50"/>
      <c r="M1" s="50"/>
      <c r="N1" s="50"/>
    </row>
    <row r="2" spans="1:14" ht="27" customHeight="1" x14ac:dyDescent="0.25">
      <c r="A2" s="254" t="str">
        <f>Overview!B4&amp; " - Effective from "&amp;TEXT(Overview!D4,"D MMMM YYYY")&amp;" - "&amp;Overview!E4&amp;" LV and HV charges"</f>
        <v>Western Power Distribution (South West) plc - Effective from 1 April 2022 - Final LV and HV charges</v>
      </c>
      <c r="B2" s="254"/>
      <c r="C2" s="254"/>
      <c r="D2" s="254"/>
      <c r="E2" s="254"/>
      <c r="F2" s="254"/>
      <c r="G2" s="254"/>
      <c r="H2" s="254"/>
      <c r="I2" s="254"/>
      <c r="J2" s="254"/>
      <c r="K2" s="254"/>
    </row>
    <row r="3" spans="1:14" s="77" customFormat="1" ht="15" customHeight="1" x14ac:dyDescent="0.25">
      <c r="A3" s="75"/>
      <c r="B3" s="75"/>
      <c r="C3" s="75"/>
      <c r="D3" s="75"/>
      <c r="E3" s="75"/>
      <c r="F3" s="75"/>
      <c r="G3" s="75"/>
      <c r="H3" s="75"/>
      <c r="I3" s="75"/>
      <c r="J3" s="75"/>
      <c r="K3" s="75"/>
      <c r="L3" s="76"/>
      <c r="M3" s="76"/>
    </row>
    <row r="4" spans="1:14" ht="27" customHeight="1" x14ac:dyDescent="0.25">
      <c r="A4" s="254" t="s">
        <v>703</v>
      </c>
      <c r="B4" s="254"/>
      <c r="C4" s="254"/>
      <c r="D4" s="254"/>
      <c r="E4" s="254"/>
      <c r="F4" s="194"/>
      <c r="G4" s="254" t="s">
        <v>704</v>
      </c>
      <c r="H4" s="254"/>
      <c r="I4" s="254"/>
      <c r="J4" s="254"/>
      <c r="K4" s="254"/>
    </row>
    <row r="5" spans="1:14" ht="28.5" customHeight="1" x14ac:dyDescent="0.25">
      <c r="A5" s="189" t="s">
        <v>20</v>
      </c>
      <c r="B5" s="195" t="s">
        <v>103</v>
      </c>
      <c r="C5" s="257" t="s">
        <v>104</v>
      </c>
      <c r="D5" s="258"/>
      <c r="E5" s="190" t="s">
        <v>105</v>
      </c>
      <c r="F5" s="194"/>
      <c r="G5" s="260"/>
      <c r="H5" s="261"/>
      <c r="I5" s="191" t="s">
        <v>107</v>
      </c>
      <c r="J5" s="192" t="s">
        <v>108</v>
      </c>
      <c r="K5" s="190" t="s">
        <v>105</v>
      </c>
      <c r="L5" s="75"/>
    </row>
    <row r="6" spans="1:14" ht="45" customHeight="1" x14ac:dyDescent="0.25">
      <c r="A6" s="196" t="s">
        <v>705</v>
      </c>
      <c r="B6" s="207" t="s">
        <v>732</v>
      </c>
      <c r="C6" s="259" t="s">
        <v>727</v>
      </c>
      <c r="D6" s="259"/>
      <c r="E6" s="197" t="s">
        <v>728</v>
      </c>
      <c r="F6" s="194"/>
      <c r="G6" s="262" t="s">
        <v>731</v>
      </c>
      <c r="H6" s="262"/>
      <c r="I6" s="207" t="s">
        <v>732</v>
      </c>
      <c r="J6" s="193" t="s">
        <v>727</v>
      </c>
      <c r="K6" s="193" t="s">
        <v>728</v>
      </c>
      <c r="L6" s="75"/>
    </row>
    <row r="7" spans="1:14" ht="41.25" customHeight="1" x14ac:dyDescent="0.25">
      <c r="A7" s="196" t="s">
        <v>706</v>
      </c>
      <c r="B7" s="210"/>
      <c r="C7" s="269" t="s">
        <v>729</v>
      </c>
      <c r="D7" s="269"/>
      <c r="E7" s="193" t="s">
        <v>730</v>
      </c>
      <c r="F7" s="194"/>
      <c r="G7" s="262" t="s">
        <v>733</v>
      </c>
      <c r="H7" s="262"/>
      <c r="I7" s="210"/>
      <c r="J7" s="193" t="s">
        <v>734</v>
      </c>
      <c r="K7" s="193" t="s">
        <v>728</v>
      </c>
      <c r="L7" s="75"/>
    </row>
    <row r="8" spans="1:14" ht="33.75" customHeight="1" x14ac:dyDescent="0.25">
      <c r="A8" s="231" t="s">
        <v>21</v>
      </c>
      <c r="B8" s="270" t="s">
        <v>22</v>
      </c>
      <c r="C8" s="270"/>
      <c r="D8" s="270"/>
      <c r="E8" s="270"/>
      <c r="F8" s="194"/>
      <c r="G8" s="262" t="s">
        <v>706</v>
      </c>
      <c r="H8" s="262"/>
      <c r="I8" s="210"/>
      <c r="J8" s="193" t="s">
        <v>729</v>
      </c>
      <c r="K8" s="193" t="s">
        <v>730</v>
      </c>
      <c r="L8" s="75"/>
    </row>
    <row r="9" spans="1:14" s="74" customFormat="1" ht="18" customHeight="1" x14ac:dyDescent="0.25">
      <c r="A9" s="198"/>
      <c r="B9" s="198"/>
      <c r="C9" s="264"/>
      <c r="D9" s="264"/>
      <c r="E9" s="198"/>
      <c r="F9" s="194"/>
      <c r="G9" s="271" t="s">
        <v>21</v>
      </c>
      <c r="H9" s="271"/>
      <c r="I9" s="265" t="s">
        <v>22</v>
      </c>
      <c r="J9" s="266"/>
      <c r="K9" s="267"/>
      <c r="L9" s="75"/>
      <c r="M9" s="48"/>
    </row>
    <row r="10" spans="1:14" s="77" customFormat="1" ht="8.25" customHeight="1" x14ac:dyDescent="0.25">
      <c r="A10" s="199"/>
      <c r="B10" s="268"/>
      <c r="C10" s="268"/>
      <c r="D10" s="268"/>
      <c r="E10" s="268"/>
      <c r="F10" s="194"/>
      <c r="G10" s="263"/>
      <c r="H10" s="263"/>
      <c r="I10" s="200"/>
      <c r="J10" s="200"/>
      <c r="K10" s="200"/>
      <c r="L10" s="75"/>
      <c r="M10" s="76"/>
    </row>
    <row r="11" spans="1:14" s="77" customFormat="1" ht="8.25" customHeight="1" x14ac:dyDescent="0.25">
      <c r="A11" s="194"/>
      <c r="B11" s="194"/>
      <c r="C11" s="194"/>
      <c r="D11" s="194"/>
      <c r="E11" s="194"/>
      <c r="F11" s="194"/>
      <c r="G11" s="256"/>
      <c r="H11" s="256"/>
      <c r="I11" s="255"/>
      <c r="J11" s="255"/>
      <c r="K11" s="255"/>
      <c r="L11" s="76"/>
      <c r="M11" s="76"/>
    </row>
    <row r="12" spans="1:14" s="77" customFormat="1" ht="8.25" customHeight="1" x14ac:dyDescent="0.25">
      <c r="A12" s="194"/>
      <c r="B12" s="194"/>
      <c r="C12" s="194"/>
      <c r="D12" s="194"/>
      <c r="E12" s="194"/>
      <c r="F12" s="222"/>
      <c r="G12" s="222"/>
      <c r="H12" s="222"/>
      <c r="I12" s="222"/>
      <c r="J12" s="222"/>
      <c r="K12" s="222"/>
      <c r="L12" s="76"/>
      <c r="M12" s="76"/>
    </row>
    <row r="13" spans="1:14" ht="78.75" customHeight="1" x14ac:dyDescent="0.25">
      <c r="A13" s="25" t="s">
        <v>172</v>
      </c>
      <c r="B13" s="138" t="s">
        <v>31</v>
      </c>
      <c r="C13" s="141" t="s">
        <v>32</v>
      </c>
      <c r="D13" s="53" t="s">
        <v>206</v>
      </c>
      <c r="E13" s="53" t="s">
        <v>208</v>
      </c>
      <c r="F13" s="53" t="s">
        <v>207</v>
      </c>
      <c r="G13" s="138" t="s">
        <v>33</v>
      </c>
      <c r="H13" s="138" t="s">
        <v>34</v>
      </c>
      <c r="I13" s="25" t="s">
        <v>174</v>
      </c>
      <c r="J13" s="138" t="s">
        <v>61</v>
      </c>
      <c r="K13" s="138" t="s">
        <v>0</v>
      </c>
    </row>
    <row r="14" spans="1:14" ht="41.4" x14ac:dyDescent="0.25">
      <c r="A14" s="16" t="s">
        <v>522</v>
      </c>
      <c r="B14" s="39" t="s">
        <v>736</v>
      </c>
      <c r="C14" s="187" t="s">
        <v>699</v>
      </c>
      <c r="D14" s="133">
        <v>14.404999999999999</v>
      </c>
      <c r="E14" s="134">
        <v>0.72399999999999998</v>
      </c>
      <c r="F14" s="135">
        <v>6.9000000000000006E-2</v>
      </c>
      <c r="G14" s="43">
        <v>28.97</v>
      </c>
      <c r="H14" s="44" t="s">
        <v>1097</v>
      </c>
      <c r="I14" s="44" t="s">
        <v>1097</v>
      </c>
      <c r="J14" s="41" t="s">
        <v>1097</v>
      </c>
      <c r="K14" s="42"/>
    </row>
    <row r="15" spans="1:14" ht="23.25" customHeight="1" x14ac:dyDescent="0.25">
      <c r="A15" s="16" t="s">
        <v>523</v>
      </c>
      <c r="B15" s="39">
        <v>430</v>
      </c>
      <c r="C15" s="180" t="s">
        <v>463</v>
      </c>
      <c r="D15" s="133">
        <v>14.404999999999999</v>
      </c>
      <c r="E15" s="134">
        <v>0.72399999999999998</v>
      </c>
      <c r="F15" s="135">
        <v>6.9000000000000006E-2</v>
      </c>
      <c r="G15" s="44" t="s">
        <v>1097</v>
      </c>
      <c r="H15" s="44" t="s">
        <v>1097</v>
      </c>
      <c r="I15" s="44" t="s">
        <v>1097</v>
      </c>
      <c r="J15" s="41" t="s">
        <v>1097</v>
      </c>
      <c r="K15" s="42"/>
    </row>
    <row r="16" spans="1:14" ht="41.4" x14ac:dyDescent="0.25">
      <c r="A16" s="16" t="s">
        <v>524</v>
      </c>
      <c r="B16" s="39" t="s">
        <v>737</v>
      </c>
      <c r="C16" s="188" t="s">
        <v>700</v>
      </c>
      <c r="D16" s="133">
        <v>13.054</v>
      </c>
      <c r="E16" s="134">
        <v>0.65600000000000003</v>
      </c>
      <c r="F16" s="135">
        <v>6.2E-2</v>
      </c>
      <c r="G16" s="43">
        <v>10.220000000000001</v>
      </c>
      <c r="H16" s="44" t="s">
        <v>1097</v>
      </c>
      <c r="I16" s="44" t="s">
        <v>1097</v>
      </c>
      <c r="J16" s="41" t="s">
        <v>1097</v>
      </c>
      <c r="K16" s="42"/>
    </row>
    <row r="17" spans="1:11" ht="41.4" x14ac:dyDescent="0.25">
      <c r="A17" s="16" t="s">
        <v>525</v>
      </c>
      <c r="B17" s="39" t="s">
        <v>738</v>
      </c>
      <c r="C17" s="188" t="s">
        <v>700</v>
      </c>
      <c r="D17" s="133">
        <v>13.054</v>
      </c>
      <c r="E17" s="134">
        <v>0.65600000000000003</v>
      </c>
      <c r="F17" s="135">
        <v>6.2E-2</v>
      </c>
      <c r="G17" s="43">
        <v>15.49</v>
      </c>
      <c r="H17" s="44" t="s">
        <v>1097</v>
      </c>
      <c r="I17" s="44" t="s">
        <v>1097</v>
      </c>
      <c r="J17" s="41" t="s">
        <v>1097</v>
      </c>
      <c r="K17" s="42"/>
    </row>
    <row r="18" spans="1:11" ht="41.4" x14ac:dyDescent="0.25">
      <c r="A18" s="16" t="s">
        <v>526</v>
      </c>
      <c r="B18" s="39" t="s">
        <v>739</v>
      </c>
      <c r="C18" s="188" t="s">
        <v>700</v>
      </c>
      <c r="D18" s="133">
        <v>13.054</v>
      </c>
      <c r="E18" s="134">
        <v>0.65600000000000003</v>
      </c>
      <c r="F18" s="135">
        <v>6.2E-2</v>
      </c>
      <c r="G18" s="43">
        <v>41.65</v>
      </c>
      <c r="H18" s="44" t="s">
        <v>1097</v>
      </c>
      <c r="I18" s="44" t="s">
        <v>1097</v>
      </c>
      <c r="J18" s="41" t="s">
        <v>1097</v>
      </c>
      <c r="K18" s="42"/>
    </row>
    <row r="19" spans="1:11" ht="41.4" x14ac:dyDescent="0.25">
      <c r="A19" s="16" t="s">
        <v>527</v>
      </c>
      <c r="B19" s="39" t="s">
        <v>740</v>
      </c>
      <c r="C19" s="188" t="s">
        <v>700</v>
      </c>
      <c r="D19" s="133">
        <v>13.054</v>
      </c>
      <c r="E19" s="134">
        <v>0.65600000000000003</v>
      </c>
      <c r="F19" s="135">
        <v>6.2E-2</v>
      </c>
      <c r="G19" s="43">
        <v>85.63</v>
      </c>
      <c r="H19" s="44" t="s">
        <v>1097</v>
      </c>
      <c r="I19" s="44" t="s">
        <v>1097</v>
      </c>
      <c r="J19" s="41" t="s">
        <v>1097</v>
      </c>
      <c r="K19" s="42"/>
    </row>
    <row r="20" spans="1:11" ht="41.4" x14ac:dyDescent="0.25">
      <c r="A20" s="16" t="s">
        <v>528</v>
      </c>
      <c r="B20" s="39" t="s">
        <v>1120</v>
      </c>
      <c r="C20" s="188" t="s">
        <v>700</v>
      </c>
      <c r="D20" s="133">
        <v>13.054</v>
      </c>
      <c r="E20" s="134">
        <v>0.65600000000000003</v>
      </c>
      <c r="F20" s="135">
        <v>6.2E-2</v>
      </c>
      <c r="G20" s="43">
        <v>253.64</v>
      </c>
      <c r="H20" s="44" t="s">
        <v>1097</v>
      </c>
      <c r="I20" s="44" t="s">
        <v>1097</v>
      </c>
      <c r="J20" s="41" t="s">
        <v>1097</v>
      </c>
      <c r="K20" s="42"/>
    </row>
    <row r="21" spans="1:11" ht="32.25" customHeight="1" x14ac:dyDescent="0.25">
      <c r="A21" s="16" t="s">
        <v>191</v>
      </c>
      <c r="B21" s="39">
        <v>251</v>
      </c>
      <c r="C21" s="180" t="s">
        <v>464</v>
      </c>
      <c r="D21" s="133">
        <v>13.054</v>
      </c>
      <c r="E21" s="134">
        <v>0.65600000000000003</v>
      </c>
      <c r="F21" s="135">
        <v>6.2E-2</v>
      </c>
      <c r="G21" s="44" t="s">
        <v>1097</v>
      </c>
      <c r="H21" s="44" t="s">
        <v>1097</v>
      </c>
      <c r="I21" s="44" t="s">
        <v>1097</v>
      </c>
      <c r="J21" s="41" t="s">
        <v>1097</v>
      </c>
      <c r="K21" s="42"/>
    </row>
    <row r="22" spans="1:11" ht="32.25" customHeight="1" x14ac:dyDescent="0.25">
      <c r="A22" s="16" t="s">
        <v>529</v>
      </c>
      <c r="B22" s="39" t="s">
        <v>1117</v>
      </c>
      <c r="C22" s="182">
        <v>0</v>
      </c>
      <c r="D22" s="133">
        <v>8.407</v>
      </c>
      <c r="E22" s="134">
        <v>0.38300000000000001</v>
      </c>
      <c r="F22" s="135">
        <v>3.5999999999999997E-2</v>
      </c>
      <c r="G22" s="43">
        <v>14.23</v>
      </c>
      <c r="H22" s="43">
        <v>3.98</v>
      </c>
      <c r="I22" s="132">
        <v>8.3000000000000007</v>
      </c>
      <c r="J22" s="40">
        <v>0.11700000000000001</v>
      </c>
      <c r="K22" s="42"/>
    </row>
    <row r="23" spans="1:11" ht="32.25" customHeight="1" x14ac:dyDescent="0.25">
      <c r="A23" s="16" t="s">
        <v>530</v>
      </c>
      <c r="B23" s="39">
        <v>570</v>
      </c>
      <c r="C23" s="182">
        <v>0</v>
      </c>
      <c r="D23" s="133">
        <v>8.407</v>
      </c>
      <c r="E23" s="134">
        <v>0.38300000000000001</v>
      </c>
      <c r="F23" s="135">
        <v>3.5999999999999997E-2</v>
      </c>
      <c r="G23" s="43">
        <v>355.55</v>
      </c>
      <c r="H23" s="43">
        <v>3.98</v>
      </c>
      <c r="I23" s="132">
        <v>8.3000000000000007</v>
      </c>
      <c r="J23" s="40">
        <v>0.11700000000000001</v>
      </c>
      <c r="K23" s="42"/>
    </row>
    <row r="24" spans="1:11" ht="32.25" customHeight="1" x14ac:dyDescent="0.25">
      <c r="A24" s="16" t="s">
        <v>531</v>
      </c>
      <c r="B24" s="39" t="s">
        <v>741</v>
      </c>
      <c r="C24" s="182">
        <v>0</v>
      </c>
      <c r="D24" s="133">
        <v>8.407</v>
      </c>
      <c r="E24" s="134">
        <v>0.38300000000000001</v>
      </c>
      <c r="F24" s="135">
        <v>3.5999999999999997E-2</v>
      </c>
      <c r="G24" s="43">
        <v>690.61</v>
      </c>
      <c r="H24" s="43">
        <v>3.98</v>
      </c>
      <c r="I24" s="132">
        <v>8.3000000000000007</v>
      </c>
      <c r="J24" s="40">
        <v>0.11700000000000001</v>
      </c>
      <c r="K24" s="42"/>
    </row>
    <row r="25" spans="1:11" ht="32.25" customHeight="1" x14ac:dyDescent="0.25">
      <c r="A25" s="16" t="s">
        <v>532</v>
      </c>
      <c r="B25" s="39" t="s">
        <v>742</v>
      </c>
      <c r="C25" s="182">
        <v>0</v>
      </c>
      <c r="D25" s="133">
        <v>8.407</v>
      </c>
      <c r="E25" s="134">
        <v>0.38300000000000001</v>
      </c>
      <c r="F25" s="135">
        <v>3.5999999999999997E-2</v>
      </c>
      <c r="G25" s="43">
        <v>1109.1400000000001</v>
      </c>
      <c r="H25" s="43">
        <v>3.98</v>
      </c>
      <c r="I25" s="132">
        <v>8.3000000000000007</v>
      </c>
      <c r="J25" s="40">
        <v>0.11700000000000001</v>
      </c>
      <c r="K25" s="42"/>
    </row>
    <row r="26" spans="1:11" ht="32.25" customHeight="1" x14ac:dyDescent="0.25">
      <c r="A26" s="16" t="s">
        <v>533</v>
      </c>
      <c r="B26" s="39" t="s">
        <v>743</v>
      </c>
      <c r="C26" s="182">
        <v>0</v>
      </c>
      <c r="D26" s="133">
        <v>8.407</v>
      </c>
      <c r="E26" s="134">
        <v>0.38300000000000001</v>
      </c>
      <c r="F26" s="135">
        <v>3.5999999999999997E-2</v>
      </c>
      <c r="G26" s="43">
        <v>2420.69</v>
      </c>
      <c r="H26" s="43">
        <v>3.98</v>
      </c>
      <c r="I26" s="132">
        <v>8.3000000000000007</v>
      </c>
      <c r="J26" s="40">
        <v>0.11700000000000001</v>
      </c>
      <c r="K26" s="42"/>
    </row>
    <row r="27" spans="1:11" ht="32.25" customHeight="1" x14ac:dyDescent="0.25">
      <c r="A27" s="16" t="s">
        <v>534</v>
      </c>
      <c r="B27" s="39" t="s">
        <v>1118</v>
      </c>
      <c r="C27" s="182">
        <v>0</v>
      </c>
      <c r="D27" s="133">
        <v>6.5529999999999999</v>
      </c>
      <c r="E27" s="134">
        <v>0.23599999999999999</v>
      </c>
      <c r="F27" s="135">
        <v>2.1999999999999999E-2</v>
      </c>
      <c r="G27" s="43">
        <v>11.13</v>
      </c>
      <c r="H27" s="43">
        <v>3.61</v>
      </c>
      <c r="I27" s="132">
        <v>6.88</v>
      </c>
      <c r="J27" s="40">
        <v>0.08</v>
      </c>
      <c r="K27" s="42"/>
    </row>
    <row r="28" spans="1:11" ht="32.25" customHeight="1" x14ac:dyDescent="0.25">
      <c r="A28" s="16" t="s">
        <v>535</v>
      </c>
      <c r="B28" s="39">
        <v>540</v>
      </c>
      <c r="C28" s="182">
        <v>0</v>
      </c>
      <c r="D28" s="133">
        <v>6.5529999999999999</v>
      </c>
      <c r="E28" s="134">
        <v>0.23599999999999999</v>
      </c>
      <c r="F28" s="135">
        <v>2.1999999999999999E-2</v>
      </c>
      <c r="G28" s="43">
        <v>352.45</v>
      </c>
      <c r="H28" s="43">
        <v>3.61</v>
      </c>
      <c r="I28" s="132">
        <v>6.88</v>
      </c>
      <c r="J28" s="40">
        <v>0.08</v>
      </c>
      <c r="K28" s="42"/>
    </row>
    <row r="29" spans="1:11" ht="32.25" customHeight="1" x14ac:dyDescent="0.25">
      <c r="A29" s="16" t="s">
        <v>536</v>
      </c>
      <c r="B29" s="39" t="s">
        <v>744</v>
      </c>
      <c r="C29" s="182">
        <v>0</v>
      </c>
      <c r="D29" s="133">
        <v>6.5529999999999999</v>
      </c>
      <c r="E29" s="134">
        <v>0.23599999999999999</v>
      </c>
      <c r="F29" s="135">
        <v>2.1999999999999999E-2</v>
      </c>
      <c r="G29" s="43">
        <v>687.5</v>
      </c>
      <c r="H29" s="43">
        <v>3.61</v>
      </c>
      <c r="I29" s="132">
        <v>6.88</v>
      </c>
      <c r="J29" s="40">
        <v>0.08</v>
      </c>
      <c r="K29" s="42"/>
    </row>
    <row r="30" spans="1:11" ht="32.25" customHeight="1" x14ac:dyDescent="0.25">
      <c r="A30" s="16" t="s">
        <v>537</v>
      </c>
      <c r="B30" s="39" t="s">
        <v>745</v>
      </c>
      <c r="C30" s="182">
        <v>0</v>
      </c>
      <c r="D30" s="133">
        <v>6.5529999999999999</v>
      </c>
      <c r="E30" s="134">
        <v>0.23599999999999999</v>
      </c>
      <c r="F30" s="135">
        <v>2.1999999999999999E-2</v>
      </c>
      <c r="G30" s="43">
        <v>1106.04</v>
      </c>
      <c r="H30" s="43">
        <v>3.61</v>
      </c>
      <c r="I30" s="132">
        <v>6.88</v>
      </c>
      <c r="J30" s="40">
        <v>0.08</v>
      </c>
      <c r="K30" s="42"/>
    </row>
    <row r="31" spans="1:11" ht="32.25" customHeight="1" x14ac:dyDescent="0.25">
      <c r="A31" s="16" t="s">
        <v>538</v>
      </c>
      <c r="B31" s="39" t="s">
        <v>746</v>
      </c>
      <c r="C31" s="182">
        <v>0</v>
      </c>
      <c r="D31" s="133">
        <v>6.5529999999999999</v>
      </c>
      <c r="E31" s="134">
        <v>0.23599999999999999</v>
      </c>
      <c r="F31" s="135">
        <v>2.1999999999999999E-2</v>
      </c>
      <c r="G31" s="43">
        <v>2417.59</v>
      </c>
      <c r="H31" s="43">
        <v>3.61</v>
      </c>
      <c r="I31" s="132">
        <v>6.88</v>
      </c>
      <c r="J31" s="40">
        <v>0.08</v>
      </c>
      <c r="K31" s="42"/>
    </row>
    <row r="32" spans="1:11" ht="32.25" customHeight="1" x14ac:dyDescent="0.25">
      <c r="A32" s="16" t="s">
        <v>539</v>
      </c>
      <c r="B32" s="39" t="s">
        <v>1119</v>
      </c>
      <c r="C32" s="182">
        <v>0</v>
      </c>
      <c r="D32" s="133">
        <v>4.8029999999999999</v>
      </c>
      <c r="E32" s="134">
        <v>0.13100000000000001</v>
      </c>
      <c r="F32" s="135">
        <v>1.2E-2</v>
      </c>
      <c r="G32" s="43">
        <v>101.97</v>
      </c>
      <c r="H32" s="43">
        <v>3.07</v>
      </c>
      <c r="I32" s="132">
        <v>6.78</v>
      </c>
      <c r="J32" s="40">
        <v>5.2999999999999999E-2</v>
      </c>
      <c r="K32" s="42"/>
    </row>
    <row r="33" spans="1:11" ht="32.25" customHeight="1" x14ac:dyDescent="0.25">
      <c r="A33" s="16" t="s">
        <v>540</v>
      </c>
      <c r="B33" s="39">
        <v>510</v>
      </c>
      <c r="C33" s="182">
        <v>0</v>
      </c>
      <c r="D33" s="133">
        <v>4.8029999999999999</v>
      </c>
      <c r="E33" s="134">
        <v>0.13100000000000001</v>
      </c>
      <c r="F33" s="135">
        <v>1.2E-2</v>
      </c>
      <c r="G33" s="43">
        <v>1690.9</v>
      </c>
      <c r="H33" s="43">
        <v>3.07</v>
      </c>
      <c r="I33" s="132">
        <v>6.78</v>
      </c>
      <c r="J33" s="40">
        <v>5.2999999999999999E-2</v>
      </c>
      <c r="K33" s="42"/>
    </row>
    <row r="34" spans="1:11" ht="32.25" customHeight="1" x14ac:dyDescent="0.25">
      <c r="A34" s="16" t="s">
        <v>541</v>
      </c>
      <c r="B34" s="39" t="s">
        <v>747</v>
      </c>
      <c r="C34" s="182">
        <v>0</v>
      </c>
      <c r="D34" s="133">
        <v>4.8029999999999999</v>
      </c>
      <c r="E34" s="134">
        <v>0.13100000000000001</v>
      </c>
      <c r="F34" s="135">
        <v>1.2E-2</v>
      </c>
      <c r="G34" s="43">
        <v>6065.04</v>
      </c>
      <c r="H34" s="43">
        <v>3.07</v>
      </c>
      <c r="I34" s="132">
        <v>6.78</v>
      </c>
      <c r="J34" s="40">
        <v>5.2999999999999999E-2</v>
      </c>
      <c r="K34" s="42"/>
    </row>
    <row r="35" spans="1:11" ht="32.25" customHeight="1" x14ac:dyDescent="0.25">
      <c r="A35" s="16" t="s">
        <v>542</v>
      </c>
      <c r="B35" s="39" t="s">
        <v>748</v>
      </c>
      <c r="C35" s="182">
        <v>0</v>
      </c>
      <c r="D35" s="133">
        <v>4.8029999999999999</v>
      </c>
      <c r="E35" s="134">
        <v>0.13100000000000001</v>
      </c>
      <c r="F35" s="135">
        <v>1.2E-2</v>
      </c>
      <c r="G35" s="43">
        <v>12677.57</v>
      </c>
      <c r="H35" s="43">
        <v>3.07</v>
      </c>
      <c r="I35" s="132">
        <v>6.78</v>
      </c>
      <c r="J35" s="40">
        <v>5.2999999999999999E-2</v>
      </c>
      <c r="K35" s="42"/>
    </row>
    <row r="36" spans="1:11" ht="32.25" customHeight="1" x14ac:dyDescent="0.25">
      <c r="A36" s="16" t="s">
        <v>543</v>
      </c>
      <c r="B36" s="39" t="s">
        <v>749</v>
      </c>
      <c r="C36" s="182">
        <v>0</v>
      </c>
      <c r="D36" s="133">
        <v>4.8029999999999999</v>
      </c>
      <c r="E36" s="134">
        <v>0.13100000000000001</v>
      </c>
      <c r="F36" s="135">
        <v>1.2E-2</v>
      </c>
      <c r="G36" s="43">
        <v>32142.53</v>
      </c>
      <c r="H36" s="43">
        <v>3.07</v>
      </c>
      <c r="I36" s="132">
        <v>6.78</v>
      </c>
      <c r="J36" s="40">
        <v>5.2999999999999999E-2</v>
      </c>
      <c r="K36" s="42"/>
    </row>
    <row r="37" spans="1:11" ht="32.25" customHeight="1" x14ac:dyDescent="0.25">
      <c r="A37" s="16" t="s">
        <v>195</v>
      </c>
      <c r="B37" s="39" t="s">
        <v>750</v>
      </c>
      <c r="C37" s="182" t="s">
        <v>465</v>
      </c>
      <c r="D37" s="136">
        <v>38.11</v>
      </c>
      <c r="E37" s="137">
        <v>3.4180000000000001</v>
      </c>
      <c r="F37" s="135">
        <v>2.5</v>
      </c>
      <c r="G37" s="44" t="s">
        <v>1097</v>
      </c>
      <c r="H37" s="44" t="s">
        <v>1097</v>
      </c>
      <c r="I37" s="44" t="s">
        <v>1097</v>
      </c>
      <c r="J37" s="41" t="s">
        <v>1097</v>
      </c>
      <c r="K37" s="42"/>
    </row>
    <row r="38" spans="1:11" ht="27.75" customHeight="1" x14ac:dyDescent="0.25">
      <c r="A38" s="16" t="s">
        <v>196</v>
      </c>
      <c r="B38" s="39">
        <v>581</v>
      </c>
      <c r="C38" s="181">
        <v>0</v>
      </c>
      <c r="D38" s="133">
        <v>-8.5660000000000007</v>
      </c>
      <c r="E38" s="134">
        <v>-0.43</v>
      </c>
      <c r="F38" s="135">
        <v>-4.1000000000000002E-2</v>
      </c>
      <c r="G38" s="43">
        <v>0</v>
      </c>
      <c r="H38" s="44" t="s">
        <v>1097</v>
      </c>
      <c r="I38" s="44" t="s">
        <v>1097</v>
      </c>
      <c r="J38" s="41" t="s">
        <v>1097</v>
      </c>
      <c r="K38" s="42"/>
    </row>
    <row r="39" spans="1:11" ht="27.75" customHeight="1" x14ac:dyDescent="0.25">
      <c r="A39" s="16" t="s">
        <v>197</v>
      </c>
      <c r="B39" s="39">
        <v>551</v>
      </c>
      <c r="C39" s="182">
        <v>0</v>
      </c>
      <c r="D39" s="133">
        <v>-7.7569999999999997</v>
      </c>
      <c r="E39" s="134">
        <v>-0.36699999999999999</v>
      </c>
      <c r="F39" s="135">
        <v>-3.5000000000000003E-2</v>
      </c>
      <c r="G39" s="43">
        <v>0</v>
      </c>
      <c r="H39" s="44" t="s">
        <v>1097</v>
      </c>
      <c r="I39" s="44" t="s">
        <v>1097</v>
      </c>
      <c r="J39" s="41" t="s">
        <v>1097</v>
      </c>
      <c r="K39" s="42"/>
    </row>
    <row r="40" spans="1:11" ht="27.75" customHeight="1" x14ac:dyDescent="0.25">
      <c r="A40" s="16" t="s">
        <v>198</v>
      </c>
      <c r="B40" s="39" t="s">
        <v>751</v>
      </c>
      <c r="C40" s="182">
        <v>0</v>
      </c>
      <c r="D40" s="133">
        <v>-8.5660000000000007</v>
      </c>
      <c r="E40" s="134">
        <v>-0.43</v>
      </c>
      <c r="F40" s="135">
        <v>-4.1000000000000002E-2</v>
      </c>
      <c r="G40" s="43">
        <v>0</v>
      </c>
      <c r="H40" s="44" t="s">
        <v>1097</v>
      </c>
      <c r="I40" s="44" t="s">
        <v>1097</v>
      </c>
      <c r="J40" s="40">
        <v>0.128</v>
      </c>
      <c r="K40" s="42"/>
    </row>
    <row r="41" spans="1:11" ht="27.75" customHeight="1" x14ac:dyDescent="0.25">
      <c r="A41" s="16" t="s">
        <v>199</v>
      </c>
      <c r="B41" s="39" t="s">
        <v>752</v>
      </c>
      <c r="C41" s="182">
        <v>0</v>
      </c>
      <c r="D41" s="133">
        <v>-8.5660000000000007</v>
      </c>
      <c r="E41" s="134">
        <v>-0.43</v>
      </c>
      <c r="F41" s="135">
        <v>-4.1000000000000002E-2</v>
      </c>
      <c r="G41" s="43">
        <v>0</v>
      </c>
      <c r="H41" s="44" t="s">
        <v>1097</v>
      </c>
      <c r="I41" s="44" t="s">
        <v>1097</v>
      </c>
      <c r="J41" s="41" t="s">
        <v>1097</v>
      </c>
      <c r="K41" s="42"/>
    </row>
    <row r="42" spans="1:11" ht="27.75" customHeight="1" x14ac:dyDescent="0.25">
      <c r="A42" s="16" t="s">
        <v>200</v>
      </c>
      <c r="B42" s="39" t="s">
        <v>753</v>
      </c>
      <c r="C42" s="182">
        <v>0</v>
      </c>
      <c r="D42" s="133">
        <v>-7.7569999999999997</v>
      </c>
      <c r="E42" s="134">
        <v>-0.36699999999999999</v>
      </c>
      <c r="F42" s="135">
        <v>-3.5000000000000003E-2</v>
      </c>
      <c r="G42" s="43">
        <v>0</v>
      </c>
      <c r="H42" s="44" t="s">
        <v>1097</v>
      </c>
      <c r="I42" s="44" t="s">
        <v>1097</v>
      </c>
      <c r="J42" s="40">
        <v>0.10299999999999999</v>
      </c>
      <c r="K42" s="42"/>
    </row>
    <row r="43" spans="1:11" ht="27.75" customHeight="1" x14ac:dyDescent="0.25">
      <c r="A43" s="16" t="s">
        <v>201</v>
      </c>
      <c r="B43" s="39" t="s">
        <v>754</v>
      </c>
      <c r="C43" s="182">
        <v>0</v>
      </c>
      <c r="D43" s="133">
        <v>-7.7569999999999997</v>
      </c>
      <c r="E43" s="134">
        <v>-0.36699999999999999</v>
      </c>
      <c r="F43" s="135">
        <v>-3.5000000000000003E-2</v>
      </c>
      <c r="G43" s="43">
        <v>0</v>
      </c>
      <c r="H43" s="44" t="s">
        <v>1097</v>
      </c>
      <c r="I43" s="44" t="s">
        <v>1097</v>
      </c>
      <c r="J43" s="41" t="s">
        <v>1097</v>
      </c>
      <c r="K43" s="42"/>
    </row>
    <row r="44" spans="1:11" ht="27.75" customHeight="1" x14ac:dyDescent="0.25">
      <c r="A44" s="16" t="s">
        <v>202</v>
      </c>
      <c r="B44" s="39" t="s">
        <v>755</v>
      </c>
      <c r="C44" s="182">
        <v>0</v>
      </c>
      <c r="D44" s="133">
        <v>-5.2249999999999996</v>
      </c>
      <c r="E44" s="134">
        <v>-0.17100000000000001</v>
      </c>
      <c r="F44" s="135">
        <v>-1.6E-2</v>
      </c>
      <c r="G44" s="43">
        <v>63.76</v>
      </c>
      <c r="H44" s="44" t="s">
        <v>1097</v>
      </c>
      <c r="I44" s="44" t="s">
        <v>1097</v>
      </c>
      <c r="J44" s="40">
        <v>7.9000000000000001E-2</v>
      </c>
      <c r="K44" s="42"/>
    </row>
    <row r="45" spans="1:11" ht="27.75" customHeight="1" x14ac:dyDescent="0.25">
      <c r="A45" s="16" t="s">
        <v>203</v>
      </c>
      <c r="B45" s="39" t="s">
        <v>756</v>
      </c>
      <c r="C45" s="182">
        <v>0</v>
      </c>
      <c r="D45" s="133">
        <v>-5.2249999999999996</v>
      </c>
      <c r="E45" s="134">
        <v>-0.17100000000000001</v>
      </c>
      <c r="F45" s="135">
        <v>-1.6E-2</v>
      </c>
      <c r="G45" s="43">
        <v>63.76</v>
      </c>
      <c r="H45" s="44" t="s">
        <v>1097</v>
      </c>
      <c r="I45" s="44" t="s">
        <v>1097</v>
      </c>
      <c r="J45" s="41" t="s">
        <v>1097</v>
      </c>
      <c r="K45" s="42"/>
    </row>
    <row r="46" spans="1:11" ht="27.75" customHeight="1" x14ac:dyDescent="0.25">
      <c r="C46" s="2"/>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 ref="E1:K1"/>
    <mergeCell ref="B1:D1"/>
    <mergeCell ref="A2:K2"/>
    <mergeCell ref="G4:K4"/>
    <mergeCell ref="A4:E4"/>
  </mergeCells>
  <phoneticPr fontId="6" type="noConversion"/>
  <hyperlinks>
    <hyperlink ref="A1" location="Overview!A1" display="Back to Overview"/>
  </hyperlinks>
  <pageMargins left="0.39370078740157483" right="0.39370078740157483" top="0.70866141732283472" bottom="1.4960629921259843" header="0.27559055118110237" footer="0.74803149606299213"/>
  <pageSetup paperSize="9" scale="44"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ignoredErrors>
    <ignoredError sqref="C15:C45"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299"/>
  <sheetViews>
    <sheetView topLeftCell="A11" zoomScale="85" zoomScaleNormal="85" zoomScaleSheetLayoutView="100" workbookViewId="0">
      <selection activeCell="G22" sqref="G22"/>
    </sheetView>
  </sheetViews>
  <sheetFormatPr defaultColWidth="9.109375" defaultRowHeight="27.75" customHeight="1" x14ac:dyDescent="0.25"/>
  <cols>
    <col min="1" max="1" width="14.5546875" style="51" customWidth="1"/>
    <col min="2" max="2" width="14.109375" style="51" bestFit="1" customWidth="1"/>
    <col min="3" max="3" width="16.6640625" style="51" bestFit="1" customWidth="1"/>
    <col min="4" max="4" width="14.6640625" style="57" customWidth="1"/>
    <col min="5" max="5" width="15" style="57" customWidth="1"/>
    <col min="6" max="6" width="19.44140625" style="57" bestFit="1" customWidth="1"/>
    <col min="7" max="7" width="34" style="57" bestFit="1" customWidth="1"/>
    <col min="8" max="8" width="14.6640625" style="57" customWidth="1"/>
    <col min="9" max="9" width="14.6640625" style="58" customWidth="1"/>
    <col min="10" max="11" width="14.6640625" style="59" customWidth="1"/>
    <col min="12" max="15" width="14.6640625" style="51" customWidth="1"/>
    <col min="16" max="17" width="15.5546875" style="51" customWidth="1"/>
    <col min="18" max="16384" width="9.109375" style="51"/>
  </cols>
  <sheetData>
    <row r="1" spans="1:15" ht="66.75" customHeight="1" x14ac:dyDescent="0.25">
      <c r="A1" s="49" t="s">
        <v>27</v>
      </c>
      <c r="B1" s="49"/>
      <c r="C1" s="273" t="s">
        <v>169</v>
      </c>
      <c r="D1" s="273"/>
      <c r="E1" s="50"/>
      <c r="F1" s="272" t="s">
        <v>59</v>
      </c>
      <c r="G1" s="272"/>
      <c r="H1" s="272"/>
      <c r="I1" s="272"/>
      <c r="J1" s="272"/>
      <c r="K1" s="272"/>
      <c r="L1" s="272"/>
      <c r="M1" s="272"/>
      <c r="N1" s="272"/>
      <c r="O1" s="272"/>
    </row>
    <row r="2" spans="1:15" s="52" customFormat="1" ht="25.5" customHeight="1" x14ac:dyDescent="0.25">
      <c r="A2" s="254" t="str">
        <f>Overview!B4&amp; " - Effective from "&amp;TEXT(Overview!D4,"D MMMM YYYY")&amp;" - "&amp;Overview!E4&amp;" EDCM charges"</f>
        <v>Western Power Distribution (South West) plc - Effective from 1 April 2022 - Final EDCM charges</v>
      </c>
      <c r="B2" s="254"/>
      <c r="C2" s="254"/>
      <c r="D2" s="254"/>
      <c r="E2" s="254"/>
      <c r="F2" s="254"/>
      <c r="G2" s="254"/>
      <c r="H2" s="254"/>
      <c r="I2" s="254"/>
      <c r="J2" s="254"/>
      <c r="K2" s="254"/>
      <c r="L2" s="254"/>
      <c r="M2" s="254"/>
      <c r="N2" s="254"/>
      <c r="O2" s="254"/>
    </row>
    <row r="3" spans="1:15" s="78" customFormat="1" ht="10.5" customHeight="1" x14ac:dyDescent="0.25">
      <c r="A3" s="208"/>
      <c r="B3" s="208"/>
      <c r="C3" s="211"/>
      <c r="D3" s="208"/>
      <c r="E3" s="208"/>
      <c r="F3" s="208"/>
      <c r="G3" s="208"/>
      <c r="H3" s="208"/>
      <c r="I3" s="208"/>
      <c r="J3" s="208"/>
      <c r="K3" s="208"/>
      <c r="L3" s="208"/>
      <c r="M3" s="208"/>
      <c r="N3" s="208"/>
      <c r="O3" s="208"/>
    </row>
    <row r="4" spans="1:15" s="78" customFormat="1" ht="25.5" customHeight="1" x14ac:dyDescent="0.25">
      <c r="A4" s="274" t="s">
        <v>109</v>
      </c>
      <c r="B4" s="275"/>
      <c r="C4" s="275"/>
      <c r="D4" s="275"/>
      <c r="E4" s="275"/>
      <c r="F4" s="276"/>
      <c r="G4" s="208"/>
      <c r="H4" s="208"/>
      <c r="I4" s="208"/>
      <c r="J4" s="208"/>
      <c r="K4" s="208"/>
      <c r="L4" s="208"/>
      <c r="M4" s="208"/>
      <c r="N4" s="208"/>
      <c r="O4" s="208"/>
    </row>
    <row r="5" spans="1:15" s="78" customFormat="1" ht="25.5" customHeight="1" x14ac:dyDescent="0.25">
      <c r="A5" s="260" t="s">
        <v>20</v>
      </c>
      <c r="B5" s="283"/>
      <c r="C5" s="261"/>
      <c r="D5" s="277" t="s">
        <v>106</v>
      </c>
      <c r="E5" s="278"/>
      <c r="F5" s="279"/>
      <c r="G5" s="208"/>
      <c r="H5" s="208"/>
      <c r="I5" s="208"/>
      <c r="J5" s="208"/>
      <c r="K5" s="208"/>
      <c r="L5" s="208"/>
      <c r="M5" s="208"/>
      <c r="N5" s="208"/>
      <c r="O5" s="208"/>
    </row>
    <row r="6" spans="1:15" s="78" customFormat="1" ht="33" customHeight="1" x14ac:dyDescent="0.25">
      <c r="A6" s="284" t="s">
        <v>735</v>
      </c>
      <c r="B6" s="284"/>
      <c r="C6" s="284"/>
      <c r="D6" s="280" t="s">
        <v>732</v>
      </c>
      <c r="E6" s="281"/>
      <c r="F6" s="282"/>
      <c r="G6" s="208"/>
      <c r="H6" s="208"/>
      <c r="I6" s="208"/>
      <c r="J6" s="208"/>
      <c r="K6" s="208"/>
      <c r="L6" s="208"/>
      <c r="M6" s="208"/>
      <c r="N6" s="208"/>
      <c r="O6" s="208"/>
    </row>
    <row r="7" spans="1:15" s="78" customFormat="1" ht="18" customHeight="1" x14ac:dyDescent="0.25">
      <c r="A7" s="284" t="s">
        <v>21</v>
      </c>
      <c r="B7" s="284"/>
      <c r="C7" s="284"/>
      <c r="D7" s="280" t="s">
        <v>22</v>
      </c>
      <c r="E7" s="281"/>
      <c r="F7" s="282"/>
      <c r="G7" s="208"/>
      <c r="H7" s="208"/>
      <c r="I7" s="208"/>
      <c r="J7" s="208"/>
      <c r="K7" s="208"/>
      <c r="L7" s="208"/>
      <c r="M7" s="208"/>
      <c r="N7" s="208"/>
      <c r="O7" s="208"/>
    </row>
    <row r="8" spans="1:15" s="78" customFormat="1" ht="25.5" customHeight="1" x14ac:dyDescent="0.25">
      <c r="A8" s="288"/>
      <c r="B8" s="289"/>
      <c r="C8" s="290"/>
      <c r="D8" s="285"/>
      <c r="E8" s="286"/>
      <c r="F8" s="287"/>
      <c r="G8" s="208"/>
      <c r="H8" s="208"/>
      <c r="I8" s="208"/>
      <c r="J8" s="208"/>
      <c r="K8" s="222"/>
      <c r="L8" s="222"/>
      <c r="M8" s="222"/>
      <c r="N8" s="222"/>
      <c r="O8" s="222"/>
    </row>
    <row r="9" spans="1:15" s="78" customFormat="1" ht="10.5" customHeight="1" x14ac:dyDescent="0.25">
      <c r="A9" s="208"/>
      <c r="B9" s="208"/>
      <c r="C9" s="211"/>
      <c r="D9" s="208"/>
      <c r="E9" s="208"/>
      <c r="F9" s="208"/>
      <c r="G9" s="208"/>
      <c r="H9" s="208"/>
      <c r="I9" s="208"/>
      <c r="J9" s="208"/>
      <c r="K9" s="208"/>
      <c r="L9" s="208"/>
      <c r="M9" s="208"/>
      <c r="N9" s="208"/>
      <c r="O9" s="208"/>
    </row>
    <row r="10" spans="1:15" ht="63.75" customHeight="1" x14ac:dyDescent="0.25">
      <c r="A10" s="53" t="s">
        <v>98</v>
      </c>
      <c r="B10" s="54" t="s">
        <v>64</v>
      </c>
      <c r="C10" s="53" t="s">
        <v>65</v>
      </c>
      <c r="D10" s="53" t="s">
        <v>100</v>
      </c>
      <c r="E10" s="54" t="s">
        <v>64</v>
      </c>
      <c r="F10" s="53" t="s">
        <v>66</v>
      </c>
      <c r="G10" s="55" t="s">
        <v>58</v>
      </c>
      <c r="H10" s="56" t="s">
        <v>163</v>
      </c>
      <c r="I10" s="55" t="s">
        <v>101</v>
      </c>
      <c r="J10" s="55" t="s">
        <v>161</v>
      </c>
      <c r="K10" s="128" t="s">
        <v>175</v>
      </c>
      <c r="L10" s="56" t="s">
        <v>164</v>
      </c>
      <c r="M10" s="55" t="s">
        <v>102</v>
      </c>
      <c r="N10" s="55" t="s">
        <v>162</v>
      </c>
      <c r="O10" s="128" t="s">
        <v>176</v>
      </c>
    </row>
    <row r="11" spans="1:15" ht="13.2" x14ac:dyDescent="0.25">
      <c r="A11" s="45">
        <v>198</v>
      </c>
      <c r="B11" s="45">
        <v>198</v>
      </c>
      <c r="C11" s="239">
        <v>2200042805690</v>
      </c>
      <c r="D11" s="45"/>
      <c r="E11" s="45"/>
      <c r="F11" s="239"/>
      <c r="G11" s="238" t="s">
        <v>757</v>
      </c>
      <c r="H11" s="60">
        <v>1.6990000000000001</v>
      </c>
      <c r="I11" s="61">
        <v>13659.98</v>
      </c>
      <c r="J11" s="61">
        <v>1.22</v>
      </c>
      <c r="K11" s="61">
        <v>1.22</v>
      </c>
      <c r="L11" s="62" t="s">
        <v>1097</v>
      </c>
      <c r="M11" s="63" t="s">
        <v>1097</v>
      </c>
      <c r="N11" s="63" t="s">
        <v>1097</v>
      </c>
      <c r="O11" s="63" t="s">
        <v>1097</v>
      </c>
    </row>
    <row r="12" spans="1:15" ht="13.2" x14ac:dyDescent="0.25">
      <c r="A12" s="45">
        <v>204</v>
      </c>
      <c r="B12" s="45">
        <v>204</v>
      </c>
      <c r="C12" s="239">
        <v>2200042689299</v>
      </c>
      <c r="D12" s="45"/>
      <c r="E12" s="45"/>
      <c r="F12" s="239"/>
      <c r="G12" s="238" t="s">
        <v>758</v>
      </c>
      <c r="H12" s="60">
        <v>2.206</v>
      </c>
      <c r="I12" s="61">
        <v>2.8</v>
      </c>
      <c r="J12" s="61">
        <v>0.78</v>
      </c>
      <c r="K12" s="61">
        <v>0.78</v>
      </c>
      <c r="L12" s="62" t="s">
        <v>1097</v>
      </c>
      <c r="M12" s="63" t="s">
        <v>1097</v>
      </c>
      <c r="N12" s="63" t="s">
        <v>1097</v>
      </c>
      <c r="O12" s="63" t="s">
        <v>1097</v>
      </c>
    </row>
    <row r="13" spans="1:15" ht="13.2" x14ac:dyDescent="0.25">
      <c r="A13" s="45">
        <v>250</v>
      </c>
      <c r="B13" s="45">
        <v>250</v>
      </c>
      <c r="C13" s="239">
        <v>2200042755073</v>
      </c>
      <c r="D13" s="45">
        <v>529</v>
      </c>
      <c r="E13" s="45">
        <v>529</v>
      </c>
      <c r="F13" s="239">
        <v>2200042755082</v>
      </c>
      <c r="G13" s="238" t="s">
        <v>759</v>
      </c>
      <c r="H13" s="60" t="s">
        <v>1097</v>
      </c>
      <c r="I13" s="61">
        <v>50.83</v>
      </c>
      <c r="J13" s="61">
        <v>0.76</v>
      </c>
      <c r="K13" s="61">
        <v>0.76</v>
      </c>
      <c r="L13" s="62" t="s">
        <v>1097</v>
      </c>
      <c r="M13" s="63">
        <v>781.63</v>
      </c>
      <c r="N13" s="63">
        <v>0.05</v>
      </c>
      <c r="O13" s="63">
        <v>0.05</v>
      </c>
    </row>
    <row r="14" spans="1:15" ht="13.2" x14ac:dyDescent="0.25">
      <c r="A14" s="45">
        <v>262</v>
      </c>
      <c r="B14" s="45">
        <v>262</v>
      </c>
      <c r="C14" s="239">
        <v>2200042291210</v>
      </c>
      <c r="D14" s="45">
        <v>373</v>
      </c>
      <c r="E14" s="45">
        <v>373</v>
      </c>
      <c r="F14" s="239">
        <v>2200042291229</v>
      </c>
      <c r="G14" s="238" t="s">
        <v>760</v>
      </c>
      <c r="H14" s="60" t="s">
        <v>1097</v>
      </c>
      <c r="I14" s="61">
        <v>13.47</v>
      </c>
      <c r="J14" s="61">
        <v>1.19</v>
      </c>
      <c r="K14" s="61">
        <v>1.19</v>
      </c>
      <c r="L14" s="62" t="s">
        <v>1097</v>
      </c>
      <c r="M14" s="63">
        <v>1084.1600000000001</v>
      </c>
      <c r="N14" s="63">
        <v>0.05</v>
      </c>
      <c r="O14" s="63">
        <v>0.05</v>
      </c>
    </row>
    <row r="15" spans="1:15" ht="13.2" x14ac:dyDescent="0.25">
      <c r="A15" s="45">
        <v>263</v>
      </c>
      <c r="B15" s="45">
        <v>263</v>
      </c>
      <c r="C15" s="239">
        <v>2200042297550</v>
      </c>
      <c r="D15" s="45">
        <v>374</v>
      </c>
      <c r="E15" s="45">
        <v>374</v>
      </c>
      <c r="F15" s="239">
        <v>2200042297587</v>
      </c>
      <c r="G15" s="238" t="s">
        <v>761</v>
      </c>
      <c r="H15" s="60">
        <v>2.6850000000000001</v>
      </c>
      <c r="I15" s="61">
        <v>3.62</v>
      </c>
      <c r="J15" s="61">
        <v>1.96</v>
      </c>
      <c r="K15" s="61">
        <v>1.96</v>
      </c>
      <c r="L15" s="62" t="s">
        <v>1097</v>
      </c>
      <c r="M15" s="63">
        <v>506.71</v>
      </c>
      <c r="N15" s="63">
        <v>0.05</v>
      </c>
      <c r="O15" s="63">
        <v>0.05</v>
      </c>
    </row>
    <row r="16" spans="1:15" ht="13.2" x14ac:dyDescent="0.25">
      <c r="A16" s="45">
        <v>264</v>
      </c>
      <c r="B16" s="45">
        <v>264</v>
      </c>
      <c r="C16" s="239">
        <v>2200042305476</v>
      </c>
      <c r="D16" s="45">
        <v>375</v>
      </c>
      <c r="E16" s="45">
        <v>375</v>
      </c>
      <c r="F16" s="239">
        <v>2200042305485</v>
      </c>
      <c r="G16" s="238" t="s">
        <v>762</v>
      </c>
      <c r="H16" s="60" t="s">
        <v>1097</v>
      </c>
      <c r="I16" s="61">
        <v>3.38</v>
      </c>
      <c r="J16" s="61">
        <v>2.11</v>
      </c>
      <c r="K16" s="61">
        <v>2.11</v>
      </c>
      <c r="L16" s="62" t="s">
        <v>1097</v>
      </c>
      <c r="M16" s="63">
        <v>970.07</v>
      </c>
      <c r="N16" s="63">
        <v>0.05</v>
      </c>
      <c r="O16" s="63">
        <v>0.05</v>
      </c>
    </row>
    <row r="17" spans="1:15" ht="13.2" x14ac:dyDescent="0.25">
      <c r="A17" s="45">
        <v>265</v>
      </c>
      <c r="B17" s="45">
        <v>265</v>
      </c>
      <c r="C17" s="239">
        <v>2200042308031</v>
      </c>
      <c r="D17" s="45">
        <v>376</v>
      </c>
      <c r="E17" s="45">
        <v>376</v>
      </c>
      <c r="F17" s="239">
        <v>2200042308040</v>
      </c>
      <c r="G17" s="238" t="s">
        <v>763</v>
      </c>
      <c r="H17" s="60">
        <v>4.2489999999999997</v>
      </c>
      <c r="I17" s="61">
        <v>1.04</v>
      </c>
      <c r="J17" s="61">
        <v>3.62</v>
      </c>
      <c r="K17" s="61">
        <v>3.62</v>
      </c>
      <c r="L17" s="62" t="s">
        <v>1097</v>
      </c>
      <c r="M17" s="63">
        <v>521.23</v>
      </c>
      <c r="N17" s="63">
        <v>0.05</v>
      </c>
      <c r="O17" s="63">
        <v>0.05</v>
      </c>
    </row>
    <row r="18" spans="1:15" ht="13.2" x14ac:dyDescent="0.25">
      <c r="A18" s="45">
        <v>266</v>
      </c>
      <c r="B18" s="45">
        <v>266</v>
      </c>
      <c r="C18" s="239">
        <v>2200042312872</v>
      </c>
      <c r="D18" s="45">
        <v>377</v>
      </c>
      <c r="E18" s="45">
        <v>377</v>
      </c>
      <c r="F18" s="239">
        <v>2200042312881</v>
      </c>
      <c r="G18" s="238" t="s">
        <v>764</v>
      </c>
      <c r="H18" s="60">
        <v>1.492</v>
      </c>
      <c r="I18" s="61">
        <v>7.43</v>
      </c>
      <c r="J18" s="61">
        <v>2.54</v>
      </c>
      <c r="K18" s="61">
        <v>2.54</v>
      </c>
      <c r="L18" s="62" t="s">
        <v>1097</v>
      </c>
      <c r="M18" s="63">
        <v>779.65</v>
      </c>
      <c r="N18" s="63">
        <v>0.05</v>
      </c>
      <c r="O18" s="63">
        <v>0.05</v>
      </c>
    </row>
    <row r="19" spans="1:15" ht="13.2" x14ac:dyDescent="0.25">
      <c r="A19" s="45">
        <v>267</v>
      </c>
      <c r="B19" s="45">
        <v>267</v>
      </c>
      <c r="C19" s="239">
        <v>2200042314986</v>
      </c>
      <c r="D19" s="45">
        <v>378</v>
      </c>
      <c r="E19" s="45">
        <v>378</v>
      </c>
      <c r="F19" s="239">
        <v>2200042314995</v>
      </c>
      <c r="G19" s="238" t="s">
        <v>765</v>
      </c>
      <c r="H19" s="60">
        <v>4.2809999999999997</v>
      </c>
      <c r="I19" s="61">
        <v>2.0099999999999998</v>
      </c>
      <c r="J19" s="61">
        <v>2.64</v>
      </c>
      <c r="K19" s="61">
        <v>2.64</v>
      </c>
      <c r="L19" s="62" t="s">
        <v>1097</v>
      </c>
      <c r="M19" s="63">
        <v>511.9</v>
      </c>
      <c r="N19" s="63">
        <v>0.05</v>
      </c>
      <c r="O19" s="63">
        <v>0.05</v>
      </c>
    </row>
    <row r="20" spans="1:15" ht="13.2" x14ac:dyDescent="0.25">
      <c r="A20" s="45">
        <v>268</v>
      </c>
      <c r="B20" s="45">
        <v>268</v>
      </c>
      <c r="C20" s="239">
        <v>2200042315730</v>
      </c>
      <c r="D20" s="45">
        <v>379</v>
      </c>
      <c r="E20" s="45">
        <v>379</v>
      </c>
      <c r="F20" s="239">
        <v>2200042315749</v>
      </c>
      <c r="G20" s="238" t="s">
        <v>766</v>
      </c>
      <c r="H20" s="60">
        <v>0.35099999999999998</v>
      </c>
      <c r="I20" s="61">
        <v>4.53</v>
      </c>
      <c r="J20" s="61">
        <v>2.11</v>
      </c>
      <c r="K20" s="61">
        <v>2.11</v>
      </c>
      <c r="L20" s="62" t="s">
        <v>1097</v>
      </c>
      <c r="M20" s="63">
        <v>1064.74</v>
      </c>
      <c r="N20" s="63">
        <v>0.05</v>
      </c>
      <c r="O20" s="63">
        <v>0.05</v>
      </c>
    </row>
    <row r="21" spans="1:15" ht="13.2" x14ac:dyDescent="0.25">
      <c r="A21" s="45">
        <v>269</v>
      </c>
      <c r="B21" s="45">
        <v>269</v>
      </c>
      <c r="C21" s="239">
        <v>2200042315776</v>
      </c>
      <c r="D21" s="45">
        <v>380</v>
      </c>
      <c r="E21" s="45">
        <v>380</v>
      </c>
      <c r="F21" s="239">
        <v>2200042315785</v>
      </c>
      <c r="G21" s="238" t="s">
        <v>767</v>
      </c>
      <c r="H21" s="60">
        <v>1.526</v>
      </c>
      <c r="I21" s="61">
        <v>5.4</v>
      </c>
      <c r="J21" s="61">
        <v>2.0699999999999998</v>
      </c>
      <c r="K21" s="61">
        <v>2.0699999999999998</v>
      </c>
      <c r="L21" s="62" t="s">
        <v>1097</v>
      </c>
      <c r="M21" s="63">
        <v>900.57</v>
      </c>
      <c r="N21" s="63">
        <v>0.05</v>
      </c>
      <c r="O21" s="63">
        <v>0.05</v>
      </c>
    </row>
    <row r="22" spans="1:15" ht="13.2" x14ac:dyDescent="0.25">
      <c r="A22" s="45">
        <v>270</v>
      </c>
      <c r="B22" s="45">
        <v>270</v>
      </c>
      <c r="C22" s="239">
        <v>2200042316751</v>
      </c>
      <c r="D22" s="45">
        <v>381</v>
      </c>
      <c r="E22" s="45">
        <v>381</v>
      </c>
      <c r="F22" s="239">
        <v>2200042316789</v>
      </c>
      <c r="G22" s="238" t="s">
        <v>768</v>
      </c>
      <c r="H22" s="60">
        <v>0.67100000000000004</v>
      </c>
      <c r="I22" s="61">
        <v>6.21</v>
      </c>
      <c r="J22" s="61">
        <v>1.59</v>
      </c>
      <c r="K22" s="61">
        <v>1.59</v>
      </c>
      <c r="L22" s="62" t="s">
        <v>1097</v>
      </c>
      <c r="M22" s="63">
        <v>561.6</v>
      </c>
      <c r="N22" s="63">
        <v>0.05</v>
      </c>
      <c r="O22" s="63">
        <v>0.05</v>
      </c>
    </row>
    <row r="23" spans="1:15" ht="13.2" x14ac:dyDescent="0.25">
      <c r="A23" s="45">
        <v>271</v>
      </c>
      <c r="B23" s="45">
        <v>271</v>
      </c>
      <c r="C23" s="239">
        <v>2200042382620</v>
      </c>
      <c r="D23" s="45">
        <v>382</v>
      </c>
      <c r="E23" s="45">
        <v>382</v>
      </c>
      <c r="F23" s="239">
        <v>2200042382639</v>
      </c>
      <c r="G23" s="238" t="s">
        <v>769</v>
      </c>
      <c r="H23" s="60">
        <v>12.778</v>
      </c>
      <c r="I23" s="61">
        <v>6.66</v>
      </c>
      <c r="J23" s="61">
        <v>1.35</v>
      </c>
      <c r="K23" s="61">
        <v>1.35</v>
      </c>
      <c r="L23" s="62" t="s">
        <v>1097</v>
      </c>
      <c r="M23" s="63">
        <v>1032.55</v>
      </c>
      <c r="N23" s="63">
        <v>0.05</v>
      </c>
      <c r="O23" s="63">
        <v>0.05</v>
      </c>
    </row>
    <row r="24" spans="1:15" ht="13.2" x14ac:dyDescent="0.25">
      <c r="A24" s="45">
        <v>272</v>
      </c>
      <c r="B24" s="45">
        <v>272</v>
      </c>
      <c r="C24" s="239">
        <v>2200042323128</v>
      </c>
      <c r="D24" s="45">
        <v>383</v>
      </c>
      <c r="E24" s="45">
        <v>383</v>
      </c>
      <c r="F24" s="239">
        <v>2200042323137</v>
      </c>
      <c r="G24" s="238" t="s">
        <v>770</v>
      </c>
      <c r="H24" s="60">
        <v>0.76400000000000001</v>
      </c>
      <c r="I24" s="61">
        <v>10.95</v>
      </c>
      <c r="J24" s="61">
        <v>1.59</v>
      </c>
      <c r="K24" s="61">
        <v>1.59</v>
      </c>
      <c r="L24" s="62" t="s">
        <v>1097</v>
      </c>
      <c r="M24" s="63">
        <v>811.58</v>
      </c>
      <c r="N24" s="63">
        <v>0.05</v>
      </c>
      <c r="O24" s="63">
        <v>0.05</v>
      </c>
    </row>
    <row r="25" spans="1:15" ht="13.2" x14ac:dyDescent="0.25">
      <c r="A25" s="45">
        <v>273</v>
      </c>
      <c r="B25" s="45">
        <v>273</v>
      </c>
      <c r="C25" s="239">
        <v>2200042324450</v>
      </c>
      <c r="D25" s="45">
        <v>384</v>
      </c>
      <c r="E25" s="45">
        <v>384</v>
      </c>
      <c r="F25" s="239">
        <v>2200042324460</v>
      </c>
      <c r="G25" s="238" t="s">
        <v>771</v>
      </c>
      <c r="H25" s="60">
        <v>0.68600000000000005</v>
      </c>
      <c r="I25" s="61">
        <v>22.65</v>
      </c>
      <c r="J25" s="61">
        <v>3.7</v>
      </c>
      <c r="K25" s="61">
        <v>3.7</v>
      </c>
      <c r="L25" s="62" t="s">
        <v>1097</v>
      </c>
      <c r="M25" s="63">
        <v>1435.29</v>
      </c>
      <c r="N25" s="63">
        <v>0.05</v>
      </c>
      <c r="O25" s="63">
        <v>0.05</v>
      </c>
    </row>
    <row r="26" spans="1:15" ht="13.2" x14ac:dyDescent="0.25">
      <c r="A26" s="45">
        <v>274</v>
      </c>
      <c r="B26" s="45">
        <v>274</v>
      </c>
      <c r="C26" s="239">
        <v>2200042326040</v>
      </c>
      <c r="D26" s="45">
        <v>385</v>
      </c>
      <c r="E26" s="45">
        <v>385</v>
      </c>
      <c r="F26" s="239">
        <v>2200042326059</v>
      </c>
      <c r="G26" s="238" t="s">
        <v>772</v>
      </c>
      <c r="H26" s="60">
        <v>4.9329999999999998</v>
      </c>
      <c r="I26" s="61">
        <v>17.95</v>
      </c>
      <c r="J26" s="61">
        <v>3.25</v>
      </c>
      <c r="K26" s="61">
        <v>3.25</v>
      </c>
      <c r="L26" s="62" t="s">
        <v>1097</v>
      </c>
      <c r="M26" s="63">
        <v>1221.5</v>
      </c>
      <c r="N26" s="63">
        <v>0.05</v>
      </c>
      <c r="O26" s="63">
        <v>0.05</v>
      </c>
    </row>
    <row r="27" spans="1:15" ht="13.2" x14ac:dyDescent="0.25">
      <c r="A27" s="45">
        <v>275</v>
      </c>
      <c r="B27" s="45">
        <v>275</v>
      </c>
      <c r="C27" s="239">
        <v>2200042329078</v>
      </c>
      <c r="D27" s="45">
        <v>386</v>
      </c>
      <c r="E27" s="45">
        <v>386</v>
      </c>
      <c r="F27" s="239">
        <v>2200042329087</v>
      </c>
      <c r="G27" s="238" t="s">
        <v>773</v>
      </c>
      <c r="H27" s="60">
        <v>4.4189999999999996</v>
      </c>
      <c r="I27" s="61">
        <v>7.36</v>
      </c>
      <c r="J27" s="61">
        <v>2.13</v>
      </c>
      <c r="K27" s="61">
        <v>2.13</v>
      </c>
      <c r="L27" s="62" t="s">
        <v>1097</v>
      </c>
      <c r="M27" s="63">
        <v>496.32</v>
      </c>
      <c r="N27" s="63">
        <v>0.05</v>
      </c>
      <c r="O27" s="63">
        <v>0.05</v>
      </c>
    </row>
    <row r="28" spans="1:15" ht="13.2" x14ac:dyDescent="0.25">
      <c r="A28" s="45">
        <v>277</v>
      </c>
      <c r="B28" s="45">
        <v>277</v>
      </c>
      <c r="C28" s="239">
        <v>2200042329050</v>
      </c>
      <c r="D28" s="45">
        <v>388</v>
      </c>
      <c r="E28" s="45">
        <v>388</v>
      </c>
      <c r="F28" s="239">
        <v>2200042329069</v>
      </c>
      <c r="G28" s="238" t="s">
        <v>774</v>
      </c>
      <c r="H28" s="60">
        <v>4.4180000000000001</v>
      </c>
      <c r="I28" s="61">
        <v>16.12</v>
      </c>
      <c r="J28" s="61">
        <v>1.99</v>
      </c>
      <c r="K28" s="61">
        <v>1.99</v>
      </c>
      <c r="L28" s="62" t="s">
        <v>1097</v>
      </c>
      <c r="M28" s="63">
        <v>773.71</v>
      </c>
      <c r="N28" s="63">
        <v>0.05</v>
      </c>
      <c r="O28" s="63">
        <v>0.05</v>
      </c>
    </row>
    <row r="29" spans="1:15" ht="13.2" x14ac:dyDescent="0.25">
      <c r="A29" s="45">
        <v>278</v>
      </c>
      <c r="B29" s="45">
        <v>278</v>
      </c>
      <c r="C29" s="239">
        <v>2200042333678</v>
      </c>
      <c r="D29" s="45">
        <v>389</v>
      </c>
      <c r="E29" s="45">
        <v>389</v>
      </c>
      <c r="F29" s="239">
        <v>2200042333687</v>
      </c>
      <c r="G29" s="238" t="s">
        <v>775</v>
      </c>
      <c r="H29" s="60">
        <v>2.6920000000000002</v>
      </c>
      <c r="I29" s="61">
        <v>21.54</v>
      </c>
      <c r="J29" s="61">
        <v>3.08</v>
      </c>
      <c r="K29" s="61">
        <v>3.08</v>
      </c>
      <c r="L29" s="62" t="s">
        <v>1097</v>
      </c>
      <c r="M29" s="63">
        <v>3515.88</v>
      </c>
      <c r="N29" s="63">
        <v>0.05</v>
      </c>
      <c r="O29" s="63">
        <v>0.05</v>
      </c>
    </row>
    <row r="30" spans="1:15" ht="13.2" x14ac:dyDescent="0.25">
      <c r="A30" s="45">
        <v>279</v>
      </c>
      <c r="B30" s="45">
        <v>279</v>
      </c>
      <c r="C30" s="239">
        <v>2200042333701</v>
      </c>
      <c r="D30" s="45">
        <v>390</v>
      </c>
      <c r="E30" s="45">
        <v>390</v>
      </c>
      <c r="F30" s="239">
        <v>2200042333710</v>
      </c>
      <c r="G30" s="238" t="s">
        <v>776</v>
      </c>
      <c r="H30" s="60">
        <v>0.77700000000000002</v>
      </c>
      <c r="I30" s="61">
        <v>8.25</v>
      </c>
      <c r="J30" s="61">
        <v>1.21</v>
      </c>
      <c r="K30" s="61">
        <v>1.21</v>
      </c>
      <c r="L30" s="62">
        <v>-1.093</v>
      </c>
      <c r="M30" s="63">
        <v>825.33</v>
      </c>
      <c r="N30" s="63">
        <v>0.05</v>
      </c>
      <c r="O30" s="63">
        <v>0.05</v>
      </c>
    </row>
    <row r="31" spans="1:15" ht="13.2" x14ac:dyDescent="0.25">
      <c r="A31" s="45">
        <v>281</v>
      </c>
      <c r="B31" s="45">
        <v>281</v>
      </c>
      <c r="C31" s="239">
        <v>2200042340220</v>
      </c>
      <c r="D31" s="45">
        <v>392</v>
      </c>
      <c r="E31" s="45">
        <v>392</v>
      </c>
      <c r="F31" s="239">
        <v>2200042340230</v>
      </c>
      <c r="G31" s="238" t="s">
        <v>777</v>
      </c>
      <c r="H31" s="60">
        <v>3.5939999999999999</v>
      </c>
      <c r="I31" s="61">
        <v>12.28</v>
      </c>
      <c r="J31" s="61">
        <v>2.2400000000000002</v>
      </c>
      <c r="K31" s="61">
        <v>2.2400000000000002</v>
      </c>
      <c r="L31" s="62" t="s">
        <v>1097</v>
      </c>
      <c r="M31" s="63">
        <v>486.49</v>
      </c>
      <c r="N31" s="63">
        <v>0.05</v>
      </c>
      <c r="O31" s="63">
        <v>0.05</v>
      </c>
    </row>
    <row r="32" spans="1:15" ht="13.2" x14ac:dyDescent="0.25">
      <c r="A32" s="45">
        <v>282</v>
      </c>
      <c r="B32" s="45">
        <v>282</v>
      </c>
      <c r="C32" s="239">
        <v>2200042348665</v>
      </c>
      <c r="D32" s="45">
        <v>393</v>
      </c>
      <c r="E32" s="45">
        <v>393</v>
      </c>
      <c r="F32" s="239">
        <v>2200042348674</v>
      </c>
      <c r="G32" s="238" t="s">
        <v>778</v>
      </c>
      <c r="H32" s="60">
        <v>0.876</v>
      </c>
      <c r="I32" s="61">
        <v>14.89</v>
      </c>
      <c r="J32" s="61">
        <v>1.87</v>
      </c>
      <c r="K32" s="61">
        <v>1.87</v>
      </c>
      <c r="L32" s="62" t="s">
        <v>1097</v>
      </c>
      <c r="M32" s="63">
        <v>1706.35</v>
      </c>
      <c r="N32" s="63">
        <v>0.05</v>
      </c>
      <c r="O32" s="63">
        <v>0.05</v>
      </c>
    </row>
    <row r="33" spans="1:15" ht="13.2" x14ac:dyDescent="0.25">
      <c r="A33" s="45">
        <v>283</v>
      </c>
      <c r="B33" s="45">
        <v>283</v>
      </c>
      <c r="C33" s="239">
        <v>2200042340745</v>
      </c>
      <c r="D33" s="45">
        <v>394</v>
      </c>
      <c r="E33" s="45">
        <v>394</v>
      </c>
      <c r="F33" s="239">
        <v>2200042340824</v>
      </c>
      <c r="G33" s="238" t="s">
        <v>779</v>
      </c>
      <c r="H33" s="60">
        <v>1.1259999999999999</v>
      </c>
      <c r="I33" s="61">
        <v>4.05</v>
      </c>
      <c r="J33" s="61">
        <v>2.0499999999999998</v>
      </c>
      <c r="K33" s="61">
        <v>2.0499999999999998</v>
      </c>
      <c r="L33" s="62" t="s">
        <v>1097</v>
      </c>
      <c r="M33" s="63">
        <v>810.54</v>
      </c>
      <c r="N33" s="63">
        <v>0.05</v>
      </c>
      <c r="O33" s="63">
        <v>0.05</v>
      </c>
    </row>
    <row r="34" spans="1:15" ht="13.2" x14ac:dyDescent="0.25">
      <c r="A34" s="45">
        <v>284</v>
      </c>
      <c r="B34" s="45">
        <v>284</v>
      </c>
      <c r="C34" s="239">
        <v>2200042343212</v>
      </c>
      <c r="D34" s="45">
        <v>395</v>
      </c>
      <c r="E34" s="45">
        <v>395</v>
      </c>
      <c r="F34" s="239">
        <v>2200042343221</v>
      </c>
      <c r="G34" s="238" t="s">
        <v>780</v>
      </c>
      <c r="H34" s="60">
        <v>4.452</v>
      </c>
      <c r="I34" s="61">
        <v>10.36</v>
      </c>
      <c r="J34" s="61">
        <v>2.85</v>
      </c>
      <c r="K34" s="61">
        <v>2.85</v>
      </c>
      <c r="L34" s="62" t="s">
        <v>1097</v>
      </c>
      <c r="M34" s="63">
        <v>808.33</v>
      </c>
      <c r="N34" s="63">
        <v>0.05</v>
      </c>
      <c r="O34" s="63">
        <v>0.05</v>
      </c>
    </row>
    <row r="35" spans="1:15" ht="13.2" x14ac:dyDescent="0.25">
      <c r="A35" s="45">
        <v>285</v>
      </c>
      <c r="B35" s="45">
        <v>285</v>
      </c>
      <c r="C35" s="239">
        <v>2200042354205</v>
      </c>
      <c r="D35" s="45">
        <v>396</v>
      </c>
      <c r="E35" s="45">
        <v>396</v>
      </c>
      <c r="F35" s="239">
        <v>2200042354214</v>
      </c>
      <c r="G35" s="238" t="s">
        <v>781</v>
      </c>
      <c r="H35" s="60">
        <v>0.32700000000000001</v>
      </c>
      <c r="I35" s="61">
        <v>38.47</v>
      </c>
      <c r="J35" s="61">
        <v>0.7</v>
      </c>
      <c r="K35" s="61">
        <v>0.7</v>
      </c>
      <c r="L35" s="62" t="s">
        <v>1097</v>
      </c>
      <c r="M35" s="63">
        <v>2923.93</v>
      </c>
      <c r="N35" s="63">
        <v>0.05</v>
      </c>
      <c r="O35" s="63">
        <v>0.05</v>
      </c>
    </row>
    <row r="36" spans="1:15" ht="13.2" x14ac:dyDescent="0.25">
      <c r="A36" s="45">
        <v>286</v>
      </c>
      <c r="B36" s="45">
        <v>286</v>
      </c>
      <c r="C36" s="239">
        <v>2200042387497</v>
      </c>
      <c r="D36" s="45">
        <v>397</v>
      </c>
      <c r="E36" s="45">
        <v>397</v>
      </c>
      <c r="F36" s="239">
        <v>2200042387502</v>
      </c>
      <c r="G36" s="238" t="s">
        <v>782</v>
      </c>
      <c r="H36" s="60">
        <v>0.88500000000000001</v>
      </c>
      <c r="I36" s="61">
        <v>8.5399999999999991</v>
      </c>
      <c r="J36" s="61">
        <v>1.88</v>
      </c>
      <c r="K36" s="61">
        <v>1.88</v>
      </c>
      <c r="L36" s="62" t="s">
        <v>1097</v>
      </c>
      <c r="M36" s="63">
        <v>1025.3499999999999</v>
      </c>
      <c r="N36" s="63">
        <v>0.05</v>
      </c>
      <c r="O36" s="63">
        <v>0.05</v>
      </c>
    </row>
    <row r="37" spans="1:15" ht="13.2" x14ac:dyDescent="0.25">
      <c r="A37" s="45">
        <v>287</v>
      </c>
      <c r="B37" s="45">
        <v>287</v>
      </c>
      <c r="C37" s="239">
        <v>2200042398211</v>
      </c>
      <c r="D37" s="45">
        <v>398</v>
      </c>
      <c r="E37" s="45">
        <v>398</v>
      </c>
      <c r="F37" s="239">
        <v>2200042398220</v>
      </c>
      <c r="G37" s="238" t="s">
        <v>783</v>
      </c>
      <c r="H37" s="60">
        <v>0.55200000000000005</v>
      </c>
      <c r="I37" s="61">
        <v>6.03</v>
      </c>
      <c r="J37" s="61">
        <v>1.98</v>
      </c>
      <c r="K37" s="61">
        <v>1.98</v>
      </c>
      <c r="L37" s="62" t="s">
        <v>1097</v>
      </c>
      <c r="M37" s="63">
        <v>1061.42</v>
      </c>
      <c r="N37" s="63">
        <v>0.05</v>
      </c>
      <c r="O37" s="63">
        <v>0.05</v>
      </c>
    </row>
    <row r="38" spans="1:15" ht="13.2" x14ac:dyDescent="0.25">
      <c r="A38" s="45">
        <v>288</v>
      </c>
      <c r="B38" s="45">
        <v>288</v>
      </c>
      <c r="C38" s="239">
        <v>2200042400882</v>
      </c>
      <c r="D38" s="45">
        <v>399</v>
      </c>
      <c r="E38" s="45">
        <v>399</v>
      </c>
      <c r="F38" s="239">
        <v>2200042400891</v>
      </c>
      <c r="G38" s="238" t="s">
        <v>784</v>
      </c>
      <c r="H38" s="60">
        <v>0.64300000000000002</v>
      </c>
      <c r="I38" s="61">
        <v>6.56</v>
      </c>
      <c r="J38" s="61">
        <v>3.03</v>
      </c>
      <c r="K38" s="61">
        <v>3.03</v>
      </c>
      <c r="L38" s="62" t="s">
        <v>1097</v>
      </c>
      <c r="M38" s="63">
        <v>778.9</v>
      </c>
      <c r="N38" s="63">
        <v>0.05</v>
      </c>
      <c r="O38" s="63">
        <v>0.05</v>
      </c>
    </row>
    <row r="39" spans="1:15" ht="13.2" x14ac:dyDescent="0.25">
      <c r="A39" s="45">
        <v>289</v>
      </c>
      <c r="B39" s="45">
        <v>289</v>
      </c>
      <c r="C39" s="239">
        <v>2200042400864</v>
      </c>
      <c r="D39" s="45">
        <v>400</v>
      </c>
      <c r="E39" s="45">
        <v>400</v>
      </c>
      <c r="F39" s="239">
        <v>2200042400873</v>
      </c>
      <c r="G39" s="238" t="s">
        <v>785</v>
      </c>
      <c r="H39" s="60">
        <v>0.79400000000000004</v>
      </c>
      <c r="I39" s="61">
        <v>1.96</v>
      </c>
      <c r="J39" s="61">
        <v>1.48</v>
      </c>
      <c r="K39" s="61">
        <v>1.48</v>
      </c>
      <c r="L39" s="62">
        <v>-1.472</v>
      </c>
      <c r="M39" s="63">
        <v>499.95</v>
      </c>
      <c r="N39" s="63">
        <v>0.05</v>
      </c>
      <c r="O39" s="63">
        <v>0.05</v>
      </c>
    </row>
    <row r="40" spans="1:15" ht="13.2" x14ac:dyDescent="0.25">
      <c r="A40" s="45">
        <v>290</v>
      </c>
      <c r="B40" s="45">
        <v>290</v>
      </c>
      <c r="C40" s="239">
        <v>2200042407860</v>
      </c>
      <c r="D40" s="45">
        <v>401</v>
      </c>
      <c r="E40" s="45">
        <v>401</v>
      </c>
      <c r="F40" s="239">
        <v>2200042407879</v>
      </c>
      <c r="G40" s="238" t="s">
        <v>786</v>
      </c>
      <c r="H40" s="60">
        <v>2.9740000000000002</v>
      </c>
      <c r="I40" s="61">
        <v>9.23</v>
      </c>
      <c r="J40" s="61">
        <v>3.46</v>
      </c>
      <c r="K40" s="61">
        <v>3.46</v>
      </c>
      <c r="L40" s="62" t="s">
        <v>1097</v>
      </c>
      <c r="M40" s="63">
        <v>1096.26</v>
      </c>
      <c r="N40" s="63">
        <v>0.05</v>
      </c>
      <c r="O40" s="63">
        <v>0.05</v>
      </c>
    </row>
    <row r="41" spans="1:15" ht="13.2" x14ac:dyDescent="0.25">
      <c r="A41" s="45">
        <v>291</v>
      </c>
      <c r="B41" s="45">
        <v>291</v>
      </c>
      <c r="C41" s="239">
        <v>2200042410310</v>
      </c>
      <c r="D41" s="45">
        <v>402</v>
      </c>
      <c r="E41" s="45">
        <v>402</v>
      </c>
      <c r="F41" s="239">
        <v>2200042410339</v>
      </c>
      <c r="G41" s="238" t="s">
        <v>787</v>
      </c>
      <c r="H41" s="60">
        <v>0.59499999999999997</v>
      </c>
      <c r="I41" s="61">
        <v>5.4</v>
      </c>
      <c r="J41" s="61">
        <v>3.24</v>
      </c>
      <c r="K41" s="61">
        <v>3.24</v>
      </c>
      <c r="L41" s="62" t="s">
        <v>1097</v>
      </c>
      <c r="M41" s="63">
        <v>534.63</v>
      </c>
      <c r="N41" s="63">
        <v>0.05</v>
      </c>
      <c r="O41" s="63">
        <v>0.05</v>
      </c>
    </row>
    <row r="42" spans="1:15" ht="13.2" x14ac:dyDescent="0.25">
      <c r="A42" s="45">
        <v>292</v>
      </c>
      <c r="B42" s="45">
        <v>292</v>
      </c>
      <c r="C42" s="239">
        <v>2200042414858</v>
      </c>
      <c r="D42" s="45">
        <v>403</v>
      </c>
      <c r="E42" s="45">
        <v>403</v>
      </c>
      <c r="F42" s="239">
        <v>2200042414867</v>
      </c>
      <c r="G42" s="238" t="s">
        <v>788</v>
      </c>
      <c r="H42" s="60">
        <v>9.9440000000000008</v>
      </c>
      <c r="I42" s="61">
        <v>2.88</v>
      </c>
      <c r="J42" s="61">
        <v>1.78</v>
      </c>
      <c r="K42" s="61">
        <v>1.78</v>
      </c>
      <c r="L42" s="62" t="s">
        <v>1097</v>
      </c>
      <c r="M42" s="63">
        <v>496.94</v>
      </c>
      <c r="N42" s="63">
        <v>0.05</v>
      </c>
      <c r="O42" s="63">
        <v>0.05</v>
      </c>
    </row>
    <row r="43" spans="1:15" ht="13.2" x14ac:dyDescent="0.25">
      <c r="A43" s="45">
        <v>293</v>
      </c>
      <c r="B43" s="45">
        <v>293</v>
      </c>
      <c r="C43" s="239">
        <v>2200042417798</v>
      </c>
      <c r="D43" s="45">
        <v>404</v>
      </c>
      <c r="E43" s="45">
        <v>404</v>
      </c>
      <c r="F43" s="239">
        <v>2200042417803</v>
      </c>
      <c r="G43" s="238" t="s">
        <v>789</v>
      </c>
      <c r="H43" s="60">
        <v>1.502</v>
      </c>
      <c r="I43" s="61">
        <v>2.02</v>
      </c>
      <c r="J43" s="61">
        <v>2.02</v>
      </c>
      <c r="K43" s="61">
        <v>2.02</v>
      </c>
      <c r="L43" s="62" t="s">
        <v>1097</v>
      </c>
      <c r="M43" s="63">
        <v>506.15</v>
      </c>
      <c r="N43" s="63">
        <v>0.05</v>
      </c>
      <c r="O43" s="63">
        <v>0.05</v>
      </c>
    </row>
    <row r="44" spans="1:15" ht="13.2" x14ac:dyDescent="0.25">
      <c r="A44" s="45">
        <v>294</v>
      </c>
      <c r="B44" s="45">
        <v>294</v>
      </c>
      <c r="C44" s="239">
        <v>2200042418791</v>
      </c>
      <c r="D44" s="45">
        <v>405</v>
      </c>
      <c r="E44" s="45">
        <v>405</v>
      </c>
      <c r="F44" s="239">
        <v>2200042418807</v>
      </c>
      <c r="G44" s="238" t="s">
        <v>790</v>
      </c>
      <c r="H44" s="60">
        <v>2.4889999999999999</v>
      </c>
      <c r="I44" s="61">
        <v>62.31</v>
      </c>
      <c r="J44" s="61">
        <v>1.49</v>
      </c>
      <c r="K44" s="61">
        <v>1.49</v>
      </c>
      <c r="L44" s="62" t="s">
        <v>1097</v>
      </c>
      <c r="M44" s="63">
        <v>2492.52</v>
      </c>
      <c r="N44" s="63">
        <v>0.05</v>
      </c>
      <c r="O44" s="63">
        <v>0.05</v>
      </c>
    </row>
    <row r="45" spans="1:15" ht="13.2" x14ac:dyDescent="0.25">
      <c r="A45" s="45">
        <v>295</v>
      </c>
      <c r="B45" s="45">
        <v>295</v>
      </c>
      <c r="C45" s="239">
        <v>2200042437359</v>
      </c>
      <c r="D45" s="45">
        <v>406</v>
      </c>
      <c r="E45" s="45">
        <v>406</v>
      </c>
      <c r="F45" s="239">
        <v>2200042437368</v>
      </c>
      <c r="G45" s="238" t="s">
        <v>791</v>
      </c>
      <c r="H45" s="60">
        <v>1.544</v>
      </c>
      <c r="I45" s="61">
        <v>6.85</v>
      </c>
      <c r="J45" s="61">
        <v>1.95</v>
      </c>
      <c r="K45" s="61">
        <v>1.95</v>
      </c>
      <c r="L45" s="62" t="s">
        <v>1097</v>
      </c>
      <c r="M45" s="63">
        <v>775.89</v>
      </c>
      <c r="N45" s="63">
        <v>0.05</v>
      </c>
      <c r="O45" s="63">
        <v>0.05</v>
      </c>
    </row>
    <row r="46" spans="1:15" ht="13.2" x14ac:dyDescent="0.25">
      <c r="A46" s="45">
        <v>296</v>
      </c>
      <c r="B46" s="45">
        <v>296</v>
      </c>
      <c r="C46" s="239">
        <v>2200042443316</v>
      </c>
      <c r="D46" s="45">
        <v>407</v>
      </c>
      <c r="E46" s="45">
        <v>407</v>
      </c>
      <c r="F46" s="239">
        <v>2200042443325</v>
      </c>
      <c r="G46" s="238" t="s">
        <v>792</v>
      </c>
      <c r="H46" s="60">
        <v>0.90500000000000003</v>
      </c>
      <c r="I46" s="61">
        <v>1.45</v>
      </c>
      <c r="J46" s="61">
        <v>3.46</v>
      </c>
      <c r="K46" s="61">
        <v>3.46</v>
      </c>
      <c r="L46" s="62" t="s">
        <v>1097</v>
      </c>
      <c r="M46" s="63">
        <v>831.67</v>
      </c>
      <c r="N46" s="63">
        <v>0.05</v>
      </c>
      <c r="O46" s="63">
        <v>0.05</v>
      </c>
    </row>
    <row r="47" spans="1:15" ht="13.2" x14ac:dyDescent="0.25">
      <c r="A47" s="45">
        <v>297</v>
      </c>
      <c r="B47" s="45">
        <v>297</v>
      </c>
      <c r="C47" s="239">
        <v>2200042443352</v>
      </c>
      <c r="D47" s="45">
        <v>408</v>
      </c>
      <c r="E47" s="45">
        <v>408</v>
      </c>
      <c r="F47" s="239">
        <v>2200042443361</v>
      </c>
      <c r="G47" s="238" t="s">
        <v>793</v>
      </c>
      <c r="H47" s="60" t="s">
        <v>1097</v>
      </c>
      <c r="I47" s="61">
        <v>7.03</v>
      </c>
      <c r="J47" s="61">
        <v>1.28</v>
      </c>
      <c r="K47" s="61">
        <v>1.28</v>
      </c>
      <c r="L47" s="62" t="s">
        <v>1097</v>
      </c>
      <c r="M47" s="63">
        <v>548.14</v>
      </c>
      <c r="N47" s="63">
        <v>0.05</v>
      </c>
      <c r="O47" s="63">
        <v>0.05</v>
      </c>
    </row>
    <row r="48" spans="1:15" ht="13.2" x14ac:dyDescent="0.25">
      <c r="A48" s="45">
        <v>298</v>
      </c>
      <c r="B48" s="45">
        <v>298</v>
      </c>
      <c r="C48" s="239">
        <v>2200042447000</v>
      </c>
      <c r="D48" s="45">
        <v>409</v>
      </c>
      <c r="E48" s="45">
        <v>409</v>
      </c>
      <c r="F48" s="239">
        <v>2200042447019</v>
      </c>
      <c r="G48" s="238" t="s">
        <v>794</v>
      </c>
      <c r="H48" s="60">
        <v>9.8919999999999995</v>
      </c>
      <c r="I48" s="61">
        <v>1.77</v>
      </c>
      <c r="J48" s="61">
        <v>3.48</v>
      </c>
      <c r="K48" s="61">
        <v>3.48</v>
      </c>
      <c r="L48" s="62" t="s">
        <v>1097</v>
      </c>
      <c r="M48" s="63">
        <v>566.45000000000005</v>
      </c>
      <c r="N48" s="63">
        <v>0.05</v>
      </c>
      <c r="O48" s="63">
        <v>0.05</v>
      </c>
    </row>
    <row r="49" spans="1:15" ht="13.2" x14ac:dyDescent="0.25">
      <c r="A49" s="45">
        <v>299</v>
      </c>
      <c r="B49" s="45">
        <v>299</v>
      </c>
      <c r="C49" s="239">
        <v>2200042446984</v>
      </c>
      <c r="D49" s="45">
        <v>410</v>
      </c>
      <c r="E49" s="45">
        <v>410</v>
      </c>
      <c r="F49" s="239">
        <v>2200042446993</v>
      </c>
      <c r="G49" s="238" t="s">
        <v>795</v>
      </c>
      <c r="H49" s="60">
        <v>8.1820000000000004</v>
      </c>
      <c r="I49" s="61">
        <v>17.059999999999999</v>
      </c>
      <c r="J49" s="61">
        <v>2.12</v>
      </c>
      <c r="K49" s="61">
        <v>2.12</v>
      </c>
      <c r="L49" s="62" t="s">
        <v>1097</v>
      </c>
      <c r="M49" s="63">
        <v>2345.4899999999998</v>
      </c>
      <c r="N49" s="63">
        <v>0.05</v>
      </c>
      <c r="O49" s="63">
        <v>0.05</v>
      </c>
    </row>
    <row r="50" spans="1:15" ht="13.2" x14ac:dyDescent="0.25">
      <c r="A50" s="45">
        <v>300</v>
      </c>
      <c r="B50" s="45">
        <v>300</v>
      </c>
      <c r="C50" s="239">
        <v>2200042446966</v>
      </c>
      <c r="D50" s="45">
        <v>411</v>
      </c>
      <c r="E50" s="45">
        <v>411</v>
      </c>
      <c r="F50" s="239">
        <v>2200042446975</v>
      </c>
      <c r="G50" s="238" t="s">
        <v>796</v>
      </c>
      <c r="H50" s="60">
        <v>2.504</v>
      </c>
      <c r="I50" s="61">
        <v>10.96</v>
      </c>
      <c r="J50" s="61">
        <v>2.42</v>
      </c>
      <c r="K50" s="61">
        <v>2.42</v>
      </c>
      <c r="L50" s="62" t="s">
        <v>1097</v>
      </c>
      <c r="M50" s="63">
        <v>2143.27</v>
      </c>
      <c r="N50" s="63">
        <v>0.05</v>
      </c>
      <c r="O50" s="63">
        <v>0.05</v>
      </c>
    </row>
    <row r="51" spans="1:15" ht="13.2" x14ac:dyDescent="0.25">
      <c r="A51" s="45">
        <v>301</v>
      </c>
      <c r="B51" s="45">
        <v>301</v>
      </c>
      <c r="C51" s="239">
        <v>2200042457480</v>
      </c>
      <c r="D51" s="45">
        <v>412</v>
      </c>
      <c r="E51" s="45">
        <v>412</v>
      </c>
      <c r="F51" s="239">
        <v>2200042457499</v>
      </c>
      <c r="G51" s="238" t="s">
        <v>797</v>
      </c>
      <c r="H51" s="60">
        <v>10.145</v>
      </c>
      <c r="I51" s="61">
        <v>11.67</v>
      </c>
      <c r="J51" s="61">
        <v>2.73</v>
      </c>
      <c r="K51" s="61">
        <v>2.73</v>
      </c>
      <c r="L51" s="62" t="s">
        <v>1097</v>
      </c>
      <c r="M51" s="63">
        <v>1162.54</v>
      </c>
      <c r="N51" s="63">
        <v>0.05</v>
      </c>
      <c r="O51" s="63">
        <v>0.05</v>
      </c>
    </row>
    <row r="52" spans="1:15" ht="13.2" x14ac:dyDescent="0.25">
      <c r="A52" s="45">
        <v>302</v>
      </c>
      <c r="B52" s="45">
        <v>302</v>
      </c>
      <c r="C52" s="239">
        <v>2200042457903</v>
      </c>
      <c r="D52" s="45">
        <v>413</v>
      </c>
      <c r="E52" s="45">
        <v>413</v>
      </c>
      <c r="F52" s="239">
        <v>2200042457912</v>
      </c>
      <c r="G52" s="238" t="s">
        <v>798</v>
      </c>
      <c r="H52" s="60">
        <v>3.4079999999999999</v>
      </c>
      <c r="I52" s="61">
        <v>7.48</v>
      </c>
      <c r="J52" s="61">
        <v>1.63</v>
      </c>
      <c r="K52" s="61">
        <v>1.63</v>
      </c>
      <c r="L52" s="62" t="s">
        <v>1097</v>
      </c>
      <c r="M52" s="63">
        <v>987.38</v>
      </c>
      <c r="N52" s="63">
        <v>0.05</v>
      </c>
      <c r="O52" s="63">
        <v>0.05</v>
      </c>
    </row>
    <row r="53" spans="1:15" ht="13.2" x14ac:dyDescent="0.25">
      <c r="A53" s="45">
        <v>303</v>
      </c>
      <c r="B53" s="45">
        <v>303</v>
      </c>
      <c r="C53" s="239">
        <v>2200042457986</v>
      </c>
      <c r="D53" s="45">
        <v>414</v>
      </c>
      <c r="E53" s="45">
        <v>414</v>
      </c>
      <c r="F53" s="239">
        <v>2200042457995</v>
      </c>
      <c r="G53" s="238" t="s">
        <v>799</v>
      </c>
      <c r="H53" s="60">
        <v>0.53600000000000003</v>
      </c>
      <c r="I53" s="61">
        <v>19.190000000000001</v>
      </c>
      <c r="J53" s="61">
        <v>1.49</v>
      </c>
      <c r="K53" s="61">
        <v>1.49</v>
      </c>
      <c r="L53" s="62" t="s">
        <v>1097</v>
      </c>
      <c r="M53" s="63">
        <v>500.05</v>
      </c>
      <c r="N53" s="63">
        <v>0.05</v>
      </c>
      <c r="O53" s="63">
        <v>0.05</v>
      </c>
    </row>
    <row r="54" spans="1:15" ht="13.2" x14ac:dyDescent="0.25">
      <c r="A54" s="45">
        <v>304</v>
      </c>
      <c r="B54" s="45">
        <v>304</v>
      </c>
      <c r="C54" s="239">
        <v>2200042459557</v>
      </c>
      <c r="D54" s="45">
        <v>415</v>
      </c>
      <c r="E54" s="45">
        <v>415</v>
      </c>
      <c r="F54" s="239">
        <v>2200042459566</v>
      </c>
      <c r="G54" s="238" t="s">
        <v>800</v>
      </c>
      <c r="H54" s="60">
        <v>8.8999999999999996E-2</v>
      </c>
      <c r="I54" s="61">
        <v>1.97</v>
      </c>
      <c r="J54" s="61">
        <v>1.84</v>
      </c>
      <c r="K54" s="61">
        <v>1.84</v>
      </c>
      <c r="L54" s="62" t="s">
        <v>1097</v>
      </c>
      <c r="M54" s="63">
        <v>519.71</v>
      </c>
      <c r="N54" s="63">
        <v>0.05</v>
      </c>
      <c r="O54" s="63">
        <v>0.05</v>
      </c>
    </row>
    <row r="55" spans="1:15" ht="13.2" x14ac:dyDescent="0.25">
      <c r="A55" s="45">
        <v>305</v>
      </c>
      <c r="B55" s="45">
        <v>305</v>
      </c>
      <c r="C55" s="239">
        <v>2200042461290</v>
      </c>
      <c r="D55" s="45">
        <v>416</v>
      </c>
      <c r="E55" s="45">
        <v>416</v>
      </c>
      <c r="F55" s="239">
        <v>2200042461306</v>
      </c>
      <c r="G55" s="238" t="s">
        <v>801</v>
      </c>
      <c r="H55" s="60">
        <v>0.88100000000000001</v>
      </c>
      <c r="I55" s="61">
        <v>21.23</v>
      </c>
      <c r="J55" s="61">
        <v>1.56</v>
      </c>
      <c r="K55" s="61">
        <v>1.56</v>
      </c>
      <c r="L55" s="62" t="s">
        <v>1097</v>
      </c>
      <c r="M55" s="63">
        <v>978.57</v>
      </c>
      <c r="N55" s="63">
        <v>0.05</v>
      </c>
      <c r="O55" s="63">
        <v>0.05</v>
      </c>
    </row>
    <row r="56" spans="1:15" ht="13.2" x14ac:dyDescent="0.25">
      <c r="A56" s="45">
        <v>306</v>
      </c>
      <c r="B56" s="45">
        <v>306</v>
      </c>
      <c r="C56" s="239">
        <v>2200042462179</v>
      </c>
      <c r="D56" s="45">
        <v>417</v>
      </c>
      <c r="E56" s="45">
        <v>417</v>
      </c>
      <c r="F56" s="239">
        <v>2200042462188</v>
      </c>
      <c r="G56" s="238" t="s">
        <v>802</v>
      </c>
      <c r="H56" s="60">
        <v>0.76400000000000001</v>
      </c>
      <c r="I56" s="61">
        <v>36.74</v>
      </c>
      <c r="J56" s="61">
        <v>2.61</v>
      </c>
      <c r="K56" s="61">
        <v>2.61</v>
      </c>
      <c r="L56" s="62" t="s">
        <v>1097</v>
      </c>
      <c r="M56" s="63">
        <v>4663.13</v>
      </c>
      <c r="N56" s="63">
        <v>0.05</v>
      </c>
      <c r="O56" s="63">
        <v>0.05</v>
      </c>
    </row>
    <row r="57" spans="1:15" ht="13.2" x14ac:dyDescent="0.25">
      <c r="A57" s="45">
        <v>307</v>
      </c>
      <c r="B57" s="45">
        <v>307</v>
      </c>
      <c r="C57" s="239">
        <v>2200042465160</v>
      </c>
      <c r="D57" s="45">
        <v>418</v>
      </c>
      <c r="E57" s="45">
        <v>418</v>
      </c>
      <c r="F57" s="239">
        <v>2200042465170</v>
      </c>
      <c r="G57" s="238" t="s">
        <v>803</v>
      </c>
      <c r="H57" s="60">
        <v>1.1599999999999999</v>
      </c>
      <c r="I57" s="61">
        <v>1.47</v>
      </c>
      <c r="J57" s="61">
        <v>2.73</v>
      </c>
      <c r="K57" s="61">
        <v>2.73</v>
      </c>
      <c r="L57" s="62" t="s">
        <v>1097</v>
      </c>
      <c r="M57" s="63">
        <v>561.11</v>
      </c>
      <c r="N57" s="63">
        <v>0.05</v>
      </c>
      <c r="O57" s="63">
        <v>0.05</v>
      </c>
    </row>
    <row r="58" spans="1:15" ht="13.2" x14ac:dyDescent="0.25">
      <c r="A58" s="45">
        <v>308</v>
      </c>
      <c r="B58" s="45">
        <v>308</v>
      </c>
      <c r="C58" s="239">
        <v>2200042465189</v>
      </c>
      <c r="D58" s="45">
        <v>419</v>
      </c>
      <c r="E58" s="45">
        <v>419</v>
      </c>
      <c r="F58" s="239">
        <v>2200042465198</v>
      </c>
      <c r="G58" s="238" t="s">
        <v>804</v>
      </c>
      <c r="H58" s="60">
        <v>0.68600000000000005</v>
      </c>
      <c r="I58" s="61">
        <v>11.71</v>
      </c>
      <c r="J58" s="61">
        <v>3.64</v>
      </c>
      <c r="K58" s="61">
        <v>3.64</v>
      </c>
      <c r="L58" s="62" t="s">
        <v>1097</v>
      </c>
      <c r="M58" s="63">
        <v>502.21</v>
      </c>
      <c r="N58" s="63">
        <v>0.05</v>
      </c>
      <c r="O58" s="63">
        <v>0.05</v>
      </c>
    </row>
    <row r="59" spans="1:15" ht="13.2" x14ac:dyDescent="0.25">
      <c r="A59" s="45">
        <v>309</v>
      </c>
      <c r="B59" s="45">
        <v>309</v>
      </c>
      <c r="C59" s="239">
        <v>2200042467594</v>
      </c>
      <c r="D59" s="45">
        <v>420</v>
      </c>
      <c r="E59" s="45">
        <v>420</v>
      </c>
      <c r="F59" s="239">
        <v>2200042467600</v>
      </c>
      <c r="G59" s="238" t="s">
        <v>805</v>
      </c>
      <c r="H59" s="60">
        <v>8.48</v>
      </c>
      <c r="I59" s="61">
        <v>11.14</v>
      </c>
      <c r="J59" s="61">
        <v>2.06</v>
      </c>
      <c r="K59" s="61">
        <v>2.06</v>
      </c>
      <c r="L59" s="62" t="s">
        <v>1097</v>
      </c>
      <c r="M59" s="63">
        <v>677.71</v>
      </c>
      <c r="N59" s="63">
        <v>0.05</v>
      </c>
      <c r="O59" s="63">
        <v>0.05</v>
      </c>
    </row>
    <row r="60" spans="1:15" ht="13.2" x14ac:dyDescent="0.25">
      <c r="A60" s="45">
        <v>310</v>
      </c>
      <c r="B60" s="45">
        <v>310</v>
      </c>
      <c r="C60" s="239">
        <v>2200042469875</v>
      </c>
      <c r="D60" s="45">
        <v>421</v>
      </c>
      <c r="E60" s="45">
        <v>421</v>
      </c>
      <c r="F60" s="239">
        <v>2200042469893</v>
      </c>
      <c r="G60" s="238" t="s">
        <v>806</v>
      </c>
      <c r="H60" s="60">
        <v>2.5099999999999998</v>
      </c>
      <c r="I60" s="61">
        <v>34.21</v>
      </c>
      <c r="J60" s="61">
        <v>1.51</v>
      </c>
      <c r="K60" s="61">
        <v>1.51</v>
      </c>
      <c r="L60" s="62" t="s">
        <v>1097</v>
      </c>
      <c r="M60" s="63">
        <v>3065.12</v>
      </c>
      <c r="N60" s="63">
        <v>0.05</v>
      </c>
      <c r="O60" s="63">
        <v>0.05</v>
      </c>
    </row>
    <row r="61" spans="1:15" ht="13.2" x14ac:dyDescent="0.25">
      <c r="A61" s="45">
        <v>311</v>
      </c>
      <c r="B61" s="45">
        <v>311</v>
      </c>
      <c r="C61" s="239">
        <v>2200042473463</v>
      </c>
      <c r="D61" s="45">
        <v>422</v>
      </c>
      <c r="E61" s="45">
        <v>422</v>
      </c>
      <c r="F61" s="239">
        <v>2200042473472</v>
      </c>
      <c r="G61" s="238" t="s">
        <v>807</v>
      </c>
      <c r="H61" s="60">
        <v>3.4670000000000001</v>
      </c>
      <c r="I61" s="61">
        <v>5.98</v>
      </c>
      <c r="J61" s="61">
        <v>2.48</v>
      </c>
      <c r="K61" s="61">
        <v>2.48</v>
      </c>
      <c r="L61" s="62" t="s">
        <v>1097</v>
      </c>
      <c r="M61" s="63">
        <v>883.4</v>
      </c>
      <c r="N61" s="63">
        <v>0.05</v>
      </c>
      <c r="O61" s="63">
        <v>0.05</v>
      </c>
    </row>
    <row r="62" spans="1:15" ht="13.2" x14ac:dyDescent="0.25">
      <c r="A62" s="45">
        <v>312</v>
      </c>
      <c r="B62" s="45">
        <v>312</v>
      </c>
      <c r="C62" s="239">
        <v>2200042473445</v>
      </c>
      <c r="D62" s="45">
        <v>423</v>
      </c>
      <c r="E62" s="45">
        <v>423</v>
      </c>
      <c r="F62" s="239">
        <v>2200042473454</v>
      </c>
      <c r="G62" s="238" t="s">
        <v>808</v>
      </c>
      <c r="H62" s="60">
        <v>1.214</v>
      </c>
      <c r="I62" s="61">
        <v>5.66</v>
      </c>
      <c r="J62" s="61">
        <v>1.37</v>
      </c>
      <c r="K62" s="61">
        <v>1.37</v>
      </c>
      <c r="L62" s="62" t="s">
        <v>1097</v>
      </c>
      <c r="M62" s="63">
        <v>573.53</v>
      </c>
      <c r="N62" s="63">
        <v>0.05</v>
      </c>
      <c r="O62" s="63">
        <v>0.05</v>
      </c>
    </row>
    <row r="63" spans="1:15" ht="13.2" x14ac:dyDescent="0.25">
      <c r="A63" s="45">
        <v>313</v>
      </c>
      <c r="B63" s="45">
        <v>313</v>
      </c>
      <c r="C63" s="239">
        <v>2200042475169</v>
      </c>
      <c r="D63" s="45">
        <v>424</v>
      </c>
      <c r="E63" s="45">
        <v>424</v>
      </c>
      <c r="F63" s="239">
        <v>2200042475178</v>
      </c>
      <c r="G63" s="238" t="s">
        <v>809</v>
      </c>
      <c r="H63" s="60">
        <v>10.006</v>
      </c>
      <c r="I63" s="61">
        <v>8.06</v>
      </c>
      <c r="J63" s="61">
        <v>2.0499999999999998</v>
      </c>
      <c r="K63" s="61">
        <v>2.0499999999999998</v>
      </c>
      <c r="L63" s="62" t="s">
        <v>1097</v>
      </c>
      <c r="M63" s="63">
        <v>1047.3800000000001</v>
      </c>
      <c r="N63" s="63">
        <v>0.05</v>
      </c>
      <c r="O63" s="63">
        <v>0.05</v>
      </c>
    </row>
    <row r="64" spans="1:15" ht="13.2" x14ac:dyDescent="0.25">
      <c r="A64" s="45">
        <v>314</v>
      </c>
      <c r="B64" s="45">
        <v>314</v>
      </c>
      <c r="C64" s="239">
        <v>2200042475196</v>
      </c>
      <c r="D64" s="45">
        <v>425</v>
      </c>
      <c r="E64" s="45">
        <v>425</v>
      </c>
      <c r="F64" s="239">
        <v>2200042475201</v>
      </c>
      <c r="G64" s="238" t="s">
        <v>810</v>
      </c>
      <c r="H64" s="60">
        <v>10.002000000000001</v>
      </c>
      <c r="I64" s="61">
        <v>5.87</v>
      </c>
      <c r="J64" s="61">
        <v>1.59</v>
      </c>
      <c r="K64" s="61">
        <v>1.59</v>
      </c>
      <c r="L64" s="62" t="s">
        <v>1097</v>
      </c>
      <c r="M64" s="63">
        <v>791.94</v>
      </c>
      <c r="N64" s="63">
        <v>0.05</v>
      </c>
      <c r="O64" s="63">
        <v>0.05</v>
      </c>
    </row>
    <row r="65" spans="1:15" ht="13.2" x14ac:dyDescent="0.25">
      <c r="A65" s="45">
        <v>315</v>
      </c>
      <c r="B65" s="45">
        <v>315</v>
      </c>
      <c r="C65" s="239">
        <v>2200042475415</v>
      </c>
      <c r="D65" s="45">
        <v>426</v>
      </c>
      <c r="E65" s="45">
        <v>426</v>
      </c>
      <c r="F65" s="239">
        <v>2200042475424</v>
      </c>
      <c r="G65" s="238" t="s">
        <v>811</v>
      </c>
      <c r="H65" s="60">
        <v>0.79300000000000004</v>
      </c>
      <c r="I65" s="61">
        <v>125.16</v>
      </c>
      <c r="J65" s="61">
        <v>1.04</v>
      </c>
      <c r="K65" s="61">
        <v>1.04</v>
      </c>
      <c r="L65" s="62" t="s">
        <v>1097</v>
      </c>
      <c r="M65" s="63">
        <v>1258.74</v>
      </c>
      <c r="N65" s="63">
        <v>0.05</v>
      </c>
      <c r="O65" s="63">
        <v>0.05</v>
      </c>
    </row>
    <row r="66" spans="1:15" ht="13.2" x14ac:dyDescent="0.25">
      <c r="A66" s="45">
        <v>316</v>
      </c>
      <c r="B66" s="45">
        <v>316</v>
      </c>
      <c r="C66" s="239">
        <v>2200042475433</v>
      </c>
      <c r="D66" s="45"/>
      <c r="E66" s="45"/>
      <c r="F66" s="239"/>
      <c r="G66" s="238" t="s">
        <v>812</v>
      </c>
      <c r="H66" s="60">
        <v>4.4770000000000003</v>
      </c>
      <c r="I66" s="61">
        <v>3.93</v>
      </c>
      <c r="J66" s="61">
        <v>2.89</v>
      </c>
      <c r="K66" s="61">
        <v>2.89</v>
      </c>
      <c r="L66" s="62" t="s">
        <v>1097</v>
      </c>
      <c r="M66" s="63" t="s">
        <v>1097</v>
      </c>
      <c r="N66" s="63" t="s">
        <v>1097</v>
      </c>
      <c r="O66" s="63" t="s">
        <v>1097</v>
      </c>
    </row>
    <row r="67" spans="1:15" ht="13.2" x14ac:dyDescent="0.25">
      <c r="A67" s="45">
        <v>317</v>
      </c>
      <c r="B67" s="45">
        <v>317</v>
      </c>
      <c r="C67" s="239">
        <v>2200042475823</v>
      </c>
      <c r="D67" s="45">
        <v>428</v>
      </c>
      <c r="E67" s="45">
        <v>428</v>
      </c>
      <c r="F67" s="239">
        <v>2200042475832</v>
      </c>
      <c r="G67" s="238" t="s">
        <v>813</v>
      </c>
      <c r="H67" s="60">
        <v>1.385</v>
      </c>
      <c r="I67" s="61">
        <v>2.0299999999999998</v>
      </c>
      <c r="J67" s="61">
        <v>2.75</v>
      </c>
      <c r="K67" s="61">
        <v>2.75</v>
      </c>
      <c r="L67" s="62" t="s">
        <v>1097</v>
      </c>
      <c r="M67" s="63">
        <v>677.83</v>
      </c>
      <c r="N67" s="63">
        <v>0.05</v>
      </c>
      <c r="O67" s="63">
        <v>0.05</v>
      </c>
    </row>
    <row r="68" spans="1:15" ht="13.2" x14ac:dyDescent="0.25">
      <c r="A68" s="45">
        <v>318</v>
      </c>
      <c r="B68" s="45">
        <v>318</v>
      </c>
      <c r="C68" s="239">
        <v>2200042480610</v>
      </c>
      <c r="D68" s="45">
        <v>429</v>
      </c>
      <c r="E68" s="45">
        <v>429</v>
      </c>
      <c r="F68" s="239">
        <v>2200042480656</v>
      </c>
      <c r="G68" s="238" t="s">
        <v>814</v>
      </c>
      <c r="H68" s="60">
        <v>1.5009999999999999</v>
      </c>
      <c r="I68" s="61">
        <v>5.16</v>
      </c>
      <c r="J68" s="61">
        <v>1.65</v>
      </c>
      <c r="K68" s="61">
        <v>1.65</v>
      </c>
      <c r="L68" s="62" t="s">
        <v>1097</v>
      </c>
      <c r="M68" s="63">
        <v>482.64</v>
      </c>
      <c r="N68" s="63">
        <v>0.05</v>
      </c>
      <c r="O68" s="63">
        <v>0.05</v>
      </c>
    </row>
    <row r="69" spans="1:15" ht="13.2" x14ac:dyDescent="0.25">
      <c r="A69" s="45">
        <v>319</v>
      </c>
      <c r="B69" s="45">
        <v>319</v>
      </c>
      <c r="C69" s="239">
        <v>2200042484873</v>
      </c>
      <c r="D69" s="45">
        <v>431</v>
      </c>
      <c r="E69" s="45">
        <v>431</v>
      </c>
      <c r="F69" s="239">
        <v>2200042484882</v>
      </c>
      <c r="G69" s="238" t="s">
        <v>815</v>
      </c>
      <c r="H69" s="60">
        <v>0.79800000000000004</v>
      </c>
      <c r="I69" s="61">
        <v>10.42</v>
      </c>
      <c r="J69" s="61">
        <v>1.83</v>
      </c>
      <c r="K69" s="61">
        <v>1.83</v>
      </c>
      <c r="L69" s="62" t="s">
        <v>1097</v>
      </c>
      <c r="M69" s="63">
        <v>1240.06</v>
      </c>
      <c r="N69" s="63">
        <v>0.05</v>
      </c>
      <c r="O69" s="63">
        <v>0.05</v>
      </c>
    </row>
    <row r="70" spans="1:15" ht="13.2" x14ac:dyDescent="0.25">
      <c r="A70" s="45">
        <v>320</v>
      </c>
      <c r="B70" s="45">
        <v>320</v>
      </c>
      <c r="C70" s="239">
        <v>2200042484846</v>
      </c>
      <c r="D70" s="45">
        <v>432</v>
      </c>
      <c r="E70" s="45">
        <v>432</v>
      </c>
      <c r="F70" s="239">
        <v>2200042484855</v>
      </c>
      <c r="G70" s="238" t="s">
        <v>816</v>
      </c>
      <c r="H70" s="60">
        <v>1.357</v>
      </c>
      <c r="I70" s="61">
        <v>6.67</v>
      </c>
      <c r="J70" s="61">
        <v>1.37</v>
      </c>
      <c r="K70" s="61">
        <v>1.37</v>
      </c>
      <c r="L70" s="62" t="s">
        <v>1097</v>
      </c>
      <c r="M70" s="63">
        <v>776.32</v>
      </c>
      <c r="N70" s="63">
        <v>0.05</v>
      </c>
      <c r="O70" s="63">
        <v>0.05</v>
      </c>
    </row>
    <row r="71" spans="1:15" ht="13.2" x14ac:dyDescent="0.25">
      <c r="A71" s="45">
        <v>321</v>
      </c>
      <c r="B71" s="45">
        <v>321</v>
      </c>
      <c r="C71" s="239">
        <v>2200042530730</v>
      </c>
      <c r="D71" s="45">
        <v>433</v>
      </c>
      <c r="E71" s="45">
        <v>433</v>
      </c>
      <c r="F71" s="239">
        <v>2200042530740</v>
      </c>
      <c r="G71" s="238" t="s">
        <v>817</v>
      </c>
      <c r="H71" s="60">
        <v>1.5009999999999999</v>
      </c>
      <c r="I71" s="61">
        <v>67.09</v>
      </c>
      <c r="J71" s="61">
        <v>0.99</v>
      </c>
      <c r="K71" s="61">
        <v>0.99</v>
      </c>
      <c r="L71" s="62" t="s">
        <v>1097</v>
      </c>
      <c r="M71" s="63">
        <v>670.85</v>
      </c>
      <c r="N71" s="63">
        <v>0.05</v>
      </c>
      <c r="O71" s="63">
        <v>0.05</v>
      </c>
    </row>
    <row r="72" spans="1:15" ht="13.2" x14ac:dyDescent="0.25">
      <c r="A72" s="45">
        <v>322</v>
      </c>
      <c r="B72" s="45">
        <v>322</v>
      </c>
      <c r="C72" s="239">
        <v>2200042533411</v>
      </c>
      <c r="D72" s="45">
        <v>434</v>
      </c>
      <c r="E72" s="45">
        <v>434</v>
      </c>
      <c r="F72" s="239">
        <v>2200042533420</v>
      </c>
      <c r="G72" s="238" t="s">
        <v>818</v>
      </c>
      <c r="H72" s="60">
        <v>0.187</v>
      </c>
      <c r="I72" s="61">
        <v>52.03</v>
      </c>
      <c r="J72" s="61">
        <v>1.1000000000000001</v>
      </c>
      <c r="K72" s="61">
        <v>1.1000000000000001</v>
      </c>
      <c r="L72" s="62" t="s">
        <v>1097</v>
      </c>
      <c r="M72" s="63">
        <v>3651.37</v>
      </c>
      <c r="N72" s="63">
        <v>0.05</v>
      </c>
      <c r="O72" s="63">
        <v>0.05</v>
      </c>
    </row>
    <row r="73" spans="1:15" ht="13.2" x14ac:dyDescent="0.25">
      <c r="A73" s="45">
        <v>323</v>
      </c>
      <c r="B73" s="45">
        <v>323</v>
      </c>
      <c r="C73" s="239">
        <v>2200042541583</v>
      </c>
      <c r="D73" s="45">
        <v>435</v>
      </c>
      <c r="E73" s="45">
        <v>435</v>
      </c>
      <c r="F73" s="239">
        <v>2200042541635</v>
      </c>
      <c r="G73" s="238" t="s">
        <v>819</v>
      </c>
      <c r="H73" s="60">
        <v>0.64600000000000002</v>
      </c>
      <c r="I73" s="61">
        <v>3.3</v>
      </c>
      <c r="J73" s="61">
        <v>1.19</v>
      </c>
      <c r="K73" s="61">
        <v>1.19</v>
      </c>
      <c r="L73" s="62" t="s">
        <v>1097</v>
      </c>
      <c r="M73" s="63">
        <v>412.4</v>
      </c>
      <c r="N73" s="63">
        <v>0.05</v>
      </c>
      <c r="O73" s="63">
        <v>0.05</v>
      </c>
    </row>
    <row r="74" spans="1:15" ht="13.2" x14ac:dyDescent="0.25">
      <c r="A74" s="45">
        <v>324</v>
      </c>
      <c r="B74" s="45">
        <v>324</v>
      </c>
      <c r="C74" s="239">
        <v>2200042557281</v>
      </c>
      <c r="D74" s="45">
        <v>436</v>
      </c>
      <c r="E74" s="45">
        <v>436</v>
      </c>
      <c r="F74" s="239">
        <v>2200042557290</v>
      </c>
      <c r="G74" s="238" t="s">
        <v>820</v>
      </c>
      <c r="H74" s="60">
        <v>2.5569999999999999</v>
      </c>
      <c r="I74" s="61">
        <v>11.62</v>
      </c>
      <c r="J74" s="61">
        <v>2.0099999999999998</v>
      </c>
      <c r="K74" s="61">
        <v>2.0099999999999998</v>
      </c>
      <c r="L74" s="62" t="s">
        <v>1097</v>
      </c>
      <c r="M74" s="63">
        <v>581.13</v>
      </c>
      <c r="N74" s="63">
        <v>0.05</v>
      </c>
      <c r="O74" s="63">
        <v>0.05</v>
      </c>
    </row>
    <row r="75" spans="1:15" ht="13.2" x14ac:dyDescent="0.25">
      <c r="A75" s="45">
        <v>325</v>
      </c>
      <c r="B75" s="45">
        <v>325</v>
      </c>
      <c r="C75" s="239">
        <v>2200042616556</v>
      </c>
      <c r="D75" s="45"/>
      <c r="E75" s="45"/>
      <c r="F75" s="239"/>
      <c r="G75" s="238" t="s">
        <v>821</v>
      </c>
      <c r="H75" s="60">
        <v>1.7090000000000001</v>
      </c>
      <c r="I75" s="61">
        <v>4.83</v>
      </c>
      <c r="J75" s="61">
        <v>1.64</v>
      </c>
      <c r="K75" s="61">
        <v>1.64</v>
      </c>
      <c r="L75" s="62" t="s">
        <v>1097</v>
      </c>
      <c r="M75" s="63" t="s">
        <v>1097</v>
      </c>
      <c r="N75" s="63" t="s">
        <v>1097</v>
      </c>
      <c r="O75" s="63" t="s">
        <v>1097</v>
      </c>
    </row>
    <row r="76" spans="1:15" ht="13.2" x14ac:dyDescent="0.25">
      <c r="A76" s="45">
        <v>327</v>
      </c>
      <c r="B76" s="45">
        <v>327</v>
      </c>
      <c r="C76" s="239">
        <v>2200042552600</v>
      </c>
      <c r="D76" s="45">
        <v>439</v>
      </c>
      <c r="E76" s="45">
        <v>439</v>
      </c>
      <c r="F76" s="239">
        <v>2200042552646</v>
      </c>
      <c r="G76" s="238" t="s">
        <v>822</v>
      </c>
      <c r="H76" s="60">
        <v>1.5009999999999999</v>
      </c>
      <c r="I76" s="61">
        <v>118.32</v>
      </c>
      <c r="J76" s="61">
        <v>2.2200000000000002</v>
      </c>
      <c r="K76" s="61">
        <v>2.2200000000000002</v>
      </c>
      <c r="L76" s="62" t="s">
        <v>1097</v>
      </c>
      <c r="M76" s="63">
        <v>7597.13</v>
      </c>
      <c r="N76" s="63">
        <v>0.05</v>
      </c>
      <c r="O76" s="63">
        <v>0.05</v>
      </c>
    </row>
    <row r="77" spans="1:15" ht="13.2" x14ac:dyDescent="0.25">
      <c r="A77" s="45">
        <v>328</v>
      </c>
      <c r="B77" s="45">
        <v>328</v>
      </c>
      <c r="C77" s="239">
        <v>2200042557306</v>
      </c>
      <c r="D77" s="45">
        <v>440</v>
      </c>
      <c r="E77" s="45">
        <v>440</v>
      </c>
      <c r="F77" s="239">
        <v>2200042557315</v>
      </c>
      <c r="G77" s="238" t="s">
        <v>823</v>
      </c>
      <c r="H77" s="60">
        <v>2.5569999999999999</v>
      </c>
      <c r="I77" s="61">
        <v>11.62</v>
      </c>
      <c r="J77" s="61">
        <v>1.94</v>
      </c>
      <c r="K77" s="61">
        <v>1.94</v>
      </c>
      <c r="L77" s="62" t="s">
        <v>1097</v>
      </c>
      <c r="M77" s="63">
        <v>523.02</v>
      </c>
      <c r="N77" s="63">
        <v>0.05</v>
      </c>
      <c r="O77" s="63">
        <v>0.05</v>
      </c>
    </row>
    <row r="78" spans="1:15" ht="13.2" x14ac:dyDescent="0.25">
      <c r="A78" s="45">
        <v>329</v>
      </c>
      <c r="B78" s="45">
        <v>329</v>
      </c>
      <c r="C78" s="239">
        <v>2200042563211</v>
      </c>
      <c r="D78" s="45"/>
      <c r="E78" s="45"/>
      <c r="F78" s="239"/>
      <c r="G78" s="238" t="s">
        <v>824</v>
      </c>
      <c r="H78" s="60">
        <v>9.1999999999999998E-2</v>
      </c>
      <c r="I78" s="61">
        <v>16.89</v>
      </c>
      <c r="J78" s="61">
        <v>1.99</v>
      </c>
      <c r="K78" s="61">
        <v>1.99</v>
      </c>
      <c r="L78" s="62" t="s">
        <v>1097</v>
      </c>
      <c r="M78" s="63" t="s">
        <v>1097</v>
      </c>
      <c r="N78" s="63" t="s">
        <v>1097</v>
      </c>
      <c r="O78" s="63" t="s">
        <v>1097</v>
      </c>
    </row>
    <row r="79" spans="1:15" ht="13.2" x14ac:dyDescent="0.25">
      <c r="A79" s="45">
        <v>331</v>
      </c>
      <c r="B79" s="45">
        <v>331</v>
      </c>
      <c r="C79" s="239">
        <v>2200042569134</v>
      </c>
      <c r="D79" s="45">
        <v>443</v>
      </c>
      <c r="E79" s="45">
        <v>443</v>
      </c>
      <c r="F79" s="239">
        <v>2200042569161</v>
      </c>
      <c r="G79" s="238" t="s">
        <v>825</v>
      </c>
      <c r="H79" s="60" t="s">
        <v>1097</v>
      </c>
      <c r="I79" s="61">
        <v>107.01</v>
      </c>
      <c r="J79" s="61">
        <v>0.83</v>
      </c>
      <c r="K79" s="61">
        <v>0.83</v>
      </c>
      <c r="L79" s="62" t="s">
        <v>1097</v>
      </c>
      <c r="M79" s="63">
        <v>982.74</v>
      </c>
      <c r="N79" s="63">
        <v>0.05</v>
      </c>
      <c r="O79" s="63">
        <v>0.05</v>
      </c>
    </row>
    <row r="80" spans="1:15" ht="13.2" x14ac:dyDescent="0.25">
      <c r="A80" s="45">
        <v>332</v>
      </c>
      <c r="B80" s="45">
        <v>332</v>
      </c>
      <c r="C80" s="239">
        <v>2200042541644</v>
      </c>
      <c r="D80" s="45">
        <v>444</v>
      </c>
      <c r="E80" s="45">
        <v>444</v>
      </c>
      <c r="F80" s="239">
        <v>2200042541653</v>
      </c>
      <c r="G80" s="238" t="s">
        <v>826</v>
      </c>
      <c r="H80" s="60">
        <v>0.64600000000000002</v>
      </c>
      <c r="I80" s="61">
        <v>3.3</v>
      </c>
      <c r="J80" s="61">
        <v>1.2</v>
      </c>
      <c r="K80" s="61">
        <v>1.2</v>
      </c>
      <c r="L80" s="62" t="s">
        <v>1097</v>
      </c>
      <c r="M80" s="63">
        <v>371.16</v>
      </c>
      <c r="N80" s="63">
        <v>0.05</v>
      </c>
      <c r="O80" s="63">
        <v>0.05</v>
      </c>
    </row>
    <row r="81" spans="1:15" ht="13.2" x14ac:dyDescent="0.25">
      <c r="A81" s="45">
        <v>333</v>
      </c>
      <c r="B81" s="45">
        <v>333</v>
      </c>
      <c r="C81" s="239">
        <v>2200042582446</v>
      </c>
      <c r="D81" s="45">
        <v>447</v>
      </c>
      <c r="E81" s="45">
        <v>447</v>
      </c>
      <c r="F81" s="239">
        <v>2200042582455</v>
      </c>
      <c r="G81" s="238" t="s">
        <v>827</v>
      </c>
      <c r="H81" s="60" t="s">
        <v>1097</v>
      </c>
      <c r="I81" s="61">
        <v>9.51</v>
      </c>
      <c r="J81" s="61">
        <v>1.24</v>
      </c>
      <c r="K81" s="61">
        <v>1.24</v>
      </c>
      <c r="L81" s="62" t="s">
        <v>1097</v>
      </c>
      <c r="M81" s="63">
        <v>750.88</v>
      </c>
      <c r="N81" s="63">
        <v>0.05</v>
      </c>
      <c r="O81" s="63">
        <v>0.05</v>
      </c>
    </row>
    <row r="82" spans="1:15" ht="13.2" x14ac:dyDescent="0.25">
      <c r="A82" s="45">
        <v>334</v>
      </c>
      <c r="B82" s="45">
        <v>334</v>
      </c>
      <c r="C82" s="239">
        <v>2200042574222</v>
      </c>
      <c r="D82" s="45">
        <v>446</v>
      </c>
      <c r="E82" s="45">
        <v>446</v>
      </c>
      <c r="F82" s="239">
        <v>2200042574231</v>
      </c>
      <c r="G82" s="238" t="s">
        <v>828</v>
      </c>
      <c r="H82" s="60">
        <v>4.26</v>
      </c>
      <c r="I82" s="61">
        <v>11.18</v>
      </c>
      <c r="J82" s="61">
        <v>1.56</v>
      </c>
      <c r="K82" s="61">
        <v>1.56</v>
      </c>
      <c r="L82" s="62" t="s">
        <v>1097</v>
      </c>
      <c r="M82" s="63">
        <v>961.82</v>
      </c>
      <c r="N82" s="63">
        <v>0.05</v>
      </c>
      <c r="O82" s="63">
        <v>0.05</v>
      </c>
    </row>
    <row r="83" spans="1:15" ht="13.2" x14ac:dyDescent="0.25">
      <c r="A83" s="45">
        <v>335</v>
      </c>
      <c r="B83" s="45">
        <v>335</v>
      </c>
      <c r="C83" s="239">
        <v>2200042592913</v>
      </c>
      <c r="D83" s="45">
        <v>448</v>
      </c>
      <c r="E83" s="45">
        <v>448</v>
      </c>
      <c r="F83" s="239">
        <v>2200042592922</v>
      </c>
      <c r="G83" s="238" t="s">
        <v>829</v>
      </c>
      <c r="H83" s="60">
        <v>0.32100000000000001</v>
      </c>
      <c r="I83" s="61">
        <v>5.35</v>
      </c>
      <c r="J83" s="61">
        <v>1.54</v>
      </c>
      <c r="K83" s="61">
        <v>1.54</v>
      </c>
      <c r="L83" s="62" t="s">
        <v>1097</v>
      </c>
      <c r="M83" s="63">
        <v>835.15</v>
      </c>
      <c r="N83" s="63">
        <v>0.05</v>
      </c>
      <c r="O83" s="63">
        <v>0.05</v>
      </c>
    </row>
    <row r="84" spans="1:15" ht="13.2" x14ac:dyDescent="0.25">
      <c r="A84" s="45">
        <v>336</v>
      </c>
      <c r="B84" s="45">
        <v>336</v>
      </c>
      <c r="C84" s="239">
        <v>2200042592931</v>
      </c>
      <c r="D84" s="45">
        <v>449</v>
      </c>
      <c r="E84" s="45">
        <v>449</v>
      </c>
      <c r="F84" s="239">
        <v>2200042592940</v>
      </c>
      <c r="G84" s="238" t="s">
        <v>830</v>
      </c>
      <c r="H84" s="60">
        <v>0.32100000000000001</v>
      </c>
      <c r="I84" s="61">
        <v>2.68</v>
      </c>
      <c r="J84" s="61">
        <v>1.45</v>
      </c>
      <c r="K84" s="61">
        <v>1.45</v>
      </c>
      <c r="L84" s="62" t="s">
        <v>1097</v>
      </c>
      <c r="M84" s="63">
        <v>417.57</v>
      </c>
      <c r="N84" s="63">
        <v>0.05</v>
      </c>
      <c r="O84" s="63">
        <v>0.05</v>
      </c>
    </row>
    <row r="85" spans="1:15" ht="13.2" x14ac:dyDescent="0.25">
      <c r="A85" s="45">
        <v>337</v>
      </c>
      <c r="B85" s="45">
        <v>337</v>
      </c>
      <c r="C85" s="239">
        <v>2200042495680</v>
      </c>
      <c r="D85" s="45">
        <v>450</v>
      </c>
      <c r="E85" s="45">
        <v>450</v>
      </c>
      <c r="F85" s="239">
        <v>2200042495670</v>
      </c>
      <c r="G85" s="238" t="s">
        <v>831</v>
      </c>
      <c r="H85" s="60" t="s">
        <v>1097</v>
      </c>
      <c r="I85" s="61">
        <v>3.45</v>
      </c>
      <c r="J85" s="61">
        <v>1.9</v>
      </c>
      <c r="K85" s="61">
        <v>1.9</v>
      </c>
      <c r="L85" s="62" t="s">
        <v>1097</v>
      </c>
      <c r="M85" s="63">
        <v>329.67</v>
      </c>
      <c r="N85" s="63">
        <v>0.05</v>
      </c>
      <c r="O85" s="63">
        <v>0.05</v>
      </c>
    </row>
    <row r="86" spans="1:15" ht="13.2" x14ac:dyDescent="0.25">
      <c r="A86" s="45">
        <v>338</v>
      </c>
      <c r="B86" s="45">
        <v>338</v>
      </c>
      <c r="C86" s="239">
        <v>2200042540687</v>
      </c>
      <c r="D86" s="45">
        <v>451</v>
      </c>
      <c r="E86" s="45">
        <v>451</v>
      </c>
      <c r="F86" s="239">
        <v>2200042540678</v>
      </c>
      <c r="G86" s="238" t="s">
        <v>832</v>
      </c>
      <c r="H86" s="60" t="s">
        <v>1097</v>
      </c>
      <c r="I86" s="61">
        <v>1.73</v>
      </c>
      <c r="J86" s="61">
        <v>1.51</v>
      </c>
      <c r="K86" s="61">
        <v>1.51</v>
      </c>
      <c r="L86" s="62" t="s">
        <v>1097</v>
      </c>
      <c r="M86" s="63">
        <v>35.31</v>
      </c>
      <c r="N86" s="63">
        <v>0.05</v>
      </c>
      <c r="O86" s="63">
        <v>0.05</v>
      </c>
    </row>
    <row r="87" spans="1:15" ht="13.2" x14ac:dyDescent="0.25">
      <c r="A87" s="45">
        <v>339</v>
      </c>
      <c r="B87" s="45">
        <v>339</v>
      </c>
      <c r="C87" s="239">
        <v>2200042540696</v>
      </c>
      <c r="D87" s="45">
        <v>452</v>
      </c>
      <c r="E87" s="45">
        <v>452</v>
      </c>
      <c r="F87" s="239">
        <v>2200042540710</v>
      </c>
      <c r="G87" s="238" t="s">
        <v>833</v>
      </c>
      <c r="H87" s="60" t="s">
        <v>1097</v>
      </c>
      <c r="I87" s="61">
        <v>1.73</v>
      </c>
      <c r="J87" s="61">
        <v>1.53</v>
      </c>
      <c r="K87" s="61">
        <v>1.53</v>
      </c>
      <c r="L87" s="62" t="s">
        <v>1097</v>
      </c>
      <c r="M87" s="63">
        <v>35.31</v>
      </c>
      <c r="N87" s="63">
        <v>0.05</v>
      </c>
      <c r="O87" s="63">
        <v>0.05</v>
      </c>
    </row>
    <row r="88" spans="1:15" ht="13.2" x14ac:dyDescent="0.25">
      <c r="A88" s="45">
        <v>340</v>
      </c>
      <c r="B88" s="45">
        <v>340</v>
      </c>
      <c r="C88" s="239">
        <v>2200042598135</v>
      </c>
      <c r="D88" s="45">
        <v>453</v>
      </c>
      <c r="E88" s="45">
        <v>453</v>
      </c>
      <c r="F88" s="239">
        <v>2200042598144</v>
      </c>
      <c r="G88" s="238" t="s">
        <v>834</v>
      </c>
      <c r="H88" s="60" t="s">
        <v>1097</v>
      </c>
      <c r="I88" s="61">
        <v>3.45</v>
      </c>
      <c r="J88" s="61">
        <v>1.77</v>
      </c>
      <c r="K88" s="61">
        <v>1.77</v>
      </c>
      <c r="L88" s="62" t="s">
        <v>1097</v>
      </c>
      <c r="M88" s="63">
        <v>329.67</v>
      </c>
      <c r="N88" s="63">
        <v>0.05</v>
      </c>
      <c r="O88" s="63">
        <v>0.05</v>
      </c>
    </row>
    <row r="89" spans="1:15" ht="13.2" x14ac:dyDescent="0.25">
      <c r="A89" s="45">
        <v>341</v>
      </c>
      <c r="B89" s="45">
        <v>341</v>
      </c>
      <c r="C89" s="239">
        <v>2200042601346</v>
      </c>
      <c r="D89" s="45">
        <v>454</v>
      </c>
      <c r="E89" s="45">
        <v>454</v>
      </c>
      <c r="F89" s="239">
        <v>2200042601355</v>
      </c>
      <c r="G89" s="238" t="s">
        <v>835</v>
      </c>
      <c r="H89" s="60">
        <v>5.5E-2</v>
      </c>
      <c r="I89" s="61">
        <v>8.9499999999999993</v>
      </c>
      <c r="J89" s="61">
        <v>1.39</v>
      </c>
      <c r="K89" s="61">
        <v>1.39</v>
      </c>
      <c r="L89" s="62" t="s">
        <v>1097</v>
      </c>
      <c r="M89" s="63">
        <v>694.52</v>
      </c>
      <c r="N89" s="63">
        <v>0.05</v>
      </c>
      <c r="O89" s="63">
        <v>0.05</v>
      </c>
    </row>
    <row r="90" spans="1:15" ht="13.2" x14ac:dyDescent="0.25">
      <c r="A90" s="45">
        <v>342</v>
      </c>
      <c r="B90" s="45">
        <v>342</v>
      </c>
      <c r="C90" s="239">
        <v>2200042603237</v>
      </c>
      <c r="D90" s="45">
        <v>455</v>
      </c>
      <c r="E90" s="45">
        <v>455</v>
      </c>
      <c r="F90" s="239">
        <v>2200042603246</v>
      </c>
      <c r="G90" s="238" t="s">
        <v>836</v>
      </c>
      <c r="H90" s="60">
        <v>1.244</v>
      </c>
      <c r="I90" s="61">
        <v>8.5399999999999991</v>
      </c>
      <c r="J90" s="61">
        <v>1.58</v>
      </c>
      <c r="K90" s="61">
        <v>1.58</v>
      </c>
      <c r="L90" s="62" t="s">
        <v>1097</v>
      </c>
      <c r="M90" s="63">
        <v>1423.71</v>
      </c>
      <c r="N90" s="63">
        <v>0.05</v>
      </c>
      <c r="O90" s="63">
        <v>0.05</v>
      </c>
    </row>
    <row r="91" spans="1:15" ht="13.2" x14ac:dyDescent="0.25">
      <c r="A91" s="45">
        <v>343</v>
      </c>
      <c r="B91" s="45">
        <v>343</v>
      </c>
      <c r="C91" s="239">
        <v>2200042689252</v>
      </c>
      <c r="D91" s="45">
        <v>456</v>
      </c>
      <c r="E91" s="45">
        <v>456</v>
      </c>
      <c r="F91" s="239">
        <v>2200042689261</v>
      </c>
      <c r="G91" s="238" t="s">
        <v>837</v>
      </c>
      <c r="H91" s="60">
        <v>2.206</v>
      </c>
      <c r="I91" s="61">
        <v>2.8</v>
      </c>
      <c r="J91" s="61">
        <v>0.67</v>
      </c>
      <c r="K91" s="61">
        <v>0.67</v>
      </c>
      <c r="L91" s="62" t="s">
        <v>1097</v>
      </c>
      <c r="M91" s="63">
        <v>70.099999999999994</v>
      </c>
      <c r="N91" s="63">
        <v>0.05</v>
      </c>
      <c r="O91" s="63">
        <v>0.05</v>
      </c>
    </row>
    <row r="92" spans="1:15" ht="13.2" x14ac:dyDescent="0.25">
      <c r="A92" s="45">
        <v>344</v>
      </c>
      <c r="B92" s="45">
        <v>344</v>
      </c>
      <c r="C92" s="239">
        <v>2200042614104</v>
      </c>
      <c r="D92" s="45">
        <v>457</v>
      </c>
      <c r="E92" s="45">
        <v>457</v>
      </c>
      <c r="F92" s="239">
        <v>2200042614113</v>
      </c>
      <c r="G92" s="238" t="s">
        <v>838</v>
      </c>
      <c r="H92" s="60">
        <v>3.4649999999999999</v>
      </c>
      <c r="I92" s="61">
        <v>36.89</v>
      </c>
      <c r="J92" s="61">
        <v>1.08</v>
      </c>
      <c r="K92" s="61">
        <v>1.08</v>
      </c>
      <c r="L92" s="62">
        <v>-4.2510000000000003</v>
      </c>
      <c r="M92" s="63">
        <v>1505.76</v>
      </c>
      <c r="N92" s="63">
        <v>0.05</v>
      </c>
      <c r="O92" s="63">
        <v>0.05</v>
      </c>
    </row>
    <row r="93" spans="1:15" ht="13.2" x14ac:dyDescent="0.25">
      <c r="A93" s="45">
        <v>345</v>
      </c>
      <c r="B93" s="45">
        <v>345</v>
      </c>
      <c r="C93" s="239">
        <v>2200042620162</v>
      </c>
      <c r="D93" s="45">
        <v>458</v>
      </c>
      <c r="E93" s="45">
        <v>458</v>
      </c>
      <c r="F93" s="239">
        <v>2200042620171</v>
      </c>
      <c r="G93" s="238" t="s">
        <v>839</v>
      </c>
      <c r="H93" s="60">
        <v>3.2000000000000001E-2</v>
      </c>
      <c r="I93" s="61">
        <v>28.69</v>
      </c>
      <c r="J93" s="61">
        <v>1.66</v>
      </c>
      <c r="K93" s="61">
        <v>1.66</v>
      </c>
      <c r="L93" s="62" t="s">
        <v>1097</v>
      </c>
      <c r="M93" s="63">
        <v>1194.3</v>
      </c>
      <c r="N93" s="63">
        <v>0.05</v>
      </c>
      <c r="O93" s="63">
        <v>0.05</v>
      </c>
    </row>
    <row r="94" spans="1:15" ht="13.2" x14ac:dyDescent="0.25">
      <c r="A94" s="45">
        <v>346</v>
      </c>
      <c r="B94" s="45">
        <v>346</v>
      </c>
      <c r="C94" s="239">
        <v>2200042620205</v>
      </c>
      <c r="D94" s="45">
        <v>459</v>
      </c>
      <c r="E94" s="45">
        <v>459</v>
      </c>
      <c r="F94" s="239">
        <v>2200042620214</v>
      </c>
      <c r="G94" s="238" t="s">
        <v>840</v>
      </c>
      <c r="H94" s="60">
        <v>0.66700000000000004</v>
      </c>
      <c r="I94" s="61">
        <v>39.68</v>
      </c>
      <c r="J94" s="61">
        <v>1.31</v>
      </c>
      <c r="K94" s="61">
        <v>1.31</v>
      </c>
      <c r="L94" s="62" t="s">
        <v>1097</v>
      </c>
      <c r="M94" s="63">
        <v>1704.09</v>
      </c>
      <c r="N94" s="63">
        <v>0.05</v>
      </c>
      <c r="O94" s="63">
        <v>0.05</v>
      </c>
    </row>
    <row r="95" spans="1:15" ht="13.2" x14ac:dyDescent="0.25">
      <c r="A95" s="45">
        <v>348</v>
      </c>
      <c r="B95" s="45">
        <v>348</v>
      </c>
      <c r="C95" s="239">
        <v>2200042620250</v>
      </c>
      <c r="D95" s="45">
        <v>461</v>
      </c>
      <c r="E95" s="45">
        <v>461</v>
      </c>
      <c r="F95" s="239">
        <v>2200042620260</v>
      </c>
      <c r="G95" s="238" t="s">
        <v>841</v>
      </c>
      <c r="H95" s="60" t="s">
        <v>1097</v>
      </c>
      <c r="I95" s="61">
        <v>3.19</v>
      </c>
      <c r="J95" s="61">
        <v>2.0099999999999998</v>
      </c>
      <c r="K95" s="61">
        <v>2.0099999999999998</v>
      </c>
      <c r="L95" s="62" t="s">
        <v>1097</v>
      </c>
      <c r="M95" s="63">
        <v>1243.8900000000001</v>
      </c>
      <c r="N95" s="63">
        <v>0.05</v>
      </c>
      <c r="O95" s="63">
        <v>0.05</v>
      </c>
    </row>
    <row r="96" spans="1:15" ht="13.2" x14ac:dyDescent="0.25">
      <c r="A96" s="45">
        <v>350</v>
      </c>
      <c r="B96" s="45">
        <v>350</v>
      </c>
      <c r="C96" s="239">
        <v>2200042622035</v>
      </c>
      <c r="D96" s="45">
        <v>463</v>
      </c>
      <c r="E96" s="45">
        <v>463</v>
      </c>
      <c r="F96" s="239">
        <v>2200042622044</v>
      </c>
      <c r="G96" s="238" t="s">
        <v>842</v>
      </c>
      <c r="H96" s="60">
        <v>2.2210000000000001</v>
      </c>
      <c r="I96" s="61">
        <v>8.8800000000000008</v>
      </c>
      <c r="J96" s="61">
        <v>1.1599999999999999</v>
      </c>
      <c r="K96" s="61">
        <v>1.1599999999999999</v>
      </c>
      <c r="L96" s="62" t="s">
        <v>1097</v>
      </c>
      <c r="M96" s="63">
        <v>478.93</v>
      </c>
      <c r="N96" s="63">
        <v>0.05</v>
      </c>
      <c r="O96" s="63">
        <v>0.05</v>
      </c>
    </row>
    <row r="97" spans="1:15" ht="13.2" x14ac:dyDescent="0.25">
      <c r="A97" s="45">
        <v>351</v>
      </c>
      <c r="B97" s="45">
        <v>351</v>
      </c>
      <c r="C97" s="239">
        <v>2200042626944</v>
      </c>
      <c r="D97" s="45">
        <v>464</v>
      </c>
      <c r="E97" s="45">
        <v>464</v>
      </c>
      <c r="F97" s="239">
        <v>2200042626953</v>
      </c>
      <c r="G97" s="238" t="s">
        <v>843</v>
      </c>
      <c r="H97" s="60">
        <v>1.4570000000000001</v>
      </c>
      <c r="I97" s="61">
        <v>12.94</v>
      </c>
      <c r="J97" s="61">
        <v>1.39</v>
      </c>
      <c r="K97" s="61">
        <v>1.39</v>
      </c>
      <c r="L97" s="62" t="s">
        <v>1097</v>
      </c>
      <c r="M97" s="63">
        <v>913.15</v>
      </c>
      <c r="N97" s="63">
        <v>0.05</v>
      </c>
      <c r="O97" s="63">
        <v>0.05</v>
      </c>
    </row>
    <row r="98" spans="1:15" ht="13.2" x14ac:dyDescent="0.25">
      <c r="A98" s="45">
        <v>352</v>
      </c>
      <c r="B98" s="45">
        <v>352</v>
      </c>
      <c r="C98" s="239">
        <v>2200042627140</v>
      </c>
      <c r="D98" s="45">
        <v>465</v>
      </c>
      <c r="E98" s="45">
        <v>465</v>
      </c>
      <c r="F98" s="239">
        <v>2200042627159</v>
      </c>
      <c r="G98" s="238" t="s">
        <v>844</v>
      </c>
      <c r="H98" s="60">
        <v>3.3879999999999999</v>
      </c>
      <c r="I98" s="61">
        <v>2.0499999999999998</v>
      </c>
      <c r="J98" s="61">
        <v>1.93</v>
      </c>
      <c r="K98" s="61">
        <v>1.93</v>
      </c>
      <c r="L98" s="62" t="s">
        <v>1097</v>
      </c>
      <c r="M98" s="63">
        <v>512.91</v>
      </c>
      <c r="N98" s="63">
        <v>0.05</v>
      </c>
      <c r="O98" s="63">
        <v>0.05</v>
      </c>
    </row>
    <row r="99" spans="1:15" ht="13.2" x14ac:dyDescent="0.25">
      <c r="A99" s="45">
        <v>353</v>
      </c>
      <c r="B99" s="45">
        <v>353</v>
      </c>
      <c r="C99" s="239">
        <v>2200042637885</v>
      </c>
      <c r="D99" s="45">
        <v>466</v>
      </c>
      <c r="E99" s="45">
        <v>466</v>
      </c>
      <c r="F99" s="239">
        <v>2200042637894</v>
      </c>
      <c r="G99" s="238" t="s">
        <v>845</v>
      </c>
      <c r="H99" s="60">
        <v>1.7090000000000001</v>
      </c>
      <c r="I99" s="61">
        <v>6.95</v>
      </c>
      <c r="J99" s="61">
        <v>1.66</v>
      </c>
      <c r="K99" s="61">
        <v>1.66</v>
      </c>
      <c r="L99" s="62" t="s">
        <v>1097</v>
      </c>
      <c r="M99" s="63">
        <v>492.34</v>
      </c>
      <c r="N99" s="63">
        <v>0.05</v>
      </c>
      <c r="O99" s="63">
        <v>0.05</v>
      </c>
    </row>
    <row r="100" spans="1:15" ht="13.2" x14ac:dyDescent="0.25">
      <c r="A100" s="45">
        <v>354</v>
      </c>
      <c r="B100" s="45">
        <v>354</v>
      </c>
      <c r="C100" s="239">
        <v>2200042655528</v>
      </c>
      <c r="D100" s="45">
        <v>467</v>
      </c>
      <c r="E100" s="45">
        <v>467</v>
      </c>
      <c r="F100" s="239">
        <v>2200042655537</v>
      </c>
      <c r="G100" s="238" t="s">
        <v>846</v>
      </c>
      <c r="H100" s="60">
        <v>0.32400000000000001</v>
      </c>
      <c r="I100" s="61">
        <v>363.83</v>
      </c>
      <c r="J100" s="61">
        <v>0.73</v>
      </c>
      <c r="K100" s="61">
        <v>0.73</v>
      </c>
      <c r="L100" s="62" t="s">
        <v>1097</v>
      </c>
      <c r="M100" s="63">
        <v>983.6</v>
      </c>
      <c r="N100" s="63">
        <v>0.05</v>
      </c>
      <c r="O100" s="63">
        <v>0.05</v>
      </c>
    </row>
    <row r="101" spans="1:15" ht="13.2" x14ac:dyDescent="0.25">
      <c r="A101" s="45">
        <v>356</v>
      </c>
      <c r="B101" s="45">
        <v>356</v>
      </c>
      <c r="C101" s="239">
        <v>2200042679592</v>
      </c>
      <c r="D101" s="45">
        <v>469</v>
      </c>
      <c r="E101" s="45">
        <v>469</v>
      </c>
      <c r="F101" s="239">
        <v>2200042679608</v>
      </c>
      <c r="G101" s="238" t="s">
        <v>847</v>
      </c>
      <c r="H101" s="60">
        <v>0.77700000000000002</v>
      </c>
      <c r="I101" s="61">
        <v>8.0500000000000007</v>
      </c>
      <c r="J101" s="61">
        <v>1.04</v>
      </c>
      <c r="K101" s="61">
        <v>1.04</v>
      </c>
      <c r="L101" s="62">
        <v>-1.093</v>
      </c>
      <c r="M101" s="63">
        <v>847.47</v>
      </c>
      <c r="N101" s="63">
        <v>0.05</v>
      </c>
      <c r="O101" s="63">
        <v>0.05</v>
      </c>
    </row>
    <row r="102" spans="1:15" ht="13.2" x14ac:dyDescent="0.25">
      <c r="A102" s="45">
        <v>357</v>
      </c>
      <c r="B102" s="45">
        <v>357</v>
      </c>
      <c r="C102" s="239">
        <v>2200042689270</v>
      </c>
      <c r="D102" s="45">
        <v>470</v>
      </c>
      <c r="E102" s="45">
        <v>470</v>
      </c>
      <c r="F102" s="239">
        <v>2200042689280</v>
      </c>
      <c r="G102" s="238" t="s">
        <v>848</v>
      </c>
      <c r="H102" s="60">
        <v>2.206</v>
      </c>
      <c r="I102" s="61">
        <v>9.11</v>
      </c>
      <c r="J102" s="61">
        <v>0.8</v>
      </c>
      <c r="K102" s="61">
        <v>0.8</v>
      </c>
      <c r="L102" s="62" t="s">
        <v>1097</v>
      </c>
      <c r="M102" s="63">
        <v>583.22</v>
      </c>
      <c r="N102" s="63">
        <v>0.05</v>
      </c>
      <c r="O102" s="63">
        <v>0.05</v>
      </c>
    </row>
    <row r="103" spans="1:15" ht="13.2" x14ac:dyDescent="0.25">
      <c r="A103" s="45">
        <v>358</v>
      </c>
      <c r="B103" s="45">
        <v>358</v>
      </c>
      <c r="C103" s="239">
        <v>2200042722608</v>
      </c>
      <c r="D103" s="45">
        <v>471</v>
      </c>
      <c r="E103" s="45">
        <v>471</v>
      </c>
      <c r="F103" s="239">
        <v>2200042722617</v>
      </c>
      <c r="G103" s="238" t="s">
        <v>849</v>
      </c>
      <c r="H103" s="60">
        <v>0.32700000000000001</v>
      </c>
      <c r="I103" s="61">
        <v>10.07</v>
      </c>
      <c r="J103" s="61">
        <v>0.77</v>
      </c>
      <c r="K103" s="61">
        <v>0.77</v>
      </c>
      <c r="L103" s="62" t="s">
        <v>1097</v>
      </c>
      <c r="M103" s="63">
        <v>1629.19</v>
      </c>
      <c r="N103" s="63">
        <v>0.05</v>
      </c>
      <c r="O103" s="63">
        <v>0.05</v>
      </c>
    </row>
    <row r="104" spans="1:15" ht="13.2" x14ac:dyDescent="0.25">
      <c r="A104" s="45">
        <v>359</v>
      </c>
      <c r="B104" s="45">
        <v>359</v>
      </c>
      <c r="C104" s="239">
        <v>2200042729774</v>
      </c>
      <c r="D104" s="45">
        <v>472</v>
      </c>
      <c r="E104" s="45">
        <v>472</v>
      </c>
      <c r="F104" s="239">
        <v>2200042729783</v>
      </c>
      <c r="G104" s="238" t="s">
        <v>850</v>
      </c>
      <c r="H104" s="60">
        <v>4.0110000000000001</v>
      </c>
      <c r="I104" s="61">
        <v>23.21</v>
      </c>
      <c r="J104" s="61">
        <v>3.67</v>
      </c>
      <c r="K104" s="61">
        <v>3.67</v>
      </c>
      <c r="L104" s="62" t="s">
        <v>1097</v>
      </c>
      <c r="M104" s="63">
        <v>1037.52</v>
      </c>
      <c r="N104" s="63">
        <v>0.05</v>
      </c>
      <c r="O104" s="63">
        <v>0.05</v>
      </c>
    </row>
    <row r="105" spans="1:15" ht="13.2" x14ac:dyDescent="0.25">
      <c r="A105" s="45">
        <v>360</v>
      </c>
      <c r="B105" s="45">
        <v>360</v>
      </c>
      <c r="C105" s="239">
        <v>2200042733460</v>
      </c>
      <c r="D105" s="45">
        <v>473</v>
      </c>
      <c r="E105" s="45">
        <v>473</v>
      </c>
      <c r="F105" s="239">
        <v>2200042733479</v>
      </c>
      <c r="G105" s="238" t="s">
        <v>851</v>
      </c>
      <c r="H105" s="60">
        <v>4.8460000000000001</v>
      </c>
      <c r="I105" s="61">
        <v>14.71</v>
      </c>
      <c r="J105" s="61">
        <v>2.11</v>
      </c>
      <c r="K105" s="61">
        <v>2.11</v>
      </c>
      <c r="L105" s="62" t="s">
        <v>1097</v>
      </c>
      <c r="M105" s="63">
        <v>1177.06</v>
      </c>
      <c r="N105" s="63">
        <v>0.05</v>
      </c>
      <c r="O105" s="63">
        <v>0.05</v>
      </c>
    </row>
    <row r="106" spans="1:15" ht="13.2" x14ac:dyDescent="0.25">
      <c r="A106" s="45">
        <v>361</v>
      </c>
      <c r="B106" s="45">
        <v>361</v>
      </c>
      <c r="C106" s="239">
        <v>2200042733850</v>
      </c>
      <c r="D106" s="45">
        <v>474</v>
      </c>
      <c r="E106" s="45">
        <v>474</v>
      </c>
      <c r="F106" s="239">
        <v>2200042733869</v>
      </c>
      <c r="G106" s="238" t="s">
        <v>852</v>
      </c>
      <c r="H106" s="60" t="s">
        <v>1097</v>
      </c>
      <c r="I106" s="61">
        <v>3.45</v>
      </c>
      <c r="J106" s="61">
        <v>1.66</v>
      </c>
      <c r="K106" s="61">
        <v>1.66</v>
      </c>
      <c r="L106" s="62" t="s">
        <v>1097</v>
      </c>
      <c r="M106" s="63">
        <v>241.16</v>
      </c>
      <c r="N106" s="63">
        <v>0.05</v>
      </c>
      <c r="O106" s="63">
        <v>0.05</v>
      </c>
    </row>
    <row r="107" spans="1:15" ht="13.2" x14ac:dyDescent="0.25">
      <c r="A107" s="45">
        <v>362</v>
      </c>
      <c r="B107" s="45">
        <v>362</v>
      </c>
      <c r="C107" s="239">
        <v>2200042738705</v>
      </c>
      <c r="D107" s="45">
        <v>475</v>
      </c>
      <c r="E107" s="45">
        <v>475</v>
      </c>
      <c r="F107" s="239">
        <v>2200042738714</v>
      </c>
      <c r="G107" s="238" t="s">
        <v>853</v>
      </c>
      <c r="H107" s="60">
        <v>9.0999999999999998E-2</v>
      </c>
      <c r="I107" s="61">
        <v>6.84</v>
      </c>
      <c r="J107" s="61">
        <v>1.07</v>
      </c>
      <c r="K107" s="61">
        <v>1.07</v>
      </c>
      <c r="L107" s="62" t="s">
        <v>1097</v>
      </c>
      <c r="M107" s="63">
        <v>552.79</v>
      </c>
      <c r="N107" s="63">
        <v>0.05</v>
      </c>
      <c r="O107" s="63">
        <v>0.05</v>
      </c>
    </row>
    <row r="108" spans="1:15" ht="13.2" x14ac:dyDescent="0.25">
      <c r="A108" s="45">
        <v>363</v>
      </c>
      <c r="B108" s="45">
        <v>363</v>
      </c>
      <c r="C108" s="239">
        <v>2200042742491</v>
      </c>
      <c r="D108" s="45">
        <v>476</v>
      </c>
      <c r="E108" s="45">
        <v>476</v>
      </c>
      <c r="F108" s="239">
        <v>2200042742507</v>
      </c>
      <c r="G108" s="238" t="s">
        <v>854</v>
      </c>
      <c r="H108" s="60">
        <v>1.167</v>
      </c>
      <c r="I108" s="61">
        <v>9.31</v>
      </c>
      <c r="J108" s="61">
        <v>1.71</v>
      </c>
      <c r="K108" s="61">
        <v>1.71</v>
      </c>
      <c r="L108" s="62" t="s">
        <v>1097</v>
      </c>
      <c r="M108" s="63">
        <v>844.05</v>
      </c>
      <c r="N108" s="63">
        <v>0.05</v>
      </c>
      <c r="O108" s="63">
        <v>0.05</v>
      </c>
    </row>
    <row r="109" spans="1:15" ht="13.2" x14ac:dyDescent="0.25">
      <c r="A109" s="45">
        <v>364</v>
      </c>
      <c r="B109" s="45">
        <v>364</v>
      </c>
      <c r="C109" s="239">
        <v>2200042742516</v>
      </c>
      <c r="D109" s="45">
        <v>477</v>
      </c>
      <c r="E109" s="45">
        <v>477</v>
      </c>
      <c r="F109" s="239">
        <v>2200042742525</v>
      </c>
      <c r="G109" s="238" t="s">
        <v>855</v>
      </c>
      <c r="H109" s="60">
        <v>2.988</v>
      </c>
      <c r="I109" s="61">
        <v>6.56</v>
      </c>
      <c r="J109" s="61">
        <v>3.29</v>
      </c>
      <c r="K109" s="61">
        <v>3.29</v>
      </c>
      <c r="L109" s="62" t="s">
        <v>1097</v>
      </c>
      <c r="M109" s="63">
        <v>583.17999999999995</v>
      </c>
      <c r="N109" s="63">
        <v>0.05</v>
      </c>
      <c r="O109" s="63">
        <v>0.05</v>
      </c>
    </row>
    <row r="110" spans="1:15" ht="13.2" x14ac:dyDescent="0.25">
      <c r="A110" s="45">
        <v>367</v>
      </c>
      <c r="B110" s="45">
        <v>367</v>
      </c>
      <c r="C110" s="239">
        <v>2200042784482</v>
      </c>
      <c r="D110" s="45">
        <v>480</v>
      </c>
      <c r="E110" s="45">
        <v>480</v>
      </c>
      <c r="F110" s="239">
        <v>2200042784491</v>
      </c>
      <c r="G110" s="238" t="s">
        <v>856</v>
      </c>
      <c r="H110" s="60">
        <v>0.90100000000000002</v>
      </c>
      <c r="I110" s="61">
        <v>340.22</v>
      </c>
      <c r="J110" s="61">
        <v>0.83</v>
      </c>
      <c r="K110" s="61">
        <v>0.83</v>
      </c>
      <c r="L110" s="62">
        <v>-1.2569999999999999</v>
      </c>
      <c r="M110" s="63">
        <v>358.12</v>
      </c>
      <c r="N110" s="63">
        <v>0.05</v>
      </c>
      <c r="O110" s="63">
        <v>0.05</v>
      </c>
    </row>
    <row r="111" spans="1:15" ht="13.2" x14ac:dyDescent="0.25">
      <c r="A111" s="45">
        <v>368</v>
      </c>
      <c r="B111" s="45">
        <v>368</v>
      </c>
      <c r="C111" s="239">
        <v>2200043210930</v>
      </c>
      <c r="D111" s="45">
        <v>491</v>
      </c>
      <c r="E111" s="45">
        <v>491</v>
      </c>
      <c r="F111" s="239">
        <v>2200043210940</v>
      </c>
      <c r="G111" s="238" t="s">
        <v>857</v>
      </c>
      <c r="H111" s="60" t="s">
        <v>1097</v>
      </c>
      <c r="I111" s="61">
        <v>28.22</v>
      </c>
      <c r="J111" s="61">
        <v>1.61</v>
      </c>
      <c r="K111" s="61">
        <v>1.61</v>
      </c>
      <c r="L111" s="62" t="s">
        <v>1097</v>
      </c>
      <c r="M111" s="63">
        <v>1163.4000000000001</v>
      </c>
      <c r="N111" s="63">
        <v>0.05</v>
      </c>
      <c r="O111" s="63">
        <v>0.05</v>
      </c>
    </row>
    <row r="112" spans="1:15" ht="13.2" x14ac:dyDescent="0.25">
      <c r="A112" s="45">
        <v>600</v>
      </c>
      <c r="B112" s="45">
        <v>600</v>
      </c>
      <c r="C112" s="239">
        <v>2200032010850</v>
      </c>
      <c r="D112" s="45">
        <v>601</v>
      </c>
      <c r="E112" s="45">
        <v>601</v>
      </c>
      <c r="F112" s="239">
        <v>2200031824542</v>
      </c>
      <c r="G112" s="238" t="s">
        <v>858</v>
      </c>
      <c r="H112" s="60">
        <v>0.67900000000000005</v>
      </c>
      <c r="I112" s="61">
        <v>4543.82</v>
      </c>
      <c r="J112" s="61">
        <v>0.85</v>
      </c>
      <c r="K112" s="61">
        <v>0.85</v>
      </c>
      <c r="L112" s="62" t="s">
        <v>1097</v>
      </c>
      <c r="M112" s="63" t="s">
        <v>1097</v>
      </c>
      <c r="N112" s="63" t="s">
        <v>1097</v>
      </c>
      <c r="O112" s="63" t="s">
        <v>1097</v>
      </c>
    </row>
    <row r="113" spans="1:15" ht="13.2" x14ac:dyDescent="0.25">
      <c r="A113" s="45">
        <v>603</v>
      </c>
      <c r="B113" s="45">
        <v>603</v>
      </c>
      <c r="C113" s="239">
        <v>2200042461315</v>
      </c>
      <c r="D113" s="45">
        <v>785</v>
      </c>
      <c r="E113" s="45">
        <v>785</v>
      </c>
      <c r="F113" s="239">
        <v>2200042461324</v>
      </c>
      <c r="G113" s="238" t="s">
        <v>859</v>
      </c>
      <c r="H113" s="60" t="s">
        <v>1097</v>
      </c>
      <c r="I113" s="61">
        <v>1.82</v>
      </c>
      <c r="J113" s="61">
        <v>0.73</v>
      </c>
      <c r="K113" s="61">
        <v>0.73</v>
      </c>
      <c r="L113" s="62" t="s">
        <v>1097</v>
      </c>
      <c r="M113" s="63">
        <v>18.149999999999999</v>
      </c>
      <c r="N113" s="63">
        <v>0.05</v>
      </c>
      <c r="O113" s="63">
        <v>0.05</v>
      </c>
    </row>
    <row r="114" spans="1:15" ht="13.2" x14ac:dyDescent="0.25">
      <c r="A114" s="45">
        <v>604</v>
      </c>
      <c r="B114" s="45">
        <v>604</v>
      </c>
      <c r="C114" s="239">
        <v>2200042501410</v>
      </c>
      <c r="D114" s="45">
        <v>786</v>
      </c>
      <c r="E114" s="45">
        <v>786</v>
      </c>
      <c r="F114" s="239">
        <v>2200042501429</v>
      </c>
      <c r="G114" s="238" t="s">
        <v>860</v>
      </c>
      <c r="H114" s="60" t="s">
        <v>1097</v>
      </c>
      <c r="I114" s="61">
        <v>1.82</v>
      </c>
      <c r="J114" s="61">
        <v>0.75</v>
      </c>
      <c r="K114" s="61">
        <v>0.75</v>
      </c>
      <c r="L114" s="62" t="s">
        <v>1097</v>
      </c>
      <c r="M114" s="63">
        <v>130.69999999999999</v>
      </c>
      <c r="N114" s="63">
        <v>0.05</v>
      </c>
      <c r="O114" s="63">
        <v>0.05</v>
      </c>
    </row>
    <row r="115" spans="1:15" ht="13.2" x14ac:dyDescent="0.25">
      <c r="A115" s="45">
        <v>607</v>
      </c>
      <c r="B115" s="45">
        <v>607</v>
      </c>
      <c r="C115" s="239">
        <v>2200042141133</v>
      </c>
      <c r="D115" s="45">
        <v>789</v>
      </c>
      <c r="E115" s="45">
        <v>789</v>
      </c>
      <c r="F115" s="239">
        <v>2200042141142</v>
      </c>
      <c r="G115" s="238" t="s">
        <v>861</v>
      </c>
      <c r="H115" s="60">
        <v>8.8999999999999996E-2</v>
      </c>
      <c r="I115" s="61">
        <v>8.15</v>
      </c>
      <c r="J115" s="61">
        <v>1.49</v>
      </c>
      <c r="K115" s="61">
        <v>1.49</v>
      </c>
      <c r="L115" s="62" t="s">
        <v>1097</v>
      </c>
      <c r="M115" s="63">
        <v>798.84</v>
      </c>
      <c r="N115" s="63">
        <v>0.05</v>
      </c>
      <c r="O115" s="63">
        <v>0.05</v>
      </c>
    </row>
    <row r="116" spans="1:15" ht="13.2" x14ac:dyDescent="0.25">
      <c r="A116" s="45">
        <v>608</v>
      </c>
      <c r="B116" s="45">
        <v>608</v>
      </c>
      <c r="C116" s="239">
        <v>2200042141259</v>
      </c>
      <c r="D116" s="45">
        <v>791</v>
      </c>
      <c r="E116" s="45">
        <v>791</v>
      </c>
      <c r="F116" s="239">
        <v>2200042141277</v>
      </c>
      <c r="G116" s="238" t="s">
        <v>862</v>
      </c>
      <c r="H116" s="60">
        <v>2.6309999999999998</v>
      </c>
      <c r="I116" s="61">
        <v>2.69</v>
      </c>
      <c r="J116" s="61">
        <v>0.81</v>
      </c>
      <c r="K116" s="61">
        <v>0.81</v>
      </c>
      <c r="L116" s="62">
        <v>-2.8769999999999998</v>
      </c>
      <c r="M116" s="63">
        <v>686.77</v>
      </c>
      <c r="N116" s="63">
        <v>0.05</v>
      </c>
      <c r="O116" s="63">
        <v>0.05</v>
      </c>
    </row>
    <row r="117" spans="1:15" ht="13.2" x14ac:dyDescent="0.25">
      <c r="A117" s="45">
        <v>612</v>
      </c>
      <c r="B117" s="45">
        <v>612</v>
      </c>
      <c r="C117" s="239">
        <v>2200032168607</v>
      </c>
      <c r="D117" s="45">
        <v>765</v>
      </c>
      <c r="E117" s="45">
        <v>765</v>
      </c>
      <c r="F117" s="239">
        <v>2200032168616</v>
      </c>
      <c r="G117" s="238" t="s">
        <v>863</v>
      </c>
      <c r="H117" s="60">
        <v>0.56399999999999995</v>
      </c>
      <c r="I117" s="61">
        <v>43.19</v>
      </c>
      <c r="J117" s="61">
        <v>1.25</v>
      </c>
      <c r="K117" s="61">
        <v>1.25</v>
      </c>
      <c r="L117" s="62">
        <v>-1.798</v>
      </c>
      <c r="M117" s="63">
        <v>1432.76</v>
      </c>
      <c r="N117" s="63">
        <v>0.05</v>
      </c>
      <c r="O117" s="63">
        <v>0.05</v>
      </c>
    </row>
    <row r="118" spans="1:15" ht="13.2" x14ac:dyDescent="0.25">
      <c r="A118" s="45">
        <v>613</v>
      </c>
      <c r="B118" s="45">
        <v>613</v>
      </c>
      <c r="C118" s="239">
        <v>2200040848888</v>
      </c>
      <c r="D118" s="45">
        <v>766</v>
      </c>
      <c r="E118" s="45">
        <v>766</v>
      </c>
      <c r="F118" s="239">
        <v>2200031664357</v>
      </c>
      <c r="G118" s="238" t="s">
        <v>864</v>
      </c>
      <c r="H118" s="60">
        <v>1.111</v>
      </c>
      <c r="I118" s="61">
        <v>2.67</v>
      </c>
      <c r="J118" s="61">
        <v>1.71</v>
      </c>
      <c r="K118" s="61">
        <v>1.71</v>
      </c>
      <c r="L118" s="62">
        <v>-3.1869999999999998</v>
      </c>
      <c r="M118" s="63">
        <v>485.13</v>
      </c>
      <c r="N118" s="63">
        <v>0.05</v>
      </c>
      <c r="O118" s="63">
        <v>0.05</v>
      </c>
    </row>
    <row r="119" spans="1:15" ht="13.2" x14ac:dyDescent="0.25">
      <c r="A119" s="45">
        <v>614</v>
      </c>
      <c r="B119" s="45">
        <v>614</v>
      </c>
      <c r="C119" s="239">
        <v>2200030511311</v>
      </c>
      <c r="D119" s="45">
        <v>767</v>
      </c>
      <c r="E119" s="45">
        <v>767</v>
      </c>
      <c r="F119" s="239">
        <v>2200031822971</v>
      </c>
      <c r="G119" s="238" t="s">
        <v>865</v>
      </c>
      <c r="H119" s="60">
        <v>2.8159999999999998</v>
      </c>
      <c r="I119" s="61">
        <v>14.1</v>
      </c>
      <c r="J119" s="61">
        <v>5.39</v>
      </c>
      <c r="K119" s="61">
        <v>5.39</v>
      </c>
      <c r="L119" s="62" t="s">
        <v>1097</v>
      </c>
      <c r="M119" s="63">
        <v>507.71</v>
      </c>
      <c r="N119" s="63">
        <v>0.05</v>
      </c>
      <c r="O119" s="63">
        <v>0.05</v>
      </c>
    </row>
    <row r="120" spans="1:15" ht="13.2" x14ac:dyDescent="0.25">
      <c r="A120" s="45">
        <v>615</v>
      </c>
      <c r="B120" s="45">
        <v>615</v>
      </c>
      <c r="C120" s="239">
        <v>2200040863404</v>
      </c>
      <c r="D120" s="45">
        <v>768</v>
      </c>
      <c r="E120" s="45">
        <v>768</v>
      </c>
      <c r="F120" s="239">
        <v>2200040863399</v>
      </c>
      <c r="G120" s="238" t="s">
        <v>866</v>
      </c>
      <c r="H120" s="60">
        <v>2.5419999999999998</v>
      </c>
      <c r="I120" s="61">
        <v>17.29</v>
      </c>
      <c r="J120" s="61">
        <v>1.47</v>
      </c>
      <c r="K120" s="61">
        <v>1.47</v>
      </c>
      <c r="L120" s="62" t="s">
        <v>1097</v>
      </c>
      <c r="M120" s="63" t="s">
        <v>1097</v>
      </c>
      <c r="N120" s="63" t="s">
        <v>1097</v>
      </c>
      <c r="O120" s="63" t="s">
        <v>1097</v>
      </c>
    </row>
    <row r="121" spans="1:15" ht="13.2" x14ac:dyDescent="0.25">
      <c r="A121" s="45">
        <v>616</v>
      </c>
      <c r="B121" s="45">
        <v>616</v>
      </c>
      <c r="C121" s="239">
        <v>2200040863431</v>
      </c>
      <c r="D121" s="45">
        <v>769</v>
      </c>
      <c r="E121" s="45">
        <v>769</v>
      </c>
      <c r="F121" s="239">
        <v>2200040863422</v>
      </c>
      <c r="G121" s="238" t="s">
        <v>867</v>
      </c>
      <c r="H121" s="60">
        <v>2.5419999999999998</v>
      </c>
      <c r="I121" s="61">
        <v>31.7</v>
      </c>
      <c r="J121" s="61">
        <v>1.46</v>
      </c>
      <c r="K121" s="61">
        <v>1.46</v>
      </c>
      <c r="L121" s="62" t="s">
        <v>1097</v>
      </c>
      <c r="M121" s="63" t="s">
        <v>1097</v>
      </c>
      <c r="N121" s="63" t="s">
        <v>1097</v>
      </c>
      <c r="O121" s="63" t="s">
        <v>1097</v>
      </c>
    </row>
    <row r="122" spans="1:15" ht="13.2" x14ac:dyDescent="0.25">
      <c r="A122" s="45">
        <v>617</v>
      </c>
      <c r="B122" s="45">
        <v>617</v>
      </c>
      <c r="C122" s="239">
        <v>2200030109831</v>
      </c>
      <c r="D122" s="45">
        <v>770</v>
      </c>
      <c r="E122" s="45">
        <v>770</v>
      </c>
      <c r="F122" s="239">
        <v>2200031823558</v>
      </c>
      <c r="G122" s="238" t="s">
        <v>868</v>
      </c>
      <c r="H122" s="60">
        <v>0.89700000000000002</v>
      </c>
      <c r="I122" s="61">
        <v>18.350000000000001</v>
      </c>
      <c r="J122" s="61">
        <v>1.69</v>
      </c>
      <c r="K122" s="61">
        <v>1.69</v>
      </c>
      <c r="L122" s="62" t="s">
        <v>1097</v>
      </c>
      <c r="M122" s="63">
        <v>825.6</v>
      </c>
      <c r="N122" s="63">
        <v>0.05</v>
      </c>
      <c r="O122" s="63">
        <v>0.05</v>
      </c>
    </row>
    <row r="123" spans="1:15" ht="13.2" x14ac:dyDescent="0.25">
      <c r="A123" s="45">
        <v>618</v>
      </c>
      <c r="B123" s="45">
        <v>618</v>
      </c>
      <c r="C123" s="239">
        <v>2200042384194</v>
      </c>
      <c r="D123" s="45">
        <v>783</v>
      </c>
      <c r="E123" s="45">
        <v>783</v>
      </c>
      <c r="F123" s="239">
        <v>2200042384200</v>
      </c>
      <c r="G123" s="238" t="s">
        <v>869</v>
      </c>
      <c r="H123" s="60" t="s">
        <v>1097</v>
      </c>
      <c r="I123" s="61">
        <v>5.97</v>
      </c>
      <c r="J123" s="61">
        <v>2.14</v>
      </c>
      <c r="K123" s="61">
        <v>2.14</v>
      </c>
      <c r="L123" s="62" t="s">
        <v>1097</v>
      </c>
      <c r="M123" s="63">
        <v>978.97</v>
      </c>
      <c r="N123" s="63">
        <v>0.05</v>
      </c>
      <c r="O123" s="63">
        <v>0.05</v>
      </c>
    </row>
    <row r="124" spans="1:15" ht="13.2" x14ac:dyDescent="0.25">
      <c r="A124" s="45">
        <v>619</v>
      </c>
      <c r="B124" s="45">
        <v>619</v>
      </c>
      <c r="C124" s="239">
        <v>2200030112133</v>
      </c>
      <c r="D124" s="45">
        <v>775</v>
      </c>
      <c r="E124" s="45">
        <v>775</v>
      </c>
      <c r="F124" s="239">
        <v>2200031823530</v>
      </c>
      <c r="G124" s="238" t="s">
        <v>870</v>
      </c>
      <c r="H124" s="60">
        <v>2.7130000000000001</v>
      </c>
      <c r="I124" s="61">
        <v>9.8699999999999992</v>
      </c>
      <c r="J124" s="61">
        <v>2.76</v>
      </c>
      <c r="K124" s="61">
        <v>2.76</v>
      </c>
      <c r="L124" s="62" t="s">
        <v>1097</v>
      </c>
      <c r="M124" s="63">
        <v>312.24</v>
      </c>
      <c r="N124" s="63">
        <v>0.05</v>
      </c>
      <c r="O124" s="63">
        <v>0.05</v>
      </c>
    </row>
    <row r="125" spans="1:15" ht="26.4" x14ac:dyDescent="0.25">
      <c r="A125" s="45">
        <v>620</v>
      </c>
      <c r="B125" s="45">
        <v>620</v>
      </c>
      <c r="C125" s="239">
        <v>2200030348790</v>
      </c>
      <c r="D125" s="45">
        <v>723</v>
      </c>
      <c r="E125" s="45">
        <v>723</v>
      </c>
      <c r="F125" s="239" t="s">
        <v>1098</v>
      </c>
      <c r="G125" s="238" t="s">
        <v>871</v>
      </c>
      <c r="H125" s="60">
        <v>2.585</v>
      </c>
      <c r="I125" s="61">
        <v>15402.81</v>
      </c>
      <c r="J125" s="61">
        <v>0.74</v>
      </c>
      <c r="K125" s="61">
        <v>0.74</v>
      </c>
      <c r="L125" s="62">
        <v>-2.7160000000000002</v>
      </c>
      <c r="M125" s="63">
        <v>2176.56</v>
      </c>
      <c r="N125" s="63">
        <v>0.05</v>
      </c>
      <c r="O125" s="63">
        <v>0.05</v>
      </c>
    </row>
    <row r="126" spans="1:15" ht="13.2" x14ac:dyDescent="0.25">
      <c r="A126" s="45">
        <v>623</v>
      </c>
      <c r="B126" s="45">
        <v>623</v>
      </c>
      <c r="C126" s="239">
        <v>2200042602289</v>
      </c>
      <c r="D126" s="45">
        <v>748</v>
      </c>
      <c r="E126" s="45">
        <v>748</v>
      </c>
      <c r="F126" s="239">
        <v>2200042602298</v>
      </c>
      <c r="G126" s="238" t="s">
        <v>872</v>
      </c>
      <c r="H126" s="60">
        <v>0.64600000000000002</v>
      </c>
      <c r="I126" s="61">
        <v>29.59</v>
      </c>
      <c r="J126" s="61">
        <v>0.87</v>
      </c>
      <c r="K126" s="61">
        <v>0.87</v>
      </c>
      <c r="L126" s="62" t="s">
        <v>1097</v>
      </c>
      <c r="M126" s="63">
        <v>3023.35</v>
      </c>
      <c r="N126" s="63">
        <v>0.05</v>
      </c>
      <c r="O126" s="63">
        <v>0.05</v>
      </c>
    </row>
    <row r="127" spans="1:15" ht="13.2" x14ac:dyDescent="0.25">
      <c r="A127" s="45">
        <v>624</v>
      </c>
      <c r="B127" s="45">
        <v>624</v>
      </c>
      <c r="C127" s="239">
        <v>2200041804437</v>
      </c>
      <c r="D127" s="45">
        <v>747</v>
      </c>
      <c r="E127" s="45">
        <v>747</v>
      </c>
      <c r="F127" s="239">
        <v>2200041804446</v>
      </c>
      <c r="G127" s="238" t="s">
        <v>873</v>
      </c>
      <c r="H127" s="60" t="s">
        <v>1097</v>
      </c>
      <c r="I127" s="61" t="s">
        <v>1097</v>
      </c>
      <c r="J127" s="61" t="s">
        <v>1097</v>
      </c>
      <c r="K127" s="61" t="s">
        <v>1097</v>
      </c>
      <c r="L127" s="62">
        <v>-17.914999999999999</v>
      </c>
      <c r="M127" s="63">
        <v>644.59</v>
      </c>
      <c r="N127" s="63">
        <v>0.05</v>
      </c>
      <c r="O127" s="63">
        <v>0.05</v>
      </c>
    </row>
    <row r="128" spans="1:15" ht="13.2" x14ac:dyDescent="0.25">
      <c r="A128" s="45">
        <v>625</v>
      </c>
      <c r="B128" s="45">
        <v>625</v>
      </c>
      <c r="C128" s="239">
        <v>2200031995530</v>
      </c>
      <c r="D128" s="45">
        <v>741</v>
      </c>
      <c r="E128" s="45">
        <v>741</v>
      </c>
      <c r="F128" s="239">
        <v>2200032024222</v>
      </c>
      <c r="G128" s="238" t="s">
        <v>874</v>
      </c>
      <c r="H128" s="60">
        <v>1.9E-2</v>
      </c>
      <c r="I128" s="61">
        <v>6.42</v>
      </c>
      <c r="J128" s="61">
        <v>1.35</v>
      </c>
      <c r="K128" s="61">
        <v>1.35</v>
      </c>
      <c r="L128" s="62" t="s">
        <v>1097</v>
      </c>
      <c r="M128" s="63" t="s">
        <v>1097</v>
      </c>
      <c r="N128" s="63" t="s">
        <v>1097</v>
      </c>
      <c r="O128" s="63" t="s">
        <v>1097</v>
      </c>
    </row>
    <row r="129" spans="1:15" ht="13.2" x14ac:dyDescent="0.25">
      <c r="A129" s="45">
        <v>626</v>
      </c>
      <c r="B129" s="45">
        <v>626</v>
      </c>
      <c r="C129" s="239">
        <v>2200040571113</v>
      </c>
      <c r="D129" s="45">
        <v>752</v>
      </c>
      <c r="E129" s="45">
        <v>752</v>
      </c>
      <c r="F129" s="239">
        <v>2200040571122</v>
      </c>
      <c r="G129" s="238" t="s">
        <v>875</v>
      </c>
      <c r="H129" s="60">
        <v>1.49</v>
      </c>
      <c r="I129" s="61">
        <v>18.39</v>
      </c>
      <c r="J129" s="61">
        <v>1.46</v>
      </c>
      <c r="K129" s="61">
        <v>1.46</v>
      </c>
      <c r="L129" s="62">
        <v>-1.5169999999999999</v>
      </c>
      <c r="M129" s="63">
        <v>409.69</v>
      </c>
      <c r="N129" s="63">
        <v>0.05</v>
      </c>
      <c r="O129" s="63">
        <v>0.05</v>
      </c>
    </row>
    <row r="130" spans="1:15" ht="13.2" x14ac:dyDescent="0.25">
      <c r="A130" s="45">
        <v>627</v>
      </c>
      <c r="B130" s="45">
        <v>627</v>
      </c>
      <c r="C130" s="239">
        <v>2200040979020</v>
      </c>
      <c r="D130" s="45">
        <v>753</v>
      </c>
      <c r="E130" s="45">
        <v>753</v>
      </c>
      <c r="F130" s="239">
        <v>2200040979039</v>
      </c>
      <c r="G130" s="238" t="s">
        <v>876</v>
      </c>
      <c r="H130" s="60">
        <v>2.6349999999999998</v>
      </c>
      <c r="I130" s="61">
        <v>17.39</v>
      </c>
      <c r="J130" s="61">
        <v>0.83</v>
      </c>
      <c r="K130" s="61">
        <v>0.83</v>
      </c>
      <c r="L130" s="62">
        <v>-3.0760000000000001</v>
      </c>
      <c r="M130" s="63">
        <v>521.59</v>
      </c>
      <c r="N130" s="63">
        <v>0.05</v>
      </c>
      <c r="O130" s="63">
        <v>0.05</v>
      </c>
    </row>
    <row r="131" spans="1:15" ht="13.2" x14ac:dyDescent="0.25">
      <c r="A131" s="45">
        <v>628</v>
      </c>
      <c r="B131" s="45">
        <v>628</v>
      </c>
      <c r="C131" s="239">
        <v>2200041957685</v>
      </c>
      <c r="D131" s="45">
        <v>754</v>
      </c>
      <c r="E131" s="45">
        <v>754</v>
      </c>
      <c r="F131" s="239">
        <v>2200041253506</v>
      </c>
      <c r="G131" s="238" t="s">
        <v>877</v>
      </c>
      <c r="H131" s="60">
        <v>1.5589999999999999</v>
      </c>
      <c r="I131" s="61">
        <v>31.13</v>
      </c>
      <c r="J131" s="61">
        <v>2.89</v>
      </c>
      <c r="K131" s="61">
        <v>2.89</v>
      </c>
      <c r="L131" s="62" t="s">
        <v>1097</v>
      </c>
      <c r="M131" s="63">
        <v>567.01</v>
      </c>
      <c r="N131" s="63">
        <v>0.05</v>
      </c>
      <c r="O131" s="63">
        <v>0.05</v>
      </c>
    </row>
    <row r="132" spans="1:15" ht="13.2" x14ac:dyDescent="0.25">
      <c r="A132" s="45">
        <v>629</v>
      </c>
      <c r="B132" s="45">
        <v>629</v>
      </c>
      <c r="C132" s="239">
        <v>2200040164245</v>
      </c>
      <c r="D132" s="45">
        <v>764</v>
      </c>
      <c r="E132" s="45">
        <v>764</v>
      </c>
      <c r="F132" s="239">
        <v>2200040164254</v>
      </c>
      <c r="G132" s="238" t="s">
        <v>878</v>
      </c>
      <c r="H132" s="60">
        <v>0.189</v>
      </c>
      <c r="I132" s="61">
        <v>1.89</v>
      </c>
      <c r="J132" s="61">
        <v>1.3</v>
      </c>
      <c r="K132" s="61">
        <v>1.3</v>
      </c>
      <c r="L132" s="62" t="s">
        <v>1097</v>
      </c>
      <c r="M132" s="63" t="s">
        <v>1097</v>
      </c>
      <c r="N132" s="63" t="s">
        <v>1097</v>
      </c>
      <c r="O132" s="63" t="s">
        <v>1097</v>
      </c>
    </row>
    <row r="133" spans="1:15" ht="13.2" x14ac:dyDescent="0.25">
      <c r="A133" s="45">
        <v>632</v>
      </c>
      <c r="B133" s="45">
        <v>632</v>
      </c>
      <c r="C133" s="239">
        <v>2200040473921</v>
      </c>
      <c r="D133" s="45">
        <v>757</v>
      </c>
      <c r="E133" s="45">
        <v>757</v>
      </c>
      <c r="F133" s="239">
        <v>2200040473940</v>
      </c>
      <c r="G133" s="238" t="s">
        <v>879</v>
      </c>
      <c r="H133" s="60">
        <v>3.68</v>
      </c>
      <c r="I133" s="61">
        <v>37.659999999999997</v>
      </c>
      <c r="J133" s="61">
        <v>1.23</v>
      </c>
      <c r="K133" s="61">
        <v>1.23</v>
      </c>
      <c r="L133" s="62">
        <v>-1.6950000000000001</v>
      </c>
      <c r="M133" s="63">
        <v>333.25</v>
      </c>
      <c r="N133" s="63">
        <v>0.05</v>
      </c>
      <c r="O133" s="63">
        <v>0.05</v>
      </c>
    </row>
    <row r="134" spans="1:15" ht="13.2" x14ac:dyDescent="0.25">
      <c r="A134" s="45">
        <v>633</v>
      </c>
      <c r="B134" s="45">
        <v>633</v>
      </c>
      <c r="C134" s="239">
        <v>2200041499771</v>
      </c>
      <c r="D134" s="45">
        <v>758</v>
      </c>
      <c r="E134" s="45">
        <v>758</v>
      </c>
      <c r="F134" s="239">
        <v>2200041499762</v>
      </c>
      <c r="G134" s="238" t="s">
        <v>880</v>
      </c>
      <c r="H134" s="60">
        <v>4.274</v>
      </c>
      <c r="I134" s="61">
        <v>12.1</v>
      </c>
      <c r="J134" s="61">
        <v>1.44</v>
      </c>
      <c r="K134" s="61">
        <v>1.44</v>
      </c>
      <c r="L134" s="62" t="s">
        <v>1097</v>
      </c>
      <c r="M134" s="63">
        <v>691.23</v>
      </c>
      <c r="N134" s="63">
        <v>0.05</v>
      </c>
      <c r="O134" s="63">
        <v>0.05</v>
      </c>
    </row>
    <row r="135" spans="1:15" ht="13.2" x14ac:dyDescent="0.25">
      <c r="A135" s="45">
        <v>634</v>
      </c>
      <c r="B135" s="45">
        <v>634</v>
      </c>
      <c r="C135" s="239">
        <v>2200041625596</v>
      </c>
      <c r="D135" s="45">
        <v>760</v>
      </c>
      <c r="E135" s="45">
        <v>760</v>
      </c>
      <c r="F135" s="239">
        <v>2200041625587</v>
      </c>
      <c r="G135" s="238" t="s">
        <v>881</v>
      </c>
      <c r="H135" s="60">
        <v>8.343</v>
      </c>
      <c r="I135" s="61">
        <v>24.02</v>
      </c>
      <c r="J135" s="61">
        <v>1.66</v>
      </c>
      <c r="K135" s="61">
        <v>1.66</v>
      </c>
      <c r="L135" s="62">
        <v>-10.577999999999999</v>
      </c>
      <c r="M135" s="63">
        <v>480.49</v>
      </c>
      <c r="N135" s="63">
        <v>0.05</v>
      </c>
      <c r="O135" s="63">
        <v>0.05</v>
      </c>
    </row>
    <row r="136" spans="1:15" ht="13.2" x14ac:dyDescent="0.25">
      <c r="A136" s="45">
        <v>635</v>
      </c>
      <c r="B136" s="45">
        <v>635</v>
      </c>
      <c r="C136" s="239">
        <v>2200041845860</v>
      </c>
      <c r="D136" s="45">
        <v>761</v>
      </c>
      <c r="E136" s="45">
        <v>761</v>
      </c>
      <c r="F136" s="239">
        <v>2200041845850</v>
      </c>
      <c r="G136" s="238" t="s">
        <v>882</v>
      </c>
      <c r="H136" s="60">
        <v>3.5939999999999999</v>
      </c>
      <c r="I136" s="61">
        <v>8.5399999999999991</v>
      </c>
      <c r="J136" s="61">
        <v>2.21</v>
      </c>
      <c r="K136" s="61">
        <v>2.21</v>
      </c>
      <c r="L136" s="62" t="s">
        <v>1097</v>
      </c>
      <c r="M136" s="63">
        <v>682.93</v>
      </c>
      <c r="N136" s="63">
        <v>0.05</v>
      </c>
      <c r="O136" s="63">
        <v>0.05</v>
      </c>
    </row>
    <row r="137" spans="1:15" ht="13.2" x14ac:dyDescent="0.25">
      <c r="A137" s="45">
        <v>636</v>
      </c>
      <c r="B137" s="45">
        <v>636</v>
      </c>
      <c r="C137" s="239">
        <v>2200041786674</v>
      </c>
      <c r="D137" s="45">
        <v>762</v>
      </c>
      <c r="E137" s="45">
        <v>762</v>
      </c>
      <c r="F137" s="239">
        <v>2200041786683</v>
      </c>
      <c r="G137" s="238" t="s">
        <v>883</v>
      </c>
      <c r="H137" s="60">
        <v>2.7530000000000001</v>
      </c>
      <c r="I137" s="61">
        <v>15.29</v>
      </c>
      <c r="J137" s="61">
        <v>2.81</v>
      </c>
      <c r="K137" s="61">
        <v>2.81</v>
      </c>
      <c r="L137" s="62" t="s">
        <v>1097</v>
      </c>
      <c r="M137" s="63">
        <v>1406.6</v>
      </c>
      <c r="N137" s="63">
        <v>0.05</v>
      </c>
      <c r="O137" s="63">
        <v>0.05</v>
      </c>
    </row>
    <row r="138" spans="1:15" ht="13.2" x14ac:dyDescent="0.25">
      <c r="A138" s="45">
        <v>637</v>
      </c>
      <c r="B138" s="45">
        <v>637</v>
      </c>
      <c r="C138" s="239">
        <v>2200041930489</v>
      </c>
      <c r="D138" s="45">
        <v>763</v>
      </c>
      <c r="E138" s="45">
        <v>763</v>
      </c>
      <c r="F138" s="239">
        <v>2200041930498</v>
      </c>
      <c r="G138" s="238" t="s">
        <v>884</v>
      </c>
      <c r="H138" s="60" t="s">
        <v>1097</v>
      </c>
      <c r="I138" s="61">
        <v>383.99</v>
      </c>
      <c r="J138" s="61">
        <v>1.21</v>
      </c>
      <c r="K138" s="61">
        <v>1.21</v>
      </c>
      <c r="L138" s="62" t="s">
        <v>1097</v>
      </c>
      <c r="M138" s="63">
        <v>33346.5</v>
      </c>
      <c r="N138" s="63">
        <v>0.05</v>
      </c>
      <c r="O138" s="63">
        <v>0.05</v>
      </c>
    </row>
    <row r="139" spans="1:15" ht="13.2" x14ac:dyDescent="0.25">
      <c r="A139" s="45">
        <v>639</v>
      </c>
      <c r="B139" s="45">
        <v>639</v>
      </c>
      <c r="C139" s="239">
        <v>2200042142094</v>
      </c>
      <c r="D139" s="45">
        <v>724</v>
      </c>
      <c r="E139" s="45">
        <v>724</v>
      </c>
      <c r="F139" s="239">
        <v>2200042142410</v>
      </c>
      <c r="G139" s="238" t="s">
        <v>885</v>
      </c>
      <c r="H139" s="60">
        <v>0.32500000000000001</v>
      </c>
      <c r="I139" s="61">
        <v>3.39</v>
      </c>
      <c r="J139" s="61">
        <v>2.92</v>
      </c>
      <c r="K139" s="61">
        <v>2.92</v>
      </c>
      <c r="L139" s="62" t="s">
        <v>1097</v>
      </c>
      <c r="M139" s="63">
        <v>978.72</v>
      </c>
      <c r="N139" s="63">
        <v>0.05</v>
      </c>
      <c r="O139" s="63">
        <v>0.05</v>
      </c>
    </row>
    <row r="140" spans="1:15" ht="13.2" x14ac:dyDescent="0.25">
      <c r="A140" s="45">
        <v>642</v>
      </c>
      <c r="B140" s="45">
        <v>642</v>
      </c>
      <c r="C140" s="239">
        <v>2200042142439</v>
      </c>
      <c r="D140" s="45">
        <v>725</v>
      </c>
      <c r="E140" s="45">
        <v>725</v>
      </c>
      <c r="F140" s="239">
        <v>2200042142457</v>
      </c>
      <c r="G140" s="238" t="s">
        <v>886</v>
      </c>
      <c r="H140" s="60">
        <v>0.33500000000000002</v>
      </c>
      <c r="I140" s="61">
        <v>10.46</v>
      </c>
      <c r="J140" s="61">
        <v>1.29</v>
      </c>
      <c r="K140" s="61">
        <v>1.29</v>
      </c>
      <c r="L140" s="62" t="s">
        <v>1097</v>
      </c>
      <c r="M140" s="63">
        <v>1045.95</v>
      </c>
      <c r="N140" s="63">
        <v>0.05</v>
      </c>
      <c r="O140" s="63">
        <v>0.05</v>
      </c>
    </row>
    <row r="141" spans="1:15" ht="13.2" x14ac:dyDescent="0.25">
      <c r="A141" s="45">
        <v>643</v>
      </c>
      <c r="B141" s="45">
        <v>643</v>
      </c>
      <c r="C141" s="239">
        <v>2200041978773</v>
      </c>
      <c r="D141" s="45">
        <v>726</v>
      </c>
      <c r="E141" s="45">
        <v>726</v>
      </c>
      <c r="F141" s="239">
        <v>2200041978782</v>
      </c>
      <c r="G141" s="238" t="s">
        <v>887</v>
      </c>
      <c r="H141" s="60">
        <v>0.32800000000000001</v>
      </c>
      <c r="I141" s="61">
        <v>5.61</v>
      </c>
      <c r="J141" s="61">
        <v>1.64</v>
      </c>
      <c r="K141" s="61">
        <v>1.64</v>
      </c>
      <c r="L141" s="62" t="s">
        <v>1097</v>
      </c>
      <c r="M141" s="63">
        <v>779.82</v>
      </c>
      <c r="N141" s="63">
        <v>0.05</v>
      </c>
      <c r="O141" s="63">
        <v>0.05</v>
      </c>
    </row>
    <row r="142" spans="1:15" ht="13.2" x14ac:dyDescent="0.25">
      <c r="A142" s="45">
        <v>644</v>
      </c>
      <c r="B142" s="45">
        <v>644</v>
      </c>
      <c r="C142" s="239">
        <v>2200041978852</v>
      </c>
      <c r="D142" s="45">
        <v>727</v>
      </c>
      <c r="E142" s="45">
        <v>727</v>
      </c>
      <c r="F142" s="239">
        <v>2200041978861</v>
      </c>
      <c r="G142" s="238" t="s">
        <v>888</v>
      </c>
      <c r="H142" s="60">
        <v>12.928000000000001</v>
      </c>
      <c r="I142" s="61">
        <v>311.74</v>
      </c>
      <c r="J142" s="61">
        <v>1.1499999999999999</v>
      </c>
      <c r="K142" s="61">
        <v>1.1499999999999999</v>
      </c>
      <c r="L142" s="62">
        <v>-12.928000000000001</v>
      </c>
      <c r="M142" s="63">
        <v>483</v>
      </c>
      <c r="N142" s="63">
        <v>0.05</v>
      </c>
      <c r="O142" s="63">
        <v>0.05</v>
      </c>
    </row>
    <row r="143" spans="1:15" ht="13.2" x14ac:dyDescent="0.25">
      <c r="A143" s="45">
        <v>645</v>
      </c>
      <c r="B143" s="45">
        <v>645</v>
      </c>
      <c r="C143" s="239">
        <v>2200041978791</v>
      </c>
      <c r="D143" s="45">
        <v>728</v>
      </c>
      <c r="E143" s="45">
        <v>728</v>
      </c>
      <c r="F143" s="239">
        <v>2200041978807</v>
      </c>
      <c r="G143" s="238" t="s">
        <v>889</v>
      </c>
      <c r="H143" s="60">
        <v>0.19</v>
      </c>
      <c r="I143" s="61">
        <v>17.61</v>
      </c>
      <c r="J143" s="61">
        <v>1.58</v>
      </c>
      <c r="K143" s="61">
        <v>1.58</v>
      </c>
      <c r="L143" s="62" t="s">
        <v>1097</v>
      </c>
      <c r="M143" s="63">
        <v>1409</v>
      </c>
      <c r="N143" s="63">
        <v>0.05</v>
      </c>
      <c r="O143" s="63">
        <v>0.05</v>
      </c>
    </row>
    <row r="144" spans="1:15" ht="13.2" x14ac:dyDescent="0.25">
      <c r="A144" s="45">
        <v>647</v>
      </c>
      <c r="B144" s="45">
        <v>647</v>
      </c>
      <c r="C144" s="239">
        <v>2200041979874</v>
      </c>
      <c r="D144" s="45">
        <v>732</v>
      </c>
      <c r="E144" s="45">
        <v>732</v>
      </c>
      <c r="F144" s="239">
        <v>2200041979883</v>
      </c>
      <c r="G144" s="238" t="s">
        <v>890</v>
      </c>
      <c r="H144" s="60">
        <v>0.95</v>
      </c>
      <c r="I144" s="61">
        <v>5.53</v>
      </c>
      <c r="J144" s="61">
        <v>2.76</v>
      </c>
      <c r="K144" s="61">
        <v>2.76</v>
      </c>
      <c r="L144" s="62" t="s">
        <v>1097</v>
      </c>
      <c r="M144" s="63">
        <v>789.74</v>
      </c>
      <c r="N144" s="63">
        <v>0.05</v>
      </c>
      <c r="O144" s="63">
        <v>0.05</v>
      </c>
    </row>
    <row r="145" spans="1:15" ht="13.2" x14ac:dyDescent="0.25">
      <c r="A145" s="45">
        <v>649</v>
      </c>
      <c r="B145" s="45">
        <v>649</v>
      </c>
      <c r="C145" s="239">
        <v>2200042682406</v>
      </c>
      <c r="D145" s="45">
        <v>734</v>
      </c>
      <c r="E145" s="45">
        <v>734</v>
      </c>
      <c r="F145" s="239">
        <v>2200042682424</v>
      </c>
      <c r="G145" s="238" t="s">
        <v>891</v>
      </c>
      <c r="H145" s="60">
        <v>2.5369999999999999</v>
      </c>
      <c r="I145" s="61">
        <v>51.47</v>
      </c>
      <c r="J145" s="61">
        <v>1.43</v>
      </c>
      <c r="K145" s="61">
        <v>1.43</v>
      </c>
      <c r="L145" s="62" t="s">
        <v>1097</v>
      </c>
      <c r="M145" s="63">
        <v>913.51</v>
      </c>
      <c r="N145" s="63">
        <v>0.05</v>
      </c>
      <c r="O145" s="63">
        <v>0.05</v>
      </c>
    </row>
    <row r="146" spans="1:15" ht="26.4" x14ac:dyDescent="0.25">
      <c r="A146" s="45">
        <v>650</v>
      </c>
      <c r="B146" s="45">
        <v>650</v>
      </c>
      <c r="C146" s="239" t="s">
        <v>1099</v>
      </c>
      <c r="D146" s="45"/>
      <c r="E146" s="45"/>
      <c r="F146" s="239"/>
      <c r="G146" s="238" t="s">
        <v>892</v>
      </c>
      <c r="H146" s="60">
        <v>0.72</v>
      </c>
      <c r="I146" s="61">
        <v>5105.1499999999996</v>
      </c>
      <c r="J146" s="61">
        <v>0.96</v>
      </c>
      <c r="K146" s="61">
        <v>0.96</v>
      </c>
      <c r="L146" s="62" t="s">
        <v>1097</v>
      </c>
      <c r="M146" s="63" t="s">
        <v>1097</v>
      </c>
      <c r="N146" s="63" t="s">
        <v>1097</v>
      </c>
      <c r="O146" s="63" t="s">
        <v>1097</v>
      </c>
    </row>
    <row r="147" spans="1:15" ht="13.2" x14ac:dyDescent="0.25">
      <c r="A147" s="45">
        <v>652</v>
      </c>
      <c r="B147" s="45">
        <v>652</v>
      </c>
      <c r="C147" s="239">
        <v>2200041978728</v>
      </c>
      <c r="D147" s="45">
        <v>735</v>
      </c>
      <c r="E147" s="45">
        <v>735</v>
      </c>
      <c r="F147" s="239">
        <v>2200041978737</v>
      </c>
      <c r="G147" s="238" t="s">
        <v>893</v>
      </c>
      <c r="H147" s="60">
        <v>2.524</v>
      </c>
      <c r="I147" s="61">
        <v>5.55</v>
      </c>
      <c r="J147" s="61">
        <v>2.11</v>
      </c>
      <c r="K147" s="61">
        <v>2.11</v>
      </c>
      <c r="L147" s="62" t="s">
        <v>1097</v>
      </c>
      <c r="M147" s="63">
        <v>792.33</v>
      </c>
      <c r="N147" s="63">
        <v>0.05</v>
      </c>
      <c r="O147" s="63">
        <v>0.05</v>
      </c>
    </row>
    <row r="148" spans="1:15" ht="13.2" x14ac:dyDescent="0.25">
      <c r="A148" s="45">
        <v>653</v>
      </c>
      <c r="B148" s="45">
        <v>653</v>
      </c>
      <c r="C148" s="239">
        <v>2200042194279</v>
      </c>
      <c r="D148" s="45">
        <v>736</v>
      </c>
      <c r="E148" s="45">
        <v>736</v>
      </c>
      <c r="F148" s="239">
        <v>2200042194288</v>
      </c>
      <c r="G148" s="238" t="s">
        <v>894</v>
      </c>
      <c r="H148" s="60">
        <v>0.32800000000000001</v>
      </c>
      <c r="I148" s="61">
        <v>7.84</v>
      </c>
      <c r="J148" s="61">
        <v>1.18</v>
      </c>
      <c r="K148" s="61">
        <v>1.18</v>
      </c>
      <c r="L148" s="62" t="s">
        <v>1097</v>
      </c>
      <c r="M148" s="63">
        <v>777.6</v>
      </c>
      <c r="N148" s="63">
        <v>0.05</v>
      </c>
      <c r="O148" s="63">
        <v>0.05</v>
      </c>
    </row>
    <row r="149" spans="1:15" ht="13.2" x14ac:dyDescent="0.25">
      <c r="A149" s="45">
        <v>654</v>
      </c>
      <c r="B149" s="45">
        <v>654</v>
      </c>
      <c r="C149" s="239">
        <v>2200042208824</v>
      </c>
      <c r="D149" s="45">
        <v>737</v>
      </c>
      <c r="E149" s="45">
        <v>737</v>
      </c>
      <c r="F149" s="239">
        <v>2200042208833</v>
      </c>
      <c r="G149" s="238" t="s">
        <v>895</v>
      </c>
      <c r="H149" s="60">
        <v>1.972</v>
      </c>
      <c r="I149" s="61">
        <v>5.99</v>
      </c>
      <c r="J149" s="61">
        <v>2.75</v>
      </c>
      <c r="K149" s="61">
        <v>2.75</v>
      </c>
      <c r="L149" s="62" t="s">
        <v>1097</v>
      </c>
      <c r="M149" s="63">
        <v>791.01</v>
      </c>
      <c r="N149" s="63">
        <v>0.05</v>
      </c>
      <c r="O149" s="63">
        <v>0.05</v>
      </c>
    </row>
    <row r="150" spans="1:15" ht="13.2" x14ac:dyDescent="0.25">
      <c r="A150" s="45">
        <v>655</v>
      </c>
      <c r="B150" s="45">
        <v>655</v>
      </c>
      <c r="C150" s="239">
        <v>2200042141151</v>
      </c>
      <c r="D150" s="45">
        <v>738</v>
      </c>
      <c r="E150" s="45">
        <v>738</v>
      </c>
      <c r="F150" s="239">
        <v>2200042141160</v>
      </c>
      <c r="G150" s="238" t="s">
        <v>896</v>
      </c>
      <c r="H150" s="60">
        <v>2.2719999999999998</v>
      </c>
      <c r="I150" s="61">
        <v>7.64</v>
      </c>
      <c r="J150" s="61">
        <v>1.62</v>
      </c>
      <c r="K150" s="61">
        <v>1.62</v>
      </c>
      <c r="L150" s="62" t="s">
        <v>1097</v>
      </c>
      <c r="M150" s="63">
        <v>975.1</v>
      </c>
      <c r="N150" s="63">
        <v>0.05</v>
      </c>
      <c r="O150" s="63">
        <v>0.05</v>
      </c>
    </row>
    <row r="151" spans="1:15" ht="13.2" x14ac:dyDescent="0.25">
      <c r="A151" s="45">
        <v>656</v>
      </c>
      <c r="B151" s="45">
        <v>656</v>
      </c>
      <c r="C151" s="239">
        <v>2200042172879</v>
      </c>
      <c r="D151" s="45">
        <v>739</v>
      </c>
      <c r="E151" s="45">
        <v>739</v>
      </c>
      <c r="F151" s="239">
        <v>2200042172888</v>
      </c>
      <c r="G151" s="238" t="s">
        <v>897</v>
      </c>
      <c r="H151" s="60">
        <v>1.5</v>
      </c>
      <c r="I151" s="61">
        <v>5.24</v>
      </c>
      <c r="J151" s="61">
        <v>1.89</v>
      </c>
      <c r="K151" s="61">
        <v>1.89</v>
      </c>
      <c r="L151" s="62" t="s">
        <v>1097</v>
      </c>
      <c r="M151" s="63">
        <v>523.75</v>
      </c>
      <c r="N151" s="63">
        <v>0.05</v>
      </c>
      <c r="O151" s="63">
        <v>0.05</v>
      </c>
    </row>
    <row r="152" spans="1:15" ht="13.2" x14ac:dyDescent="0.25">
      <c r="A152" s="45">
        <v>657</v>
      </c>
      <c r="B152" s="45">
        <v>657</v>
      </c>
      <c r="C152" s="239">
        <v>2200042196736</v>
      </c>
      <c r="D152" s="45">
        <v>740</v>
      </c>
      <c r="E152" s="45">
        <v>740</v>
      </c>
      <c r="F152" s="239">
        <v>2200042196745</v>
      </c>
      <c r="G152" s="238" t="s">
        <v>898</v>
      </c>
      <c r="H152" s="60">
        <v>1.627</v>
      </c>
      <c r="I152" s="61">
        <v>4.0599999999999996</v>
      </c>
      <c r="J152" s="61">
        <v>5.97</v>
      </c>
      <c r="K152" s="61">
        <v>5.97</v>
      </c>
      <c r="L152" s="62" t="s">
        <v>1097</v>
      </c>
      <c r="M152" s="63">
        <v>812.65</v>
      </c>
      <c r="N152" s="63">
        <v>0.05</v>
      </c>
      <c r="O152" s="63">
        <v>0.05</v>
      </c>
    </row>
    <row r="153" spans="1:15" ht="13.2" x14ac:dyDescent="0.25">
      <c r="A153" s="45">
        <v>658</v>
      </c>
      <c r="B153" s="45">
        <v>658</v>
      </c>
      <c r="C153" s="239">
        <v>2200042206604</v>
      </c>
      <c r="D153" s="45">
        <v>742</v>
      </c>
      <c r="E153" s="45">
        <v>742</v>
      </c>
      <c r="F153" s="239">
        <v>2200042206613</v>
      </c>
      <c r="G153" s="238" t="s">
        <v>899</v>
      </c>
      <c r="H153" s="60">
        <v>0.63</v>
      </c>
      <c r="I153" s="61">
        <v>3.94</v>
      </c>
      <c r="J153" s="61">
        <v>1.86</v>
      </c>
      <c r="K153" s="61">
        <v>1.86</v>
      </c>
      <c r="L153" s="62" t="s">
        <v>1097</v>
      </c>
      <c r="M153" s="63">
        <v>787.16</v>
      </c>
      <c r="N153" s="63">
        <v>0.05</v>
      </c>
      <c r="O153" s="63">
        <v>0.05</v>
      </c>
    </row>
    <row r="154" spans="1:15" ht="13.2" x14ac:dyDescent="0.25">
      <c r="A154" s="45">
        <v>659</v>
      </c>
      <c r="B154" s="45">
        <v>659</v>
      </c>
      <c r="C154" s="239">
        <v>2200042198501</v>
      </c>
      <c r="D154" s="45">
        <v>743</v>
      </c>
      <c r="E154" s="45">
        <v>743</v>
      </c>
      <c r="F154" s="239">
        <v>2200042198520</v>
      </c>
      <c r="G154" s="238" t="s">
        <v>900</v>
      </c>
      <c r="H154" s="60">
        <v>2.4129999999999998</v>
      </c>
      <c r="I154" s="61">
        <v>23.51</v>
      </c>
      <c r="J154" s="61">
        <v>1.07</v>
      </c>
      <c r="K154" s="61">
        <v>1.07</v>
      </c>
      <c r="L154" s="62" t="s">
        <v>1097</v>
      </c>
      <c r="M154" s="63">
        <v>2351.34</v>
      </c>
      <c r="N154" s="63">
        <v>0.05</v>
      </c>
      <c r="O154" s="63">
        <v>0.05</v>
      </c>
    </row>
    <row r="155" spans="1:15" ht="13.2" x14ac:dyDescent="0.25">
      <c r="A155" s="45">
        <v>662</v>
      </c>
      <c r="B155" s="45">
        <v>662</v>
      </c>
      <c r="C155" s="239">
        <v>2200041982938</v>
      </c>
      <c r="D155" s="45">
        <v>744</v>
      </c>
      <c r="E155" s="45">
        <v>744</v>
      </c>
      <c r="F155" s="239">
        <v>2200041982947</v>
      </c>
      <c r="G155" s="238" t="s">
        <v>901</v>
      </c>
      <c r="H155" s="60">
        <v>0.88800000000000001</v>
      </c>
      <c r="I155" s="61">
        <v>3.04</v>
      </c>
      <c r="J155" s="61">
        <v>2.67</v>
      </c>
      <c r="K155" s="61">
        <v>2.67</v>
      </c>
      <c r="L155" s="62" t="s">
        <v>1097</v>
      </c>
      <c r="M155" s="63">
        <v>547.4</v>
      </c>
      <c r="N155" s="63">
        <v>0.05</v>
      </c>
      <c r="O155" s="63">
        <v>0.05</v>
      </c>
    </row>
    <row r="156" spans="1:15" ht="13.2" x14ac:dyDescent="0.25">
      <c r="A156" s="45">
        <v>663</v>
      </c>
      <c r="B156" s="45">
        <v>663</v>
      </c>
      <c r="C156" s="239">
        <v>2200042042966</v>
      </c>
      <c r="D156" s="45">
        <v>745</v>
      </c>
      <c r="E156" s="45">
        <v>745</v>
      </c>
      <c r="F156" s="239">
        <v>2200042042975</v>
      </c>
      <c r="G156" s="238" t="s">
        <v>902</v>
      </c>
      <c r="H156" s="60">
        <v>8.8999999999999996E-2</v>
      </c>
      <c r="I156" s="61">
        <v>2.4500000000000002</v>
      </c>
      <c r="J156" s="61">
        <v>2.36</v>
      </c>
      <c r="K156" s="61">
        <v>2.36</v>
      </c>
      <c r="L156" s="62" t="s">
        <v>1097</v>
      </c>
      <c r="M156" s="63">
        <v>788</v>
      </c>
      <c r="N156" s="63">
        <v>0.05</v>
      </c>
      <c r="O156" s="63">
        <v>0.05</v>
      </c>
    </row>
    <row r="157" spans="1:15" ht="13.2" x14ac:dyDescent="0.25">
      <c r="A157" s="45">
        <v>664</v>
      </c>
      <c r="B157" s="45">
        <v>664</v>
      </c>
      <c r="C157" s="239">
        <v>2200041857484</v>
      </c>
      <c r="D157" s="45">
        <v>772</v>
      </c>
      <c r="E157" s="45">
        <v>772</v>
      </c>
      <c r="F157" s="239">
        <v>2200031825680</v>
      </c>
      <c r="G157" s="238" t="s">
        <v>903</v>
      </c>
      <c r="H157" s="60">
        <v>19.861999999999998</v>
      </c>
      <c r="I157" s="61">
        <v>59.28</v>
      </c>
      <c r="J157" s="61">
        <v>0.96</v>
      </c>
      <c r="K157" s="61">
        <v>0.96</v>
      </c>
      <c r="L157" s="62">
        <v>-19.861999999999998</v>
      </c>
      <c r="M157" s="63">
        <v>355.68</v>
      </c>
      <c r="N157" s="63">
        <v>0.05</v>
      </c>
      <c r="O157" s="63">
        <v>0.05</v>
      </c>
    </row>
    <row r="158" spans="1:15" ht="13.2" x14ac:dyDescent="0.25">
      <c r="A158" s="45">
        <v>665</v>
      </c>
      <c r="B158" s="45">
        <v>665</v>
      </c>
      <c r="C158" s="239">
        <v>2200042019345</v>
      </c>
      <c r="D158" s="45">
        <v>666</v>
      </c>
      <c r="E158" s="45">
        <v>666</v>
      </c>
      <c r="F158" s="239">
        <v>2200042019354</v>
      </c>
      <c r="G158" s="238" t="s">
        <v>904</v>
      </c>
      <c r="H158" s="60">
        <v>0.65100000000000002</v>
      </c>
      <c r="I158" s="61">
        <v>0.56999999999999995</v>
      </c>
      <c r="J158" s="61">
        <v>3.22</v>
      </c>
      <c r="K158" s="61">
        <v>3.22</v>
      </c>
      <c r="L158" s="62" t="s">
        <v>1097</v>
      </c>
      <c r="M158" s="63">
        <v>487.23</v>
      </c>
      <c r="N158" s="63">
        <v>0.05</v>
      </c>
      <c r="O158" s="63">
        <v>0.05</v>
      </c>
    </row>
    <row r="159" spans="1:15" ht="13.2" x14ac:dyDescent="0.25">
      <c r="A159" s="45">
        <v>669</v>
      </c>
      <c r="B159" s="45">
        <v>669</v>
      </c>
      <c r="C159" s="239">
        <v>2200030348718</v>
      </c>
      <c r="D159" s="45">
        <v>806</v>
      </c>
      <c r="E159" s="45">
        <v>806</v>
      </c>
      <c r="F159" s="239">
        <v>2200041310085</v>
      </c>
      <c r="G159" s="238" t="s">
        <v>905</v>
      </c>
      <c r="H159" s="60">
        <v>0.56599999999999995</v>
      </c>
      <c r="I159" s="61">
        <v>5854.16</v>
      </c>
      <c r="J159" s="61">
        <v>1.1499999999999999</v>
      </c>
      <c r="K159" s="61">
        <v>1.1499999999999999</v>
      </c>
      <c r="L159" s="62" t="s">
        <v>1097</v>
      </c>
      <c r="M159" s="63" t="s">
        <v>1097</v>
      </c>
      <c r="N159" s="63" t="s">
        <v>1097</v>
      </c>
      <c r="O159" s="63" t="s">
        <v>1097</v>
      </c>
    </row>
    <row r="160" spans="1:15" ht="13.2" x14ac:dyDescent="0.25">
      <c r="A160" s="45">
        <v>673</v>
      </c>
      <c r="B160" s="45">
        <v>673</v>
      </c>
      <c r="C160" s="239">
        <v>2200042534070</v>
      </c>
      <c r="D160" s="45">
        <v>586</v>
      </c>
      <c r="E160" s="45">
        <v>586</v>
      </c>
      <c r="F160" s="239">
        <v>2200042534080</v>
      </c>
      <c r="G160" s="238" t="s">
        <v>906</v>
      </c>
      <c r="H160" s="60" t="s">
        <v>1097</v>
      </c>
      <c r="I160" s="61">
        <v>2634.7</v>
      </c>
      <c r="J160" s="61">
        <v>0.62</v>
      </c>
      <c r="K160" s="61">
        <v>0.62</v>
      </c>
      <c r="L160" s="62" t="s">
        <v>1097</v>
      </c>
      <c r="M160" s="63">
        <v>11523.62</v>
      </c>
      <c r="N160" s="63">
        <v>0.05</v>
      </c>
      <c r="O160" s="63">
        <v>0.05</v>
      </c>
    </row>
    <row r="161" spans="1:15" ht="13.2" x14ac:dyDescent="0.25">
      <c r="A161" s="45">
        <v>674</v>
      </c>
      <c r="B161" s="45">
        <v>674</v>
      </c>
      <c r="C161" s="239">
        <v>2200042538720</v>
      </c>
      <c r="D161" s="45">
        <v>587</v>
      </c>
      <c r="E161" s="45">
        <v>587</v>
      </c>
      <c r="F161" s="239">
        <v>2200042538749</v>
      </c>
      <c r="G161" s="238" t="s">
        <v>907</v>
      </c>
      <c r="H161" s="60" t="s">
        <v>1097</v>
      </c>
      <c r="I161" s="61">
        <v>1005.69</v>
      </c>
      <c r="J161" s="61">
        <v>0.61</v>
      </c>
      <c r="K161" s="61">
        <v>0.61</v>
      </c>
      <c r="L161" s="62" t="s">
        <v>1097</v>
      </c>
      <c r="M161" s="63">
        <v>10314.82</v>
      </c>
      <c r="N161" s="63">
        <v>0.05</v>
      </c>
      <c r="O161" s="63">
        <v>0.05</v>
      </c>
    </row>
    <row r="162" spans="1:15" ht="13.2" x14ac:dyDescent="0.25">
      <c r="A162" s="45">
        <v>675</v>
      </c>
      <c r="B162" s="45">
        <v>675</v>
      </c>
      <c r="C162" s="239">
        <v>2200042787377</v>
      </c>
      <c r="D162" s="45">
        <v>588</v>
      </c>
      <c r="E162" s="45">
        <v>588</v>
      </c>
      <c r="F162" s="239">
        <v>2200042787386</v>
      </c>
      <c r="G162" s="238" t="s">
        <v>908</v>
      </c>
      <c r="H162" s="60" t="s">
        <v>1097</v>
      </c>
      <c r="I162" s="61">
        <v>240.87</v>
      </c>
      <c r="J162" s="61">
        <v>1.08</v>
      </c>
      <c r="K162" s="61">
        <v>1.08</v>
      </c>
      <c r="L162" s="62" t="s">
        <v>1097</v>
      </c>
      <c r="M162" s="63">
        <v>744.07</v>
      </c>
      <c r="N162" s="63">
        <v>0.05</v>
      </c>
      <c r="O162" s="63">
        <v>0.05</v>
      </c>
    </row>
    <row r="163" spans="1:15" ht="13.2" x14ac:dyDescent="0.25">
      <c r="A163" s="45">
        <v>690</v>
      </c>
      <c r="B163" s="45">
        <v>690</v>
      </c>
      <c r="C163" s="239">
        <v>2200030348620</v>
      </c>
      <c r="D163" s="45"/>
      <c r="E163" s="45"/>
      <c r="F163" s="239"/>
      <c r="G163" s="238" t="s">
        <v>909</v>
      </c>
      <c r="H163" s="60">
        <v>1.5</v>
      </c>
      <c r="I163" s="61">
        <v>14095.9</v>
      </c>
      <c r="J163" s="61">
        <v>3.91</v>
      </c>
      <c r="K163" s="61">
        <v>3.91</v>
      </c>
      <c r="L163" s="62" t="s">
        <v>1097</v>
      </c>
      <c r="M163" s="63" t="s">
        <v>1097</v>
      </c>
      <c r="N163" s="63" t="s">
        <v>1097</v>
      </c>
      <c r="O163" s="63" t="s">
        <v>1097</v>
      </c>
    </row>
    <row r="164" spans="1:15" ht="26.4" x14ac:dyDescent="0.25">
      <c r="A164" s="45">
        <v>692</v>
      </c>
      <c r="B164" s="45">
        <v>692</v>
      </c>
      <c r="C164" s="239" t="s">
        <v>1100</v>
      </c>
      <c r="D164" s="45"/>
      <c r="E164" s="45"/>
      <c r="F164" s="239"/>
      <c r="G164" s="238" t="s">
        <v>910</v>
      </c>
      <c r="H164" s="60">
        <v>1.446</v>
      </c>
      <c r="I164" s="61">
        <v>6966.07</v>
      </c>
      <c r="J164" s="61">
        <v>2.67</v>
      </c>
      <c r="K164" s="61">
        <v>2.67</v>
      </c>
      <c r="L164" s="62" t="s">
        <v>1097</v>
      </c>
      <c r="M164" s="63" t="s">
        <v>1097</v>
      </c>
      <c r="N164" s="63" t="s">
        <v>1097</v>
      </c>
      <c r="O164" s="63" t="s">
        <v>1097</v>
      </c>
    </row>
    <row r="165" spans="1:15" ht="26.4" x14ac:dyDescent="0.25">
      <c r="A165" s="45">
        <v>694</v>
      </c>
      <c r="B165" s="45">
        <v>694</v>
      </c>
      <c r="C165" s="239" t="s">
        <v>1101</v>
      </c>
      <c r="D165" s="45">
        <v>693</v>
      </c>
      <c r="E165" s="45">
        <v>693</v>
      </c>
      <c r="F165" s="239">
        <v>2200031824213</v>
      </c>
      <c r="G165" s="238" t="s">
        <v>911</v>
      </c>
      <c r="H165" s="60">
        <v>1.895</v>
      </c>
      <c r="I165" s="61">
        <v>5132.83</v>
      </c>
      <c r="J165" s="61">
        <v>3.07</v>
      </c>
      <c r="K165" s="61">
        <v>3.07</v>
      </c>
      <c r="L165" s="62">
        <v>-3.4470000000000001</v>
      </c>
      <c r="M165" s="63">
        <v>278.75</v>
      </c>
      <c r="N165" s="63">
        <v>0.05</v>
      </c>
      <c r="O165" s="63">
        <v>0.05</v>
      </c>
    </row>
    <row r="166" spans="1:15" ht="26.4" x14ac:dyDescent="0.25">
      <c r="A166" s="45">
        <v>695</v>
      </c>
      <c r="B166" s="45">
        <v>695</v>
      </c>
      <c r="C166" s="239" t="s">
        <v>1102</v>
      </c>
      <c r="D166" s="45"/>
      <c r="E166" s="45"/>
      <c r="F166" s="239"/>
      <c r="G166" s="238" t="s">
        <v>912</v>
      </c>
      <c r="H166" s="60">
        <v>1.3420000000000001</v>
      </c>
      <c r="I166" s="61">
        <v>2385.36</v>
      </c>
      <c r="J166" s="61">
        <v>0.8</v>
      </c>
      <c r="K166" s="61">
        <v>0.8</v>
      </c>
      <c r="L166" s="62" t="s">
        <v>1097</v>
      </c>
      <c r="M166" s="63" t="s">
        <v>1097</v>
      </c>
      <c r="N166" s="63" t="s">
        <v>1097</v>
      </c>
      <c r="O166" s="63" t="s">
        <v>1097</v>
      </c>
    </row>
    <row r="167" spans="1:15" ht="13.2" x14ac:dyDescent="0.25">
      <c r="A167" s="45">
        <v>696</v>
      </c>
      <c r="B167" s="45">
        <v>696</v>
      </c>
      <c r="C167" s="239">
        <v>2200030347928</v>
      </c>
      <c r="D167" s="45"/>
      <c r="E167" s="45"/>
      <c r="F167" s="239"/>
      <c r="G167" s="238" t="s">
        <v>913</v>
      </c>
      <c r="H167" s="60">
        <v>10.08</v>
      </c>
      <c r="I167" s="61">
        <v>5158.76</v>
      </c>
      <c r="J167" s="61">
        <v>3.31</v>
      </c>
      <c r="K167" s="61">
        <v>3.31</v>
      </c>
      <c r="L167" s="62" t="s">
        <v>1097</v>
      </c>
      <c r="M167" s="63" t="s">
        <v>1097</v>
      </c>
      <c r="N167" s="63" t="s">
        <v>1097</v>
      </c>
      <c r="O167" s="63" t="s">
        <v>1097</v>
      </c>
    </row>
    <row r="168" spans="1:15" ht="26.4" x14ac:dyDescent="0.25">
      <c r="A168" s="45">
        <v>697</v>
      </c>
      <c r="B168" s="45">
        <v>697</v>
      </c>
      <c r="C168" s="239" t="s">
        <v>1103</v>
      </c>
      <c r="D168" s="45"/>
      <c r="E168" s="45"/>
      <c r="F168" s="239"/>
      <c r="G168" s="238" t="s">
        <v>914</v>
      </c>
      <c r="H168" s="60">
        <v>1.2509999999999999</v>
      </c>
      <c r="I168" s="61">
        <v>13798.3</v>
      </c>
      <c r="J168" s="61">
        <v>1.67</v>
      </c>
      <c r="K168" s="61">
        <v>1.67</v>
      </c>
      <c r="L168" s="62" t="s">
        <v>1097</v>
      </c>
      <c r="M168" s="63" t="s">
        <v>1097</v>
      </c>
      <c r="N168" s="63" t="s">
        <v>1097</v>
      </c>
      <c r="O168" s="63" t="s">
        <v>1097</v>
      </c>
    </row>
    <row r="169" spans="1:15" ht="26.4" x14ac:dyDescent="0.25">
      <c r="A169" s="45">
        <v>698</v>
      </c>
      <c r="B169" s="45">
        <v>698</v>
      </c>
      <c r="C169" s="239" t="s">
        <v>1104</v>
      </c>
      <c r="D169" s="45"/>
      <c r="E169" s="45"/>
      <c r="F169" s="239"/>
      <c r="G169" s="238" t="s">
        <v>915</v>
      </c>
      <c r="H169" s="60">
        <v>2.1419999999999999</v>
      </c>
      <c r="I169" s="61">
        <v>4712.6099999999997</v>
      </c>
      <c r="J169" s="61">
        <v>2.0699999999999998</v>
      </c>
      <c r="K169" s="61">
        <v>2.0699999999999998</v>
      </c>
      <c r="L169" s="62" t="s">
        <v>1097</v>
      </c>
      <c r="M169" s="63" t="s">
        <v>1097</v>
      </c>
      <c r="N169" s="63" t="s">
        <v>1097</v>
      </c>
      <c r="O169" s="63" t="s">
        <v>1097</v>
      </c>
    </row>
    <row r="170" spans="1:15" ht="13.2" x14ac:dyDescent="0.25">
      <c r="A170" s="45">
        <v>699</v>
      </c>
      <c r="B170" s="45">
        <v>699</v>
      </c>
      <c r="C170" s="239">
        <v>2200030354118</v>
      </c>
      <c r="D170" s="45"/>
      <c r="E170" s="45"/>
      <c r="F170" s="239"/>
      <c r="G170" s="238" t="s">
        <v>916</v>
      </c>
      <c r="H170" s="60">
        <v>11.523999999999999</v>
      </c>
      <c r="I170" s="61">
        <v>4574.29</v>
      </c>
      <c r="J170" s="61">
        <v>2.1</v>
      </c>
      <c r="K170" s="61">
        <v>2.1</v>
      </c>
      <c r="L170" s="62" t="s">
        <v>1097</v>
      </c>
      <c r="M170" s="63" t="s">
        <v>1097</v>
      </c>
      <c r="N170" s="63" t="s">
        <v>1097</v>
      </c>
      <c r="O170" s="63" t="s">
        <v>1097</v>
      </c>
    </row>
    <row r="171" spans="1:15" ht="26.4" x14ac:dyDescent="0.25">
      <c r="A171" s="45">
        <v>700</v>
      </c>
      <c r="B171" s="45">
        <v>700</v>
      </c>
      <c r="C171" s="239" t="s">
        <v>1105</v>
      </c>
      <c r="D171" s="45"/>
      <c r="E171" s="45"/>
      <c r="F171" s="239"/>
      <c r="G171" s="238" t="s">
        <v>917</v>
      </c>
      <c r="H171" s="60">
        <v>13.566000000000001</v>
      </c>
      <c r="I171" s="61">
        <v>4712.6099999999997</v>
      </c>
      <c r="J171" s="61">
        <v>4.82</v>
      </c>
      <c r="K171" s="61">
        <v>4.82</v>
      </c>
      <c r="L171" s="62" t="s">
        <v>1097</v>
      </c>
      <c r="M171" s="63" t="s">
        <v>1097</v>
      </c>
      <c r="N171" s="63" t="s">
        <v>1097</v>
      </c>
      <c r="O171" s="63" t="s">
        <v>1097</v>
      </c>
    </row>
    <row r="172" spans="1:15" ht="13.2" x14ac:dyDescent="0.25">
      <c r="A172" s="45">
        <v>701</v>
      </c>
      <c r="B172" s="45">
        <v>701</v>
      </c>
      <c r="C172" s="239">
        <v>2200031846059</v>
      </c>
      <c r="D172" s="45">
        <v>808</v>
      </c>
      <c r="E172" s="45">
        <v>808</v>
      </c>
      <c r="F172" s="239">
        <v>2200031824747</v>
      </c>
      <c r="G172" s="238" t="s">
        <v>918</v>
      </c>
      <c r="H172" s="60">
        <v>3.3330000000000002</v>
      </c>
      <c r="I172" s="61">
        <v>5351.83</v>
      </c>
      <c r="J172" s="61">
        <v>0.81</v>
      </c>
      <c r="K172" s="61">
        <v>0.81</v>
      </c>
      <c r="L172" s="62" t="s">
        <v>1097</v>
      </c>
      <c r="M172" s="63" t="s">
        <v>1097</v>
      </c>
      <c r="N172" s="63" t="s">
        <v>1097</v>
      </c>
      <c r="O172" s="63" t="s">
        <v>1097</v>
      </c>
    </row>
    <row r="173" spans="1:15" ht="13.2" x14ac:dyDescent="0.25">
      <c r="A173" s="45">
        <v>702</v>
      </c>
      <c r="B173" s="45">
        <v>702</v>
      </c>
      <c r="C173" s="239">
        <v>2200030349260</v>
      </c>
      <c r="D173" s="45">
        <v>807</v>
      </c>
      <c r="E173" s="45">
        <v>807</v>
      </c>
      <c r="F173" s="239">
        <v>2200041310094</v>
      </c>
      <c r="G173" s="238" t="s">
        <v>919</v>
      </c>
      <c r="H173" s="60">
        <v>3.746</v>
      </c>
      <c r="I173" s="61">
        <v>14286.07</v>
      </c>
      <c r="J173" s="61">
        <v>1.47</v>
      </c>
      <c r="K173" s="61">
        <v>1.47</v>
      </c>
      <c r="L173" s="62" t="s">
        <v>1097</v>
      </c>
      <c r="M173" s="63">
        <v>203.84</v>
      </c>
      <c r="N173" s="63">
        <v>0.05</v>
      </c>
      <c r="O173" s="63">
        <v>0.05</v>
      </c>
    </row>
    <row r="174" spans="1:15" ht="13.2" x14ac:dyDescent="0.25">
      <c r="A174" s="45">
        <v>703</v>
      </c>
      <c r="B174" s="45">
        <v>703</v>
      </c>
      <c r="C174" s="239">
        <v>2200030348470</v>
      </c>
      <c r="D174" s="45">
        <v>795</v>
      </c>
      <c r="E174" s="45">
        <v>795</v>
      </c>
      <c r="F174" s="239">
        <v>2200042430770</v>
      </c>
      <c r="G174" s="238" t="s">
        <v>920</v>
      </c>
      <c r="H174" s="60">
        <v>7.3029999999999999</v>
      </c>
      <c r="I174" s="61">
        <v>13590.82</v>
      </c>
      <c r="J174" s="61">
        <v>3.19</v>
      </c>
      <c r="K174" s="61">
        <v>3.19</v>
      </c>
      <c r="L174" s="62">
        <v>-8.3949999999999996</v>
      </c>
      <c r="M174" s="63">
        <v>69.16</v>
      </c>
      <c r="N174" s="63">
        <v>0.05</v>
      </c>
      <c r="O174" s="63">
        <v>0.05</v>
      </c>
    </row>
    <row r="175" spans="1:15" ht="26.4" x14ac:dyDescent="0.25">
      <c r="A175" s="45">
        <v>704</v>
      </c>
      <c r="B175" s="45">
        <v>704</v>
      </c>
      <c r="C175" s="239" t="s">
        <v>1106</v>
      </c>
      <c r="D175" s="45"/>
      <c r="E175" s="45"/>
      <c r="F175" s="239"/>
      <c r="G175" s="238" t="s">
        <v>921</v>
      </c>
      <c r="H175" s="60">
        <v>5.1230000000000002</v>
      </c>
      <c r="I175" s="61">
        <v>4712.6099999999997</v>
      </c>
      <c r="J175" s="61">
        <v>1.87</v>
      </c>
      <c r="K175" s="61">
        <v>1.87</v>
      </c>
      <c r="L175" s="62" t="s">
        <v>1097</v>
      </c>
      <c r="M175" s="63" t="s">
        <v>1097</v>
      </c>
      <c r="N175" s="63" t="s">
        <v>1097</v>
      </c>
      <c r="O175" s="63" t="s">
        <v>1097</v>
      </c>
    </row>
    <row r="176" spans="1:15" ht="26.4" x14ac:dyDescent="0.25">
      <c r="A176" s="45">
        <v>705</v>
      </c>
      <c r="B176" s="45">
        <v>705</v>
      </c>
      <c r="C176" s="239" t="s">
        <v>1107</v>
      </c>
      <c r="D176" s="45"/>
      <c r="E176" s="45"/>
      <c r="F176" s="239"/>
      <c r="G176" s="238" t="s">
        <v>922</v>
      </c>
      <c r="H176" s="60" t="s">
        <v>1097</v>
      </c>
      <c r="I176" s="61">
        <v>10015.11</v>
      </c>
      <c r="J176" s="61">
        <v>0.98</v>
      </c>
      <c r="K176" s="61">
        <v>0.98</v>
      </c>
      <c r="L176" s="62" t="s">
        <v>1097</v>
      </c>
      <c r="M176" s="63" t="s">
        <v>1097</v>
      </c>
      <c r="N176" s="63" t="s">
        <v>1097</v>
      </c>
      <c r="O176" s="63" t="s">
        <v>1097</v>
      </c>
    </row>
    <row r="177" spans="1:15" ht="26.4" x14ac:dyDescent="0.25">
      <c r="A177" s="45">
        <v>706</v>
      </c>
      <c r="B177" s="45">
        <v>706</v>
      </c>
      <c r="C177" s="239" t="s">
        <v>1108</v>
      </c>
      <c r="D177" s="45"/>
      <c r="E177" s="45"/>
      <c r="F177" s="239"/>
      <c r="G177" s="238" t="s">
        <v>923</v>
      </c>
      <c r="H177" s="60">
        <v>9.0559999999999992</v>
      </c>
      <c r="I177" s="61">
        <v>16254.35</v>
      </c>
      <c r="J177" s="61">
        <v>2.69</v>
      </c>
      <c r="K177" s="61">
        <v>2.69</v>
      </c>
      <c r="L177" s="62" t="s">
        <v>1097</v>
      </c>
      <c r="M177" s="63" t="s">
        <v>1097</v>
      </c>
      <c r="N177" s="63" t="s">
        <v>1097</v>
      </c>
      <c r="O177" s="63" t="s">
        <v>1097</v>
      </c>
    </row>
    <row r="178" spans="1:15" ht="13.2" x14ac:dyDescent="0.25">
      <c r="A178" s="45">
        <v>707</v>
      </c>
      <c r="B178" s="45">
        <v>707</v>
      </c>
      <c r="C178" s="239">
        <v>2200041209970</v>
      </c>
      <c r="D178" s="45">
        <v>809</v>
      </c>
      <c r="E178" s="45">
        <v>809</v>
      </c>
      <c r="F178" s="239">
        <v>2200041209989</v>
      </c>
      <c r="G178" s="238" t="s">
        <v>924</v>
      </c>
      <c r="H178" s="60">
        <v>8.5570000000000004</v>
      </c>
      <c r="I178" s="61">
        <v>6.59</v>
      </c>
      <c r="J178" s="61">
        <v>0.75</v>
      </c>
      <c r="K178" s="61">
        <v>0.75</v>
      </c>
      <c r="L178" s="62">
        <v>-8.5570000000000004</v>
      </c>
      <c r="M178" s="63">
        <v>131.72999999999999</v>
      </c>
      <c r="N178" s="63">
        <v>0.05</v>
      </c>
      <c r="O178" s="63">
        <v>0.05</v>
      </c>
    </row>
    <row r="179" spans="1:15" ht="13.2" x14ac:dyDescent="0.25">
      <c r="A179" s="45">
        <v>708</v>
      </c>
      <c r="B179" s="45">
        <v>708</v>
      </c>
      <c r="C179" s="239">
        <v>2200030348373</v>
      </c>
      <c r="D179" s="45">
        <v>794</v>
      </c>
      <c r="E179" s="45">
        <v>794</v>
      </c>
      <c r="F179" s="239">
        <v>2200031824524</v>
      </c>
      <c r="G179" s="238" t="s">
        <v>925</v>
      </c>
      <c r="H179" s="60">
        <v>5.4770000000000003</v>
      </c>
      <c r="I179" s="61">
        <v>13672.36</v>
      </c>
      <c r="J179" s="61">
        <v>1.48</v>
      </c>
      <c r="K179" s="61">
        <v>1.48</v>
      </c>
      <c r="L179" s="62">
        <v>-5.6150000000000002</v>
      </c>
      <c r="M179" s="63">
        <v>125.94</v>
      </c>
      <c r="N179" s="63">
        <v>0.05</v>
      </c>
      <c r="O179" s="63">
        <v>0.05</v>
      </c>
    </row>
    <row r="180" spans="1:15" ht="26.4" x14ac:dyDescent="0.25">
      <c r="A180" s="45">
        <v>709</v>
      </c>
      <c r="B180" s="45">
        <v>709</v>
      </c>
      <c r="C180" s="239" t="s">
        <v>1109</v>
      </c>
      <c r="D180" s="45">
        <v>722</v>
      </c>
      <c r="E180" s="45">
        <v>722</v>
      </c>
      <c r="F180" s="239" t="s">
        <v>1110</v>
      </c>
      <c r="G180" s="238" t="s">
        <v>926</v>
      </c>
      <c r="H180" s="60">
        <v>9.6180000000000003</v>
      </c>
      <c r="I180" s="61">
        <v>4592.62</v>
      </c>
      <c r="J180" s="61">
        <v>0.93</v>
      </c>
      <c r="K180" s="61">
        <v>0.93</v>
      </c>
      <c r="L180" s="62">
        <v>-9.7349999999999994</v>
      </c>
      <c r="M180" s="63">
        <v>119.99</v>
      </c>
      <c r="N180" s="63">
        <v>0.05</v>
      </c>
      <c r="O180" s="63">
        <v>0.05</v>
      </c>
    </row>
    <row r="181" spans="1:15" ht="13.2" x14ac:dyDescent="0.25">
      <c r="A181" s="45">
        <v>713</v>
      </c>
      <c r="B181" s="45">
        <v>713</v>
      </c>
      <c r="C181" s="239">
        <v>2200042194640</v>
      </c>
      <c r="D181" s="45">
        <v>776</v>
      </c>
      <c r="E181" s="45">
        <v>776</v>
      </c>
      <c r="F181" s="239">
        <v>2200042103449</v>
      </c>
      <c r="G181" s="238" t="s">
        <v>927</v>
      </c>
      <c r="H181" s="60" t="s">
        <v>1097</v>
      </c>
      <c r="I181" s="61">
        <v>19.22</v>
      </c>
      <c r="J181" s="61">
        <v>0.71</v>
      </c>
      <c r="K181" s="61">
        <v>0.71</v>
      </c>
      <c r="L181" s="62" t="s">
        <v>1097</v>
      </c>
      <c r="M181" s="63">
        <v>800.71</v>
      </c>
      <c r="N181" s="63">
        <v>0.05</v>
      </c>
      <c r="O181" s="63">
        <v>0.05</v>
      </c>
    </row>
    <row r="182" spans="1:15" ht="13.2" x14ac:dyDescent="0.25">
      <c r="A182" s="45">
        <v>714</v>
      </c>
      <c r="B182" s="45">
        <v>714</v>
      </c>
      <c r="C182" s="239">
        <v>2200042108127</v>
      </c>
      <c r="D182" s="45">
        <v>777</v>
      </c>
      <c r="E182" s="45">
        <v>777</v>
      </c>
      <c r="F182" s="239">
        <v>2200042108289</v>
      </c>
      <c r="G182" s="238" t="s">
        <v>928</v>
      </c>
      <c r="H182" s="60">
        <v>2.6850000000000001</v>
      </c>
      <c r="I182" s="61">
        <v>3.71</v>
      </c>
      <c r="J182" s="61">
        <v>2.76</v>
      </c>
      <c r="K182" s="61">
        <v>2.76</v>
      </c>
      <c r="L182" s="62" t="s">
        <v>1097</v>
      </c>
      <c r="M182" s="63">
        <v>618.75</v>
      </c>
      <c r="N182" s="63">
        <v>0.05</v>
      </c>
      <c r="O182" s="63">
        <v>0.05</v>
      </c>
    </row>
    <row r="183" spans="1:15" ht="13.2" x14ac:dyDescent="0.25">
      <c r="A183" s="45">
        <v>715</v>
      </c>
      <c r="B183" s="45">
        <v>715</v>
      </c>
      <c r="C183" s="239">
        <v>2200042385453</v>
      </c>
      <c r="D183" s="45">
        <v>778</v>
      </c>
      <c r="E183" s="45">
        <v>778</v>
      </c>
      <c r="F183" s="239">
        <v>2200042385462</v>
      </c>
      <c r="G183" s="238" t="s">
        <v>929</v>
      </c>
      <c r="H183" s="60">
        <v>0.34100000000000003</v>
      </c>
      <c r="I183" s="61">
        <v>69.12</v>
      </c>
      <c r="J183" s="61">
        <v>0.82</v>
      </c>
      <c r="K183" s="61">
        <v>0.82</v>
      </c>
      <c r="L183" s="62" t="s">
        <v>1097</v>
      </c>
      <c r="M183" s="63">
        <v>2764.72</v>
      </c>
      <c r="N183" s="63">
        <v>0.05</v>
      </c>
      <c r="O183" s="63">
        <v>0.05</v>
      </c>
    </row>
    <row r="184" spans="1:15" ht="13.2" x14ac:dyDescent="0.25">
      <c r="A184" s="45">
        <v>716</v>
      </c>
      <c r="B184" s="45">
        <v>716</v>
      </c>
      <c r="C184" s="239">
        <v>2200042165037</v>
      </c>
      <c r="D184" s="45">
        <v>779</v>
      </c>
      <c r="E184" s="45">
        <v>779</v>
      </c>
      <c r="F184" s="239">
        <v>2200042165046</v>
      </c>
      <c r="G184" s="238" t="s">
        <v>930</v>
      </c>
      <c r="H184" s="60">
        <v>0.77900000000000003</v>
      </c>
      <c r="I184" s="61">
        <v>6.7</v>
      </c>
      <c r="J184" s="61">
        <v>1.22</v>
      </c>
      <c r="K184" s="61">
        <v>1.22</v>
      </c>
      <c r="L184" s="62" t="s">
        <v>1097</v>
      </c>
      <c r="M184" s="63">
        <v>937.48</v>
      </c>
      <c r="N184" s="63">
        <v>0.05</v>
      </c>
      <c r="O184" s="63">
        <v>0.05</v>
      </c>
    </row>
    <row r="185" spans="1:15" ht="13.2" x14ac:dyDescent="0.25">
      <c r="A185" s="45">
        <v>717</v>
      </c>
      <c r="B185" s="45">
        <v>717</v>
      </c>
      <c r="C185" s="239">
        <v>2200042171449</v>
      </c>
      <c r="D185" s="45">
        <v>780</v>
      </c>
      <c r="E185" s="45">
        <v>780</v>
      </c>
      <c r="F185" s="239">
        <v>2200042171458</v>
      </c>
      <c r="G185" s="238" t="s">
        <v>931</v>
      </c>
      <c r="H185" s="60">
        <v>0.188</v>
      </c>
      <c r="I185" s="61">
        <v>13.57</v>
      </c>
      <c r="J185" s="61">
        <v>1.47</v>
      </c>
      <c r="K185" s="61">
        <v>1.47</v>
      </c>
      <c r="L185" s="62" t="s">
        <v>1097</v>
      </c>
      <c r="M185" s="63">
        <v>791.76</v>
      </c>
      <c r="N185" s="63">
        <v>0.05</v>
      </c>
      <c r="O185" s="63">
        <v>0.05</v>
      </c>
    </row>
    <row r="186" spans="1:15" ht="13.2" x14ac:dyDescent="0.25">
      <c r="A186" s="45">
        <v>718</v>
      </c>
      <c r="B186" s="45">
        <v>718</v>
      </c>
      <c r="C186" s="239">
        <v>2200042356276</v>
      </c>
      <c r="D186" s="45">
        <v>781</v>
      </c>
      <c r="E186" s="45">
        <v>781</v>
      </c>
      <c r="F186" s="239">
        <v>2200042356285</v>
      </c>
      <c r="G186" s="238" t="s">
        <v>932</v>
      </c>
      <c r="H186" s="60">
        <v>3.2000000000000001E-2</v>
      </c>
      <c r="I186" s="61">
        <v>96.56</v>
      </c>
      <c r="J186" s="61">
        <v>1.29</v>
      </c>
      <c r="K186" s="61">
        <v>1.29</v>
      </c>
      <c r="L186" s="62" t="s">
        <v>1097</v>
      </c>
      <c r="M186" s="63">
        <v>888.38</v>
      </c>
      <c r="N186" s="63">
        <v>0.05</v>
      </c>
      <c r="O186" s="63">
        <v>0.05</v>
      </c>
    </row>
    <row r="187" spans="1:15" ht="79.2" x14ac:dyDescent="0.25">
      <c r="A187" s="45">
        <v>720</v>
      </c>
      <c r="B187" s="45">
        <v>720</v>
      </c>
      <c r="C187" s="239" t="s">
        <v>1111</v>
      </c>
      <c r="D187" s="45"/>
      <c r="E187" s="45"/>
      <c r="F187" s="239"/>
      <c r="G187" s="238" t="s">
        <v>933</v>
      </c>
      <c r="H187" s="60">
        <v>1.577</v>
      </c>
      <c r="I187" s="61">
        <v>14274.32</v>
      </c>
      <c r="J187" s="61">
        <v>1.48</v>
      </c>
      <c r="K187" s="61">
        <v>1.48</v>
      </c>
      <c r="L187" s="62" t="s">
        <v>1097</v>
      </c>
      <c r="M187" s="63" t="s">
        <v>1097</v>
      </c>
      <c r="N187" s="63" t="s">
        <v>1097</v>
      </c>
      <c r="O187" s="63" t="s">
        <v>1097</v>
      </c>
    </row>
    <row r="188" spans="1:15" ht="13.2" x14ac:dyDescent="0.25">
      <c r="A188" s="45">
        <v>750</v>
      </c>
      <c r="B188" s="45">
        <v>750</v>
      </c>
      <c r="C188" s="239">
        <v>2200032138124</v>
      </c>
      <c r="D188" s="45">
        <v>751</v>
      </c>
      <c r="E188" s="45">
        <v>751</v>
      </c>
      <c r="F188" s="239">
        <v>2200032050436</v>
      </c>
      <c r="G188" s="238" t="s">
        <v>934</v>
      </c>
      <c r="H188" s="60" t="s">
        <v>1097</v>
      </c>
      <c r="I188" s="61">
        <v>14417.88</v>
      </c>
      <c r="J188" s="61">
        <v>1.8</v>
      </c>
      <c r="K188" s="61">
        <v>1.8</v>
      </c>
      <c r="L188" s="62" t="s">
        <v>1097</v>
      </c>
      <c r="M188" s="63" t="s">
        <v>1097</v>
      </c>
      <c r="N188" s="63" t="s">
        <v>1097</v>
      </c>
      <c r="O188" s="63" t="s">
        <v>1097</v>
      </c>
    </row>
    <row r="189" spans="1:15" ht="13.2" x14ac:dyDescent="0.25">
      <c r="A189" s="45">
        <v>759</v>
      </c>
      <c r="B189" s="45">
        <v>759</v>
      </c>
      <c r="C189" s="239">
        <v>2200041527904</v>
      </c>
      <c r="D189" s="45"/>
      <c r="E189" s="45"/>
      <c r="F189" s="239"/>
      <c r="G189" s="238" t="s">
        <v>935</v>
      </c>
      <c r="H189" s="60">
        <v>2.5150000000000001</v>
      </c>
      <c r="I189" s="61">
        <v>5118.55</v>
      </c>
      <c r="J189" s="61">
        <v>1.29</v>
      </c>
      <c r="K189" s="61">
        <v>1.29</v>
      </c>
      <c r="L189" s="62" t="s">
        <v>1097</v>
      </c>
      <c r="M189" s="63" t="s">
        <v>1097</v>
      </c>
      <c r="N189" s="63" t="s">
        <v>1097</v>
      </c>
      <c r="O189" s="63" t="s">
        <v>1097</v>
      </c>
    </row>
    <row r="190" spans="1:15" ht="13.2" x14ac:dyDescent="0.25">
      <c r="A190" s="45">
        <v>797</v>
      </c>
      <c r="B190" s="45">
        <v>797</v>
      </c>
      <c r="C190" s="239">
        <v>2200030348452</v>
      </c>
      <c r="D190" s="45">
        <v>804</v>
      </c>
      <c r="E190" s="45">
        <v>804</v>
      </c>
      <c r="F190" s="239">
        <v>2200031824551</v>
      </c>
      <c r="G190" s="238" t="s">
        <v>936</v>
      </c>
      <c r="H190" s="60">
        <v>0.96799999999999997</v>
      </c>
      <c r="I190" s="61">
        <v>13864.84</v>
      </c>
      <c r="J190" s="61">
        <v>1.56</v>
      </c>
      <c r="K190" s="61">
        <v>1.56</v>
      </c>
      <c r="L190" s="62" t="s">
        <v>1097</v>
      </c>
      <c r="M190" s="63" t="s">
        <v>1097</v>
      </c>
      <c r="N190" s="63" t="s">
        <v>1097</v>
      </c>
      <c r="O190" s="63" t="s">
        <v>1097</v>
      </c>
    </row>
    <row r="191" spans="1:15" ht="13.2" x14ac:dyDescent="0.25">
      <c r="A191" s="45">
        <v>798</v>
      </c>
      <c r="B191" s="45">
        <v>798</v>
      </c>
      <c r="C191" s="239">
        <v>2200030348382</v>
      </c>
      <c r="D191" s="45">
        <v>803</v>
      </c>
      <c r="E191" s="45">
        <v>803</v>
      </c>
      <c r="F191" s="239">
        <v>2200030347690</v>
      </c>
      <c r="G191" s="238" t="s">
        <v>937</v>
      </c>
      <c r="H191" s="60">
        <v>0.45600000000000002</v>
      </c>
      <c r="I191" s="61">
        <v>13781.01</v>
      </c>
      <c r="J191" s="61">
        <v>0.99</v>
      </c>
      <c r="K191" s="61">
        <v>0.99</v>
      </c>
      <c r="L191" s="62">
        <v>-0.45600000000000002</v>
      </c>
      <c r="M191" s="63">
        <v>293.93</v>
      </c>
      <c r="N191" s="63">
        <v>0.05</v>
      </c>
      <c r="O191" s="63">
        <v>0.05</v>
      </c>
    </row>
    <row r="192" spans="1:15" ht="13.2" x14ac:dyDescent="0.25">
      <c r="A192" s="45">
        <v>799</v>
      </c>
      <c r="B192" s="45">
        <v>799</v>
      </c>
      <c r="C192" s="239">
        <v>2200032010879</v>
      </c>
      <c r="D192" s="45">
        <v>801</v>
      </c>
      <c r="E192" s="45">
        <v>801</v>
      </c>
      <c r="F192" s="239">
        <v>2200031824738</v>
      </c>
      <c r="G192" s="238" t="s">
        <v>938</v>
      </c>
      <c r="H192" s="60">
        <v>0.50800000000000001</v>
      </c>
      <c r="I192" s="61">
        <v>14150.38</v>
      </c>
      <c r="J192" s="61">
        <v>0.77</v>
      </c>
      <c r="K192" s="61">
        <v>0.77</v>
      </c>
      <c r="L192" s="62" t="s">
        <v>1097</v>
      </c>
      <c r="M192" s="63" t="s">
        <v>1097</v>
      </c>
      <c r="N192" s="63" t="s">
        <v>1097</v>
      </c>
      <c r="O192" s="63" t="s">
        <v>1097</v>
      </c>
    </row>
    <row r="193" spans="1:15" ht="13.2" x14ac:dyDescent="0.25">
      <c r="A193" s="45">
        <v>800</v>
      </c>
      <c r="B193" s="45">
        <v>800</v>
      </c>
      <c r="C193" s="239">
        <v>2200030348666</v>
      </c>
      <c r="D193" s="45">
        <v>802</v>
      </c>
      <c r="E193" s="45">
        <v>802</v>
      </c>
      <c r="F193" s="239">
        <v>2200031824490</v>
      </c>
      <c r="G193" s="238" t="s">
        <v>939</v>
      </c>
      <c r="H193" s="60">
        <v>0.46300000000000002</v>
      </c>
      <c r="I193" s="61">
        <v>13595.81</v>
      </c>
      <c r="J193" s="61">
        <v>0.81</v>
      </c>
      <c r="K193" s="61">
        <v>0.81</v>
      </c>
      <c r="L193" s="62" t="s">
        <v>1097</v>
      </c>
      <c r="M193" s="63" t="s">
        <v>1097</v>
      </c>
      <c r="N193" s="63" t="s">
        <v>1097</v>
      </c>
      <c r="O193" s="63" t="s">
        <v>1097</v>
      </c>
    </row>
    <row r="194" spans="1:15" ht="13.2" x14ac:dyDescent="0.25">
      <c r="A194" s="45">
        <v>805</v>
      </c>
      <c r="B194" s="45">
        <v>805</v>
      </c>
      <c r="C194" s="239">
        <v>2200030349242</v>
      </c>
      <c r="D194" s="45">
        <v>733</v>
      </c>
      <c r="E194" s="45">
        <v>733</v>
      </c>
      <c r="F194" s="239">
        <v>2200042334139</v>
      </c>
      <c r="G194" s="238" t="s">
        <v>940</v>
      </c>
      <c r="H194" s="60">
        <v>2.613</v>
      </c>
      <c r="I194" s="61">
        <v>21332.94</v>
      </c>
      <c r="J194" s="61">
        <v>0.7</v>
      </c>
      <c r="K194" s="61">
        <v>0.7</v>
      </c>
      <c r="L194" s="62" t="s">
        <v>1097</v>
      </c>
      <c r="M194" s="63" t="s">
        <v>1097</v>
      </c>
      <c r="N194" s="63" t="s">
        <v>1097</v>
      </c>
      <c r="O194" s="63" t="s">
        <v>1097</v>
      </c>
    </row>
    <row r="195" spans="1:15" ht="13.2" x14ac:dyDescent="0.25">
      <c r="A195" s="45">
        <v>810</v>
      </c>
      <c r="B195" s="45">
        <v>810</v>
      </c>
      <c r="C195" s="239">
        <v>2200042163484</v>
      </c>
      <c r="D195" s="45">
        <v>790</v>
      </c>
      <c r="E195" s="45">
        <v>790</v>
      </c>
      <c r="F195" s="239">
        <v>2200042163493</v>
      </c>
      <c r="G195" s="238" t="s">
        <v>941</v>
      </c>
      <c r="H195" s="60">
        <v>1.151</v>
      </c>
      <c r="I195" s="61">
        <v>4.5999999999999996</v>
      </c>
      <c r="J195" s="61">
        <v>1.78</v>
      </c>
      <c r="K195" s="61">
        <v>1.78</v>
      </c>
      <c r="L195" s="62" t="s">
        <v>1097</v>
      </c>
      <c r="M195" s="63">
        <v>782.24</v>
      </c>
      <c r="N195" s="63">
        <v>0.05</v>
      </c>
      <c r="O195" s="63">
        <v>0.05</v>
      </c>
    </row>
    <row r="196" spans="1:15" ht="39.6" x14ac:dyDescent="0.25">
      <c r="A196" s="45">
        <v>811</v>
      </c>
      <c r="B196" s="45">
        <v>811</v>
      </c>
      <c r="C196" s="239" t="s">
        <v>1112</v>
      </c>
      <c r="D196" s="45">
        <v>793</v>
      </c>
      <c r="E196" s="45">
        <v>793</v>
      </c>
      <c r="F196" s="239" t="s">
        <v>1113</v>
      </c>
      <c r="G196" s="238" t="s">
        <v>942</v>
      </c>
      <c r="H196" s="60">
        <v>1.4570000000000001</v>
      </c>
      <c r="I196" s="61">
        <v>14001.46</v>
      </c>
      <c r="J196" s="61">
        <v>1.92</v>
      </c>
      <c r="K196" s="61">
        <v>1.92</v>
      </c>
      <c r="L196" s="62">
        <v>-2.3039999999999998</v>
      </c>
      <c r="M196" s="63">
        <v>350.13</v>
      </c>
      <c r="N196" s="63">
        <v>0.05</v>
      </c>
      <c r="O196" s="63">
        <v>0.05</v>
      </c>
    </row>
    <row r="197" spans="1:15" ht="39.6" x14ac:dyDescent="0.25">
      <c r="A197" s="45">
        <v>812</v>
      </c>
      <c r="B197" s="45">
        <v>812</v>
      </c>
      <c r="C197" s="239" t="s">
        <v>1114</v>
      </c>
      <c r="D197" s="45"/>
      <c r="E197" s="45"/>
      <c r="F197" s="239"/>
      <c r="G197" s="238" t="s">
        <v>943</v>
      </c>
      <c r="H197" s="60">
        <v>1.4570000000000001</v>
      </c>
      <c r="I197" s="61">
        <v>14351.59</v>
      </c>
      <c r="J197" s="61">
        <v>2.33</v>
      </c>
      <c r="K197" s="61">
        <v>2.33</v>
      </c>
      <c r="L197" s="62" t="s">
        <v>1097</v>
      </c>
      <c r="M197" s="63" t="s">
        <v>1097</v>
      </c>
      <c r="N197" s="63" t="s">
        <v>1097</v>
      </c>
      <c r="O197" s="63" t="s">
        <v>1097</v>
      </c>
    </row>
    <row r="198" spans="1:15" ht="13.2" x14ac:dyDescent="0.25">
      <c r="A198" s="45">
        <v>815</v>
      </c>
      <c r="B198" s="45">
        <v>815</v>
      </c>
      <c r="C198" s="239">
        <v>2200042163410</v>
      </c>
      <c r="D198" s="45">
        <v>792</v>
      </c>
      <c r="E198" s="45">
        <v>792</v>
      </c>
      <c r="F198" s="239">
        <v>2200042163457</v>
      </c>
      <c r="G198" s="238" t="s">
        <v>944</v>
      </c>
      <c r="H198" s="60" t="s">
        <v>1097</v>
      </c>
      <c r="I198" s="61">
        <v>4.09</v>
      </c>
      <c r="J198" s="61">
        <v>1.65</v>
      </c>
      <c r="K198" s="61">
        <v>1.65</v>
      </c>
      <c r="L198" s="62" t="s">
        <v>1097</v>
      </c>
      <c r="M198" s="63">
        <v>556.83000000000004</v>
      </c>
      <c r="N198" s="63">
        <v>0.05</v>
      </c>
      <c r="O198" s="63">
        <v>0.05</v>
      </c>
    </row>
    <row r="199" spans="1:15" ht="13.2" x14ac:dyDescent="0.25">
      <c r="A199" s="45">
        <v>816</v>
      </c>
      <c r="B199" s="45">
        <v>816</v>
      </c>
      <c r="C199" s="239">
        <v>2200042165055</v>
      </c>
      <c r="D199" s="45">
        <v>900</v>
      </c>
      <c r="E199" s="45">
        <v>900</v>
      </c>
      <c r="F199" s="239">
        <v>2200042165064</v>
      </c>
      <c r="G199" s="238" t="s">
        <v>945</v>
      </c>
      <c r="H199" s="60">
        <v>1.3029999999999999</v>
      </c>
      <c r="I199" s="61">
        <v>4.97</v>
      </c>
      <c r="J199" s="61">
        <v>2.5299999999999998</v>
      </c>
      <c r="K199" s="61">
        <v>2.5299999999999998</v>
      </c>
      <c r="L199" s="62" t="s">
        <v>1097</v>
      </c>
      <c r="M199" s="63">
        <v>521.51</v>
      </c>
      <c r="N199" s="63">
        <v>0.05</v>
      </c>
      <c r="O199" s="63">
        <v>0.05</v>
      </c>
    </row>
    <row r="200" spans="1:15" ht="13.2" x14ac:dyDescent="0.25">
      <c r="A200" s="45">
        <v>817</v>
      </c>
      <c r="B200" s="45">
        <v>817</v>
      </c>
      <c r="C200" s="239">
        <v>2200042165073</v>
      </c>
      <c r="D200" s="45">
        <v>901</v>
      </c>
      <c r="E200" s="45">
        <v>901</v>
      </c>
      <c r="F200" s="239">
        <v>2200042165082</v>
      </c>
      <c r="G200" s="238" t="s">
        <v>946</v>
      </c>
      <c r="H200" s="60">
        <v>12.944000000000001</v>
      </c>
      <c r="I200" s="61">
        <v>7.83</v>
      </c>
      <c r="J200" s="61">
        <v>1.02</v>
      </c>
      <c r="K200" s="61">
        <v>1.02</v>
      </c>
      <c r="L200" s="62" t="s">
        <v>1097</v>
      </c>
      <c r="M200" s="63">
        <v>822.66</v>
      </c>
      <c r="N200" s="63">
        <v>0.05</v>
      </c>
      <c r="O200" s="63">
        <v>0.05</v>
      </c>
    </row>
    <row r="201" spans="1:15" ht="13.2" x14ac:dyDescent="0.25">
      <c r="A201" s="45">
        <v>818</v>
      </c>
      <c r="B201" s="45">
        <v>818</v>
      </c>
      <c r="C201" s="239">
        <v>2200042172043</v>
      </c>
      <c r="D201" s="45">
        <v>903</v>
      </c>
      <c r="E201" s="45">
        <v>903</v>
      </c>
      <c r="F201" s="239">
        <v>2200042172052</v>
      </c>
      <c r="G201" s="238" t="s">
        <v>947</v>
      </c>
      <c r="H201" s="60">
        <v>0.32400000000000001</v>
      </c>
      <c r="I201" s="61">
        <v>132.03</v>
      </c>
      <c r="J201" s="61">
        <v>0.72</v>
      </c>
      <c r="K201" s="61">
        <v>0.72</v>
      </c>
      <c r="L201" s="62">
        <v>-0.505</v>
      </c>
      <c r="M201" s="63">
        <v>528.11</v>
      </c>
      <c r="N201" s="63">
        <v>0.05</v>
      </c>
      <c r="O201" s="63">
        <v>0.05</v>
      </c>
    </row>
    <row r="202" spans="1:15" ht="13.2" x14ac:dyDescent="0.25">
      <c r="A202" s="45">
        <v>820</v>
      </c>
      <c r="B202" s="45">
        <v>820</v>
      </c>
      <c r="C202" s="239">
        <v>2200042169714</v>
      </c>
      <c r="D202" s="45">
        <v>905</v>
      </c>
      <c r="E202" s="45">
        <v>905</v>
      </c>
      <c r="F202" s="239">
        <v>2200042169723</v>
      </c>
      <c r="G202" s="238" t="s">
        <v>948</v>
      </c>
      <c r="H202" s="60">
        <v>3.0230000000000001</v>
      </c>
      <c r="I202" s="61">
        <v>6.17</v>
      </c>
      <c r="J202" s="61">
        <v>4.1399999999999997</v>
      </c>
      <c r="K202" s="61">
        <v>4.1399999999999997</v>
      </c>
      <c r="L202" s="62" t="s">
        <v>1097</v>
      </c>
      <c r="M202" s="63">
        <v>930.61</v>
      </c>
      <c r="N202" s="63">
        <v>0.05</v>
      </c>
      <c r="O202" s="63">
        <v>0.05</v>
      </c>
    </row>
    <row r="203" spans="1:15" ht="13.2" x14ac:dyDescent="0.25">
      <c r="A203" s="45">
        <v>821</v>
      </c>
      <c r="B203" s="45">
        <v>821</v>
      </c>
      <c r="C203" s="239">
        <v>2200042171183</v>
      </c>
      <c r="D203" s="45">
        <v>906</v>
      </c>
      <c r="E203" s="45">
        <v>906</v>
      </c>
      <c r="F203" s="239">
        <v>2200042171192</v>
      </c>
      <c r="G203" s="238" t="s">
        <v>949</v>
      </c>
      <c r="H203" s="60">
        <v>0.34599999999999997</v>
      </c>
      <c r="I203" s="61">
        <v>5.15</v>
      </c>
      <c r="J203" s="61">
        <v>2.57</v>
      </c>
      <c r="K203" s="61">
        <v>2.57</v>
      </c>
      <c r="L203" s="62" t="s">
        <v>1097</v>
      </c>
      <c r="M203" s="63">
        <v>886.28</v>
      </c>
      <c r="N203" s="63">
        <v>0.05</v>
      </c>
      <c r="O203" s="63">
        <v>0.05</v>
      </c>
    </row>
    <row r="204" spans="1:15" ht="13.2" x14ac:dyDescent="0.25">
      <c r="A204" s="45">
        <v>822</v>
      </c>
      <c r="B204" s="45">
        <v>822</v>
      </c>
      <c r="C204" s="239">
        <v>2200042171208</v>
      </c>
      <c r="D204" s="45">
        <v>907</v>
      </c>
      <c r="E204" s="45">
        <v>907</v>
      </c>
      <c r="F204" s="239">
        <v>2200042171226</v>
      </c>
      <c r="G204" s="238" t="s">
        <v>950</v>
      </c>
      <c r="H204" s="60">
        <v>16.832000000000001</v>
      </c>
      <c r="I204" s="61">
        <v>6.54</v>
      </c>
      <c r="J204" s="61">
        <v>2.4900000000000002</v>
      </c>
      <c r="K204" s="61">
        <v>2.4900000000000002</v>
      </c>
      <c r="L204" s="62" t="s">
        <v>1097</v>
      </c>
      <c r="M204" s="63">
        <v>784.91</v>
      </c>
      <c r="N204" s="63">
        <v>0.05</v>
      </c>
      <c r="O204" s="63">
        <v>0.05</v>
      </c>
    </row>
    <row r="205" spans="1:15" ht="13.2" x14ac:dyDescent="0.25">
      <c r="A205" s="45">
        <v>823</v>
      </c>
      <c r="B205" s="45">
        <v>823</v>
      </c>
      <c r="C205" s="239">
        <v>2200042171244</v>
      </c>
      <c r="D205" s="45">
        <v>908</v>
      </c>
      <c r="E205" s="45">
        <v>908</v>
      </c>
      <c r="F205" s="239">
        <v>2200042171253</v>
      </c>
      <c r="G205" s="238" t="s">
        <v>951</v>
      </c>
      <c r="H205" s="60">
        <v>2.706</v>
      </c>
      <c r="I205" s="61">
        <v>1.1000000000000001</v>
      </c>
      <c r="J205" s="61">
        <v>4.9000000000000004</v>
      </c>
      <c r="K205" s="61">
        <v>4.9000000000000004</v>
      </c>
      <c r="L205" s="62" t="s">
        <v>1097</v>
      </c>
      <c r="M205" s="63">
        <v>538.79999999999995</v>
      </c>
      <c r="N205" s="63">
        <v>0.05</v>
      </c>
      <c r="O205" s="63">
        <v>0.05</v>
      </c>
    </row>
    <row r="206" spans="1:15" ht="13.2" x14ac:dyDescent="0.25">
      <c r="A206" s="45">
        <v>824</v>
      </c>
      <c r="B206" s="45">
        <v>824</v>
      </c>
      <c r="C206" s="239">
        <v>2200042171616</v>
      </c>
      <c r="D206" s="45">
        <v>909</v>
      </c>
      <c r="E206" s="45">
        <v>909</v>
      </c>
      <c r="F206" s="239">
        <v>2200042171625</v>
      </c>
      <c r="G206" s="238" t="s">
        <v>952</v>
      </c>
      <c r="H206" s="60">
        <v>2.7130000000000001</v>
      </c>
      <c r="I206" s="61">
        <v>14.32</v>
      </c>
      <c r="J206" s="61">
        <v>3.12</v>
      </c>
      <c r="K206" s="61">
        <v>3.12</v>
      </c>
      <c r="L206" s="62" t="s">
        <v>1097</v>
      </c>
      <c r="M206" s="63">
        <v>859.35</v>
      </c>
      <c r="N206" s="63">
        <v>0.05</v>
      </c>
      <c r="O206" s="63">
        <v>0.05</v>
      </c>
    </row>
    <row r="207" spans="1:15" ht="13.2" x14ac:dyDescent="0.25">
      <c r="A207" s="45">
        <v>825</v>
      </c>
      <c r="B207" s="45">
        <v>825</v>
      </c>
      <c r="C207" s="239">
        <v>2200042172512</v>
      </c>
      <c r="D207" s="45">
        <v>910</v>
      </c>
      <c r="E207" s="45">
        <v>910</v>
      </c>
      <c r="F207" s="239">
        <v>2200042172521</v>
      </c>
      <c r="G207" s="238" t="s">
        <v>953</v>
      </c>
      <c r="H207" s="60">
        <v>4.944</v>
      </c>
      <c r="I207" s="61">
        <v>1.67</v>
      </c>
      <c r="J207" s="61">
        <v>2.3199999999999998</v>
      </c>
      <c r="K207" s="61">
        <v>2.3199999999999998</v>
      </c>
      <c r="L207" s="62" t="s">
        <v>1097</v>
      </c>
      <c r="M207" s="63">
        <v>507.54</v>
      </c>
      <c r="N207" s="63">
        <v>0.05</v>
      </c>
      <c r="O207" s="63">
        <v>0.05</v>
      </c>
    </row>
    <row r="208" spans="1:15" ht="13.2" x14ac:dyDescent="0.25">
      <c r="A208" s="45">
        <v>826</v>
      </c>
      <c r="B208" s="45">
        <v>826</v>
      </c>
      <c r="C208" s="239">
        <v>2200042172920</v>
      </c>
      <c r="D208" s="45">
        <v>911</v>
      </c>
      <c r="E208" s="45">
        <v>911</v>
      </c>
      <c r="F208" s="239">
        <v>2200042172930</v>
      </c>
      <c r="G208" s="238" t="s">
        <v>954</v>
      </c>
      <c r="H208" s="60">
        <v>0.68100000000000005</v>
      </c>
      <c r="I208" s="61">
        <v>21.37</v>
      </c>
      <c r="J208" s="61">
        <v>3.14</v>
      </c>
      <c r="K208" s="61">
        <v>3.14</v>
      </c>
      <c r="L208" s="62" t="s">
        <v>1097</v>
      </c>
      <c r="M208" s="63">
        <v>2880.97</v>
      </c>
      <c r="N208" s="63">
        <v>0.05</v>
      </c>
      <c r="O208" s="63">
        <v>0.05</v>
      </c>
    </row>
    <row r="209" spans="1:15" ht="13.2" x14ac:dyDescent="0.25">
      <c r="A209" s="45">
        <v>827</v>
      </c>
      <c r="B209" s="45">
        <v>827</v>
      </c>
      <c r="C209" s="239">
        <v>2200042172897</v>
      </c>
      <c r="D209" s="45">
        <v>912</v>
      </c>
      <c r="E209" s="45">
        <v>912</v>
      </c>
      <c r="F209" s="239">
        <v>2200042172902</v>
      </c>
      <c r="G209" s="238" t="s">
        <v>955</v>
      </c>
      <c r="H209" s="60">
        <v>1.5449999999999999</v>
      </c>
      <c r="I209" s="61">
        <v>4.4400000000000004</v>
      </c>
      <c r="J209" s="61">
        <v>3.59</v>
      </c>
      <c r="K209" s="61">
        <v>3.59</v>
      </c>
      <c r="L209" s="62" t="s">
        <v>1097</v>
      </c>
      <c r="M209" s="63">
        <v>492.9</v>
      </c>
      <c r="N209" s="63">
        <v>0.05</v>
      </c>
      <c r="O209" s="63">
        <v>0.05</v>
      </c>
    </row>
    <row r="210" spans="1:15" ht="26.4" x14ac:dyDescent="0.25">
      <c r="A210" s="45">
        <v>828</v>
      </c>
      <c r="B210" s="45">
        <v>828</v>
      </c>
      <c r="C210" s="239" t="s">
        <v>1115</v>
      </c>
      <c r="D210" s="45"/>
      <c r="E210" s="45"/>
      <c r="F210" s="239"/>
      <c r="G210" s="238" t="s">
        <v>956</v>
      </c>
      <c r="H210" s="60">
        <v>8.3320000000000007</v>
      </c>
      <c r="I210" s="61">
        <v>17426.990000000002</v>
      </c>
      <c r="J210" s="61">
        <v>2.81</v>
      </c>
      <c r="K210" s="61">
        <v>2.81</v>
      </c>
      <c r="L210" s="62" t="s">
        <v>1097</v>
      </c>
      <c r="M210" s="63" t="s">
        <v>1097</v>
      </c>
      <c r="N210" s="63" t="s">
        <v>1097</v>
      </c>
      <c r="O210" s="63" t="s">
        <v>1097</v>
      </c>
    </row>
    <row r="211" spans="1:15" ht="13.2" x14ac:dyDescent="0.25">
      <c r="A211" s="45">
        <v>829</v>
      </c>
      <c r="B211" s="45">
        <v>829</v>
      </c>
      <c r="C211" s="239">
        <v>2200042174272</v>
      </c>
      <c r="D211" s="45">
        <v>914</v>
      </c>
      <c r="E211" s="45">
        <v>914</v>
      </c>
      <c r="F211" s="239">
        <v>2200042174281</v>
      </c>
      <c r="G211" s="238" t="s">
        <v>957</v>
      </c>
      <c r="H211" s="60">
        <v>0.39400000000000002</v>
      </c>
      <c r="I211" s="61">
        <v>18.760000000000002</v>
      </c>
      <c r="J211" s="61">
        <v>1.35</v>
      </c>
      <c r="K211" s="61">
        <v>1.35</v>
      </c>
      <c r="L211" s="62" t="s">
        <v>1097</v>
      </c>
      <c r="M211" s="63">
        <v>2237.5100000000002</v>
      </c>
      <c r="N211" s="63">
        <v>0.05</v>
      </c>
      <c r="O211" s="63">
        <v>0.05</v>
      </c>
    </row>
    <row r="212" spans="1:15" ht="13.2" x14ac:dyDescent="0.25">
      <c r="A212" s="45">
        <v>830</v>
      </c>
      <c r="B212" s="45">
        <v>830</v>
      </c>
      <c r="C212" s="239">
        <v>2200042184369</v>
      </c>
      <c r="D212" s="45">
        <v>915</v>
      </c>
      <c r="E212" s="45">
        <v>915</v>
      </c>
      <c r="F212" s="239">
        <v>2200042184378</v>
      </c>
      <c r="G212" s="238" t="s">
        <v>958</v>
      </c>
      <c r="H212" s="60">
        <v>0.90200000000000002</v>
      </c>
      <c r="I212" s="61">
        <v>3.59</v>
      </c>
      <c r="J212" s="61">
        <v>2.3199999999999998</v>
      </c>
      <c r="K212" s="61">
        <v>2.3199999999999998</v>
      </c>
      <c r="L212" s="62" t="s">
        <v>1097</v>
      </c>
      <c r="M212" s="63">
        <v>495.18</v>
      </c>
      <c r="N212" s="63">
        <v>0.05</v>
      </c>
      <c r="O212" s="63">
        <v>0.05</v>
      </c>
    </row>
    <row r="213" spans="1:15" ht="13.2" x14ac:dyDescent="0.25">
      <c r="A213" s="45">
        <v>833</v>
      </c>
      <c r="B213" s="45">
        <v>833</v>
      </c>
      <c r="C213" s="239">
        <v>2200042191756</v>
      </c>
      <c r="D213" s="45">
        <v>918</v>
      </c>
      <c r="E213" s="45">
        <v>918</v>
      </c>
      <c r="F213" s="239">
        <v>2200042191765</v>
      </c>
      <c r="G213" s="238" t="s">
        <v>959</v>
      </c>
      <c r="H213" s="60" t="s">
        <v>1097</v>
      </c>
      <c r="I213" s="61">
        <v>1.32</v>
      </c>
      <c r="J213" s="61">
        <v>2.2799999999999998</v>
      </c>
      <c r="K213" s="61">
        <v>2.2799999999999998</v>
      </c>
      <c r="L213" s="62" t="s">
        <v>1097</v>
      </c>
      <c r="M213" s="63">
        <v>496.63</v>
      </c>
      <c r="N213" s="63">
        <v>0.05</v>
      </c>
      <c r="O213" s="63">
        <v>0.05</v>
      </c>
    </row>
    <row r="214" spans="1:15" ht="13.2" x14ac:dyDescent="0.25">
      <c r="A214" s="45">
        <v>834</v>
      </c>
      <c r="B214" s="45">
        <v>834</v>
      </c>
      <c r="C214" s="239">
        <v>2200042192750</v>
      </c>
      <c r="D214" s="45">
        <v>919</v>
      </c>
      <c r="E214" s="45">
        <v>919</v>
      </c>
      <c r="F214" s="239">
        <v>2200042192769</v>
      </c>
      <c r="G214" s="238" t="s">
        <v>960</v>
      </c>
      <c r="H214" s="60">
        <v>1.141</v>
      </c>
      <c r="I214" s="61">
        <v>16.28</v>
      </c>
      <c r="J214" s="61">
        <v>1.1299999999999999</v>
      </c>
      <c r="K214" s="61">
        <v>1.1299999999999999</v>
      </c>
      <c r="L214" s="62" t="s">
        <v>1097</v>
      </c>
      <c r="M214" s="63">
        <v>904.24</v>
      </c>
      <c r="N214" s="63">
        <v>0.05</v>
      </c>
      <c r="O214" s="63">
        <v>0.05</v>
      </c>
    </row>
    <row r="215" spans="1:15" ht="13.2" x14ac:dyDescent="0.25">
      <c r="A215" s="45">
        <v>835</v>
      </c>
      <c r="B215" s="45">
        <v>835</v>
      </c>
      <c r="C215" s="239">
        <v>2200042193879</v>
      </c>
      <c r="D215" s="45">
        <v>920</v>
      </c>
      <c r="E215" s="45">
        <v>920</v>
      </c>
      <c r="F215" s="239">
        <v>2200042193888</v>
      </c>
      <c r="G215" s="238" t="s">
        <v>961</v>
      </c>
      <c r="H215" s="60">
        <v>1.4850000000000001</v>
      </c>
      <c r="I215" s="61">
        <v>12.23</v>
      </c>
      <c r="J215" s="61">
        <v>2.16</v>
      </c>
      <c r="K215" s="61">
        <v>2.16</v>
      </c>
      <c r="L215" s="62" t="s">
        <v>1097</v>
      </c>
      <c r="M215" s="63">
        <v>807.48</v>
      </c>
      <c r="N215" s="63">
        <v>0.05</v>
      </c>
      <c r="O215" s="63">
        <v>0.05</v>
      </c>
    </row>
    <row r="216" spans="1:15" ht="13.2" x14ac:dyDescent="0.25">
      <c r="A216" s="45">
        <v>837</v>
      </c>
      <c r="B216" s="45">
        <v>837</v>
      </c>
      <c r="C216" s="239">
        <v>2200042194047</v>
      </c>
      <c r="D216" s="45">
        <v>922</v>
      </c>
      <c r="E216" s="45">
        <v>922</v>
      </c>
      <c r="F216" s="239">
        <v>2200042194056</v>
      </c>
      <c r="G216" s="238" t="s">
        <v>962</v>
      </c>
      <c r="H216" s="60">
        <v>1.4430000000000001</v>
      </c>
      <c r="I216" s="61">
        <v>6.74</v>
      </c>
      <c r="J216" s="61">
        <v>2.2000000000000002</v>
      </c>
      <c r="K216" s="61">
        <v>2.2000000000000002</v>
      </c>
      <c r="L216" s="62" t="s">
        <v>1097</v>
      </c>
      <c r="M216" s="63">
        <v>505.21</v>
      </c>
      <c r="N216" s="63">
        <v>0.05</v>
      </c>
      <c r="O216" s="63">
        <v>0.05</v>
      </c>
    </row>
    <row r="217" spans="1:15" ht="13.2" x14ac:dyDescent="0.25">
      <c r="A217" s="45">
        <v>839</v>
      </c>
      <c r="B217" s="45">
        <v>839</v>
      </c>
      <c r="C217" s="239">
        <v>2200042345993</v>
      </c>
      <c r="D217" s="45">
        <v>924</v>
      </c>
      <c r="E217" s="45">
        <v>924</v>
      </c>
      <c r="F217" s="239">
        <v>2200042346000</v>
      </c>
      <c r="G217" s="238" t="s">
        <v>963</v>
      </c>
      <c r="H217" s="60">
        <v>1.4830000000000001</v>
      </c>
      <c r="I217" s="61">
        <v>2.76</v>
      </c>
      <c r="J217" s="61">
        <v>2.74</v>
      </c>
      <c r="K217" s="61">
        <v>2.74</v>
      </c>
      <c r="L217" s="62" t="s">
        <v>1097</v>
      </c>
      <c r="M217" s="63">
        <v>909.15</v>
      </c>
      <c r="N217" s="63">
        <v>0.05</v>
      </c>
      <c r="O217" s="63">
        <v>0.05</v>
      </c>
    </row>
    <row r="218" spans="1:15" ht="13.2" x14ac:dyDescent="0.25">
      <c r="A218" s="45">
        <v>841</v>
      </c>
      <c r="B218" s="45">
        <v>841</v>
      </c>
      <c r="C218" s="239">
        <v>2200042193735</v>
      </c>
      <c r="D218" s="45">
        <v>926</v>
      </c>
      <c r="E218" s="45">
        <v>926</v>
      </c>
      <c r="F218" s="239">
        <v>2200042193744</v>
      </c>
      <c r="G218" s="238" t="s">
        <v>964</v>
      </c>
      <c r="H218" s="60">
        <v>3.44</v>
      </c>
      <c r="I218" s="61">
        <v>25.38</v>
      </c>
      <c r="J218" s="61">
        <v>1.38</v>
      </c>
      <c r="K218" s="61">
        <v>1.38</v>
      </c>
      <c r="L218" s="62" t="s">
        <v>1097</v>
      </c>
      <c r="M218" s="63">
        <v>1087.71</v>
      </c>
      <c r="N218" s="63">
        <v>0.05</v>
      </c>
      <c r="O218" s="63">
        <v>0.05</v>
      </c>
    </row>
    <row r="219" spans="1:15" ht="13.2" x14ac:dyDescent="0.25">
      <c r="A219" s="45">
        <v>842</v>
      </c>
      <c r="B219" s="45">
        <v>842</v>
      </c>
      <c r="C219" s="239">
        <v>2200042195592</v>
      </c>
      <c r="D219" s="45">
        <v>927</v>
      </c>
      <c r="E219" s="45">
        <v>927</v>
      </c>
      <c r="F219" s="239">
        <v>2200042195608</v>
      </c>
      <c r="G219" s="238" t="s">
        <v>965</v>
      </c>
      <c r="H219" s="60">
        <v>2.5779999999999998</v>
      </c>
      <c r="I219" s="61">
        <v>0.73</v>
      </c>
      <c r="J219" s="61">
        <v>3.38</v>
      </c>
      <c r="K219" s="61">
        <v>3.38</v>
      </c>
      <c r="L219" s="62" t="s">
        <v>1097</v>
      </c>
      <c r="M219" s="63">
        <v>516.09</v>
      </c>
      <c r="N219" s="63">
        <v>0.05</v>
      </c>
      <c r="O219" s="63">
        <v>0.05</v>
      </c>
    </row>
    <row r="220" spans="1:15" ht="13.2" x14ac:dyDescent="0.25">
      <c r="A220" s="45">
        <v>843</v>
      </c>
      <c r="B220" s="45">
        <v>843</v>
      </c>
      <c r="C220" s="239">
        <v>2200042196781</v>
      </c>
      <c r="D220" s="45">
        <v>928</v>
      </c>
      <c r="E220" s="45">
        <v>928</v>
      </c>
      <c r="F220" s="239">
        <v>2200042196790</v>
      </c>
      <c r="G220" s="238" t="s">
        <v>966</v>
      </c>
      <c r="H220" s="60">
        <v>0.66700000000000004</v>
      </c>
      <c r="I220" s="61">
        <v>1.77</v>
      </c>
      <c r="J220" s="61">
        <v>3.11</v>
      </c>
      <c r="K220" s="61">
        <v>3.11</v>
      </c>
      <c r="L220" s="62" t="s">
        <v>1097</v>
      </c>
      <c r="M220" s="63">
        <v>503.26</v>
      </c>
      <c r="N220" s="63">
        <v>0.05</v>
      </c>
      <c r="O220" s="63">
        <v>0.05</v>
      </c>
    </row>
    <row r="221" spans="1:15" ht="13.2" x14ac:dyDescent="0.25">
      <c r="A221" s="45">
        <v>844</v>
      </c>
      <c r="B221" s="45">
        <v>844</v>
      </c>
      <c r="C221" s="239">
        <v>2200042201252</v>
      </c>
      <c r="D221" s="45">
        <v>929</v>
      </c>
      <c r="E221" s="45">
        <v>929</v>
      </c>
      <c r="F221" s="239">
        <v>2200042201261</v>
      </c>
      <c r="G221" s="238" t="s">
        <v>967</v>
      </c>
      <c r="H221" s="60">
        <v>1.589</v>
      </c>
      <c r="I221" s="61">
        <v>13.98</v>
      </c>
      <c r="J221" s="61">
        <v>2.0499999999999998</v>
      </c>
      <c r="K221" s="61">
        <v>2.0499999999999998</v>
      </c>
      <c r="L221" s="62" t="s">
        <v>1097</v>
      </c>
      <c r="M221" s="63">
        <v>1324.66</v>
      </c>
      <c r="N221" s="63">
        <v>0.05</v>
      </c>
      <c r="O221" s="63">
        <v>0.05</v>
      </c>
    </row>
    <row r="222" spans="1:15" ht="13.2" x14ac:dyDescent="0.25">
      <c r="A222" s="45">
        <v>845</v>
      </c>
      <c r="B222" s="45">
        <v>845</v>
      </c>
      <c r="C222" s="239">
        <v>2200042201270</v>
      </c>
      <c r="D222" s="45">
        <v>930</v>
      </c>
      <c r="E222" s="45">
        <v>930</v>
      </c>
      <c r="F222" s="239">
        <v>2200042201280</v>
      </c>
      <c r="G222" s="238" t="s">
        <v>968</v>
      </c>
      <c r="H222" s="60">
        <v>1.3160000000000001</v>
      </c>
      <c r="I222" s="61">
        <v>17.87</v>
      </c>
      <c r="J222" s="61">
        <v>2.84</v>
      </c>
      <c r="K222" s="61">
        <v>2.84</v>
      </c>
      <c r="L222" s="62" t="s">
        <v>1097</v>
      </c>
      <c r="M222" s="63">
        <v>1488.91</v>
      </c>
      <c r="N222" s="63">
        <v>0.05</v>
      </c>
      <c r="O222" s="63">
        <v>0.05</v>
      </c>
    </row>
    <row r="223" spans="1:15" ht="13.2" x14ac:dyDescent="0.25">
      <c r="A223" s="45">
        <v>846</v>
      </c>
      <c r="B223" s="45">
        <v>846</v>
      </c>
      <c r="C223" s="239">
        <v>2200042202939</v>
      </c>
      <c r="D223" s="45">
        <v>931</v>
      </c>
      <c r="E223" s="45">
        <v>931</v>
      </c>
      <c r="F223" s="239">
        <v>2200042202948</v>
      </c>
      <c r="G223" s="238" t="s">
        <v>969</v>
      </c>
      <c r="H223" s="60">
        <v>3.3929999999999998</v>
      </c>
      <c r="I223" s="61">
        <v>8.65</v>
      </c>
      <c r="J223" s="61">
        <v>1.65</v>
      </c>
      <c r="K223" s="61">
        <v>1.65</v>
      </c>
      <c r="L223" s="62" t="s">
        <v>1097</v>
      </c>
      <c r="M223" s="63">
        <v>830.08</v>
      </c>
      <c r="N223" s="63">
        <v>0.05</v>
      </c>
      <c r="O223" s="63">
        <v>0.05</v>
      </c>
    </row>
    <row r="224" spans="1:15" ht="13.2" x14ac:dyDescent="0.25">
      <c r="A224" s="45">
        <v>847</v>
      </c>
      <c r="B224" s="45">
        <v>847</v>
      </c>
      <c r="C224" s="239">
        <v>2200042432625</v>
      </c>
      <c r="D224" s="45">
        <v>932</v>
      </c>
      <c r="E224" s="45">
        <v>932</v>
      </c>
      <c r="F224" s="239">
        <v>2200042432634</v>
      </c>
      <c r="G224" s="238" t="s">
        <v>970</v>
      </c>
      <c r="H224" s="60">
        <v>4.2629999999999999</v>
      </c>
      <c r="I224" s="61">
        <v>8.09</v>
      </c>
      <c r="J224" s="61">
        <v>1.71</v>
      </c>
      <c r="K224" s="61">
        <v>1.71</v>
      </c>
      <c r="L224" s="62" t="s">
        <v>1097</v>
      </c>
      <c r="M224" s="63">
        <v>645.77</v>
      </c>
      <c r="N224" s="63">
        <v>0.05</v>
      </c>
      <c r="O224" s="63">
        <v>0.05</v>
      </c>
    </row>
    <row r="225" spans="1:15" ht="13.2" x14ac:dyDescent="0.25">
      <c r="A225" s="45">
        <v>848</v>
      </c>
      <c r="B225" s="45">
        <v>848</v>
      </c>
      <c r="C225" s="239">
        <v>2200042202975</v>
      </c>
      <c r="D225" s="45">
        <v>933</v>
      </c>
      <c r="E225" s="45">
        <v>933</v>
      </c>
      <c r="F225" s="239">
        <v>2200042202984</v>
      </c>
      <c r="G225" s="238" t="s">
        <v>971</v>
      </c>
      <c r="H225" s="60">
        <v>0.63600000000000001</v>
      </c>
      <c r="I225" s="61">
        <v>4.0199999999999996</v>
      </c>
      <c r="J225" s="61">
        <v>1.97</v>
      </c>
      <c r="K225" s="61">
        <v>1.97</v>
      </c>
      <c r="L225" s="62" t="s">
        <v>1097</v>
      </c>
      <c r="M225" s="63">
        <v>804.3</v>
      </c>
      <c r="N225" s="63">
        <v>0.05</v>
      </c>
      <c r="O225" s="63">
        <v>0.05</v>
      </c>
    </row>
    <row r="226" spans="1:15" ht="13.2" x14ac:dyDescent="0.25">
      <c r="A226" s="45">
        <v>849</v>
      </c>
      <c r="B226" s="45">
        <v>849</v>
      </c>
      <c r="C226" s="239">
        <v>2200042204652</v>
      </c>
      <c r="D226" s="45">
        <v>934</v>
      </c>
      <c r="E226" s="45">
        <v>934</v>
      </c>
      <c r="F226" s="239">
        <v>2200042204661</v>
      </c>
      <c r="G226" s="238" t="s">
        <v>972</v>
      </c>
      <c r="H226" s="60">
        <v>8.8999999999999996E-2</v>
      </c>
      <c r="I226" s="61">
        <v>4.2300000000000004</v>
      </c>
      <c r="J226" s="61">
        <v>1.75</v>
      </c>
      <c r="K226" s="61">
        <v>1.75</v>
      </c>
      <c r="L226" s="62" t="s">
        <v>1097</v>
      </c>
      <c r="M226" s="63">
        <v>832.12</v>
      </c>
      <c r="N226" s="63">
        <v>0.05</v>
      </c>
      <c r="O226" s="63">
        <v>0.05</v>
      </c>
    </row>
    <row r="227" spans="1:15" ht="13.2" x14ac:dyDescent="0.25">
      <c r="A227" s="45">
        <v>850</v>
      </c>
      <c r="B227" s="45">
        <v>850</v>
      </c>
      <c r="C227" s="239">
        <v>2200042206580</v>
      </c>
      <c r="D227" s="45">
        <v>935</v>
      </c>
      <c r="E227" s="45">
        <v>935</v>
      </c>
      <c r="F227" s="239">
        <v>2200042206599</v>
      </c>
      <c r="G227" s="238" t="s">
        <v>973</v>
      </c>
      <c r="H227" s="60">
        <v>8.8999999999999996E-2</v>
      </c>
      <c r="I227" s="61">
        <v>27.12</v>
      </c>
      <c r="J227" s="61">
        <v>0.95</v>
      </c>
      <c r="K227" s="61">
        <v>0.95</v>
      </c>
      <c r="L227" s="62" t="s">
        <v>1097</v>
      </c>
      <c r="M227" s="63">
        <v>813.58</v>
      </c>
      <c r="N227" s="63">
        <v>0.05</v>
      </c>
      <c r="O227" s="63">
        <v>0.05</v>
      </c>
    </row>
    <row r="228" spans="1:15" ht="13.2" x14ac:dyDescent="0.25">
      <c r="A228" s="45">
        <v>851</v>
      </c>
      <c r="B228" s="45">
        <v>851</v>
      </c>
      <c r="C228" s="239">
        <v>2200042206622</v>
      </c>
      <c r="D228" s="45">
        <v>936</v>
      </c>
      <c r="E228" s="45">
        <v>936</v>
      </c>
      <c r="F228" s="239">
        <v>2200042206631</v>
      </c>
      <c r="G228" s="238" t="s">
        <v>974</v>
      </c>
      <c r="H228" s="60">
        <v>8.8999999999999996E-2</v>
      </c>
      <c r="I228" s="61">
        <v>17.41</v>
      </c>
      <c r="J228" s="61">
        <v>0.99</v>
      </c>
      <c r="K228" s="61">
        <v>0.99</v>
      </c>
      <c r="L228" s="62" t="s">
        <v>1097</v>
      </c>
      <c r="M228" s="63">
        <v>1218.72</v>
      </c>
      <c r="N228" s="63">
        <v>0.05</v>
      </c>
      <c r="O228" s="63">
        <v>0.05</v>
      </c>
    </row>
    <row r="229" spans="1:15" ht="13.2" x14ac:dyDescent="0.25">
      <c r="A229" s="45">
        <v>852</v>
      </c>
      <c r="B229" s="45">
        <v>852</v>
      </c>
      <c r="C229" s="239">
        <v>2200042208806</v>
      </c>
      <c r="D229" s="45">
        <v>937</v>
      </c>
      <c r="E229" s="45">
        <v>937</v>
      </c>
      <c r="F229" s="239">
        <v>2200042208815</v>
      </c>
      <c r="G229" s="238" t="s">
        <v>975</v>
      </c>
      <c r="H229" s="60">
        <v>0.34799999999999998</v>
      </c>
      <c r="I229" s="61">
        <v>10.7</v>
      </c>
      <c r="J229" s="61">
        <v>1.37</v>
      </c>
      <c r="K229" s="61">
        <v>1.37</v>
      </c>
      <c r="L229" s="62" t="s">
        <v>1097</v>
      </c>
      <c r="M229" s="63">
        <v>1070.48</v>
      </c>
      <c r="N229" s="63">
        <v>0.05</v>
      </c>
      <c r="O229" s="63">
        <v>0.05</v>
      </c>
    </row>
    <row r="230" spans="1:15" ht="13.2" x14ac:dyDescent="0.25">
      <c r="A230" s="45">
        <v>853</v>
      </c>
      <c r="B230" s="45">
        <v>853</v>
      </c>
      <c r="C230" s="239">
        <v>2200042208842</v>
      </c>
      <c r="D230" s="45">
        <v>938</v>
      </c>
      <c r="E230" s="45">
        <v>938</v>
      </c>
      <c r="F230" s="239">
        <v>2200042208851</v>
      </c>
      <c r="G230" s="238" t="s">
        <v>976</v>
      </c>
      <c r="H230" s="60">
        <v>2.4129999999999998</v>
      </c>
      <c r="I230" s="61">
        <v>11.66</v>
      </c>
      <c r="J230" s="61">
        <v>0.87</v>
      </c>
      <c r="K230" s="61">
        <v>0.87</v>
      </c>
      <c r="L230" s="62" t="s">
        <v>1097</v>
      </c>
      <c r="M230" s="63">
        <v>1022.99</v>
      </c>
      <c r="N230" s="63">
        <v>0.05</v>
      </c>
      <c r="O230" s="63">
        <v>0.05</v>
      </c>
    </row>
    <row r="231" spans="1:15" ht="13.2" x14ac:dyDescent="0.25">
      <c r="A231" s="45">
        <v>854</v>
      </c>
      <c r="B231" s="45">
        <v>854</v>
      </c>
      <c r="C231" s="239">
        <v>2200042214711</v>
      </c>
      <c r="D231" s="45">
        <v>939</v>
      </c>
      <c r="E231" s="45">
        <v>939</v>
      </c>
      <c r="F231" s="239">
        <v>2200042214720</v>
      </c>
      <c r="G231" s="238" t="s">
        <v>977</v>
      </c>
      <c r="H231" s="60">
        <v>0.877</v>
      </c>
      <c r="I231" s="61">
        <v>11.14</v>
      </c>
      <c r="J231" s="61">
        <v>1.47</v>
      </c>
      <c r="K231" s="61">
        <v>1.47</v>
      </c>
      <c r="L231" s="62" t="s">
        <v>1097</v>
      </c>
      <c r="M231" s="63">
        <v>476.66</v>
      </c>
      <c r="N231" s="63">
        <v>0.05</v>
      </c>
      <c r="O231" s="63">
        <v>0.05</v>
      </c>
    </row>
    <row r="232" spans="1:15" ht="13.2" x14ac:dyDescent="0.25">
      <c r="A232" s="45">
        <v>855</v>
      </c>
      <c r="B232" s="45">
        <v>855</v>
      </c>
      <c r="C232" s="239">
        <v>2200042214730</v>
      </c>
      <c r="D232" s="45">
        <v>940</v>
      </c>
      <c r="E232" s="45">
        <v>940</v>
      </c>
      <c r="F232" s="239">
        <v>2200042214749</v>
      </c>
      <c r="G232" s="238" t="s">
        <v>978</v>
      </c>
      <c r="H232" s="60">
        <v>0.63400000000000001</v>
      </c>
      <c r="I232" s="61">
        <v>22.29</v>
      </c>
      <c r="J232" s="61">
        <v>1.19</v>
      </c>
      <c r="K232" s="61">
        <v>1.19</v>
      </c>
      <c r="L232" s="62" t="s">
        <v>1097</v>
      </c>
      <c r="M232" s="63">
        <v>764.5</v>
      </c>
      <c r="N232" s="63">
        <v>0.05</v>
      </c>
      <c r="O232" s="63">
        <v>0.05</v>
      </c>
    </row>
    <row r="233" spans="1:15" ht="13.2" x14ac:dyDescent="0.25">
      <c r="A233" s="45">
        <v>857</v>
      </c>
      <c r="B233" s="45">
        <v>857</v>
      </c>
      <c r="C233" s="239">
        <v>2200042214943</v>
      </c>
      <c r="D233" s="45">
        <v>942</v>
      </c>
      <c r="E233" s="45">
        <v>942</v>
      </c>
      <c r="F233" s="239">
        <v>2200042214952</v>
      </c>
      <c r="G233" s="238" t="s">
        <v>979</v>
      </c>
      <c r="H233" s="60">
        <v>8.8999999999999996E-2</v>
      </c>
      <c r="I233" s="61">
        <v>6.53</v>
      </c>
      <c r="J233" s="61">
        <v>1.31</v>
      </c>
      <c r="K233" s="61">
        <v>1.31</v>
      </c>
      <c r="L233" s="62" t="s">
        <v>1097</v>
      </c>
      <c r="M233" s="63">
        <v>538.19000000000005</v>
      </c>
      <c r="N233" s="63">
        <v>0.05</v>
      </c>
      <c r="O233" s="63">
        <v>0.05</v>
      </c>
    </row>
    <row r="234" spans="1:15" ht="13.2" x14ac:dyDescent="0.25">
      <c r="A234" s="45">
        <v>858</v>
      </c>
      <c r="B234" s="45">
        <v>858</v>
      </c>
      <c r="C234" s="239">
        <v>2200042215088</v>
      </c>
      <c r="D234" s="45">
        <v>943</v>
      </c>
      <c r="E234" s="45">
        <v>943</v>
      </c>
      <c r="F234" s="239">
        <v>2200042215097</v>
      </c>
      <c r="G234" s="238" t="s">
        <v>980</v>
      </c>
      <c r="H234" s="60">
        <v>0.53800000000000003</v>
      </c>
      <c r="I234" s="61">
        <v>9.01</v>
      </c>
      <c r="J234" s="61">
        <v>1.79</v>
      </c>
      <c r="K234" s="61">
        <v>1.79</v>
      </c>
      <c r="L234" s="62" t="s">
        <v>1097</v>
      </c>
      <c r="M234" s="63">
        <v>721.16</v>
      </c>
      <c r="N234" s="63">
        <v>0.05</v>
      </c>
      <c r="O234" s="63">
        <v>0.05</v>
      </c>
    </row>
    <row r="235" spans="1:15" ht="13.2" x14ac:dyDescent="0.25">
      <c r="A235" s="45">
        <v>859</v>
      </c>
      <c r="B235" s="45">
        <v>859</v>
      </c>
      <c r="C235" s="239">
        <v>2200042215246</v>
      </c>
      <c r="D235" s="45">
        <v>944</v>
      </c>
      <c r="E235" s="45">
        <v>944</v>
      </c>
      <c r="F235" s="239">
        <v>2200042215255</v>
      </c>
      <c r="G235" s="238" t="s">
        <v>981</v>
      </c>
      <c r="H235" s="60" t="s">
        <v>1097</v>
      </c>
      <c r="I235" s="61">
        <v>9.59</v>
      </c>
      <c r="J235" s="61">
        <v>1.0900000000000001</v>
      </c>
      <c r="K235" s="61">
        <v>1.0900000000000001</v>
      </c>
      <c r="L235" s="62" t="s">
        <v>1097</v>
      </c>
      <c r="M235" s="63">
        <v>782.55</v>
      </c>
      <c r="N235" s="63">
        <v>0.05</v>
      </c>
      <c r="O235" s="63">
        <v>0.05</v>
      </c>
    </row>
    <row r="236" spans="1:15" ht="13.2" x14ac:dyDescent="0.25">
      <c r="A236" s="45">
        <v>860</v>
      </c>
      <c r="B236" s="45">
        <v>860</v>
      </c>
      <c r="C236" s="239">
        <v>2200042216843</v>
      </c>
      <c r="D236" s="45">
        <v>945</v>
      </c>
      <c r="E236" s="45">
        <v>945</v>
      </c>
      <c r="F236" s="239">
        <v>2200042216852</v>
      </c>
      <c r="G236" s="238" t="s">
        <v>982</v>
      </c>
      <c r="H236" s="60">
        <v>0.64900000000000002</v>
      </c>
      <c r="I236" s="61">
        <v>5.96</v>
      </c>
      <c r="J236" s="61">
        <v>2.4500000000000002</v>
      </c>
      <c r="K236" s="61">
        <v>2.4500000000000002</v>
      </c>
      <c r="L236" s="62" t="s">
        <v>1097</v>
      </c>
      <c r="M236" s="63">
        <v>1491.08</v>
      </c>
      <c r="N236" s="63">
        <v>0.05</v>
      </c>
      <c r="O236" s="63">
        <v>0.05</v>
      </c>
    </row>
    <row r="237" spans="1:15" ht="13.2" x14ac:dyDescent="0.25">
      <c r="A237" s="45">
        <v>861</v>
      </c>
      <c r="B237" s="45">
        <v>861</v>
      </c>
      <c r="C237" s="239">
        <v>2200042218405</v>
      </c>
      <c r="D237" s="45">
        <v>946</v>
      </c>
      <c r="E237" s="45">
        <v>946</v>
      </c>
      <c r="F237" s="239">
        <v>2200042218414</v>
      </c>
      <c r="G237" s="238" t="s">
        <v>983</v>
      </c>
      <c r="H237" s="60">
        <v>2.4119999999999999</v>
      </c>
      <c r="I237" s="61">
        <v>17.309999999999999</v>
      </c>
      <c r="J237" s="61">
        <v>2.86</v>
      </c>
      <c r="K237" s="61">
        <v>2.86</v>
      </c>
      <c r="L237" s="62" t="s">
        <v>1097</v>
      </c>
      <c r="M237" s="63">
        <v>3544.16</v>
      </c>
      <c r="N237" s="63">
        <v>0.05</v>
      </c>
      <c r="O237" s="63">
        <v>0.05</v>
      </c>
    </row>
    <row r="238" spans="1:15" ht="13.2" x14ac:dyDescent="0.25">
      <c r="A238" s="45">
        <v>862</v>
      </c>
      <c r="B238" s="45">
        <v>862</v>
      </c>
      <c r="C238" s="239">
        <v>2200042224250</v>
      </c>
      <c r="D238" s="45">
        <v>947</v>
      </c>
      <c r="E238" s="45">
        <v>947</v>
      </c>
      <c r="F238" s="239">
        <v>2200042224269</v>
      </c>
      <c r="G238" s="238" t="s">
        <v>984</v>
      </c>
      <c r="H238" s="60">
        <v>2.274</v>
      </c>
      <c r="I238" s="61">
        <v>3.94</v>
      </c>
      <c r="J238" s="61">
        <v>2.2799999999999998</v>
      </c>
      <c r="K238" s="61">
        <v>2.2799999999999998</v>
      </c>
      <c r="L238" s="62" t="s">
        <v>1097</v>
      </c>
      <c r="M238" s="63">
        <v>787.67</v>
      </c>
      <c r="N238" s="63">
        <v>0.05</v>
      </c>
      <c r="O238" s="63">
        <v>0.05</v>
      </c>
    </row>
    <row r="239" spans="1:15" ht="13.2" x14ac:dyDescent="0.25">
      <c r="A239" s="45">
        <v>863</v>
      </c>
      <c r="B239" s="45">
        <v>863</v>
      </c>
      <c r="C239" s="239">
        <v>2200042224278</v>
      </c>
      <c r="D239" s="45">
        <v>948</v>
      </c>
      <c r="E239" s="45">
        <v>948</v>
      </c>
      <c r="F239" s="239">
        <v>2200042224287</v>
      </c>
      <c r="G239" s="238" t="s">
        <v>985</v>
      </c>
      <c r="H239" s="60">
        <v>1.879</v>
      </c>
      <c r="I239" s="61">
        <v>5.7</v>
      </c>
      <c r="J239" s="61">
        <v>1.9</v>
      </c>
      <c r="K239" s="61">
        <v>1.9</v>
      </c>
      <c r="L239" s="62" t="s">
        <v>1097</v>
      </c>
      <c r="M239" s="63">
        <v>797.41</v>
      </c>
      <c r="N239" s="63">
        <v>0.05</v>
      </c>
      <c r="O239" s="63">
        <v>0.05</v>
      </c>
    </row>
    <row r="240" spans="1:15" ht="13.2" x14ac:dyDescent="0.25">
      <c r="A240" s="45">
        <v>864</v>
      </c>
      <c r="B240" s="45">
        <v>864</v>
      </c>
      <c r="C240" s="239">
        <v>2200042242880</v>
      </c>
      <c r="D240" s="45">
        <v>949</v>
      </c>
      <c r="E240" s="45">
        <v>949</v>
      </c>
      <c r="F240" s="239">
        <v>2200042242899</v>
      </c>
      <c r="G240" s="238" t="s">
        <v>986</v>
      </c>
      <c r="H240" s="60">
        <v>1.137</v>
      </c>
      <c r="I240" s="61">
        <v>5.57</v>
      </c>
      <c r="J240" s="61">
        <v>1.94</v>
      </c>
      <c r="K240" s="61">
        <v>1.94</v>
      </c>
      <c r="L240" s="62" t="s">
        <v>1097</v>
      </c>
      <c r="M240" s="63">
        <v>1102.94</v>
      </c>
      <c r="N240" s="63">
        <v>0.05</v>
      </c>
      <c r="O240" s="63">
        <v>0.05</v>
      </c>
    </row>
    <row r="241" spans="1:15" ht="13.2" x14ac:dyDescent="0.25">
      <c r="A241" s="45">
        <v>865</v>
      </c>
      <c r="B241" s="45">
        <v>865</v>
      </c>
      <c r="C241" s="239">
        <v>2200042244673</v>
      </c>
      <c r="D241" s="45">
        <v>950</v>
      </c>
      <c r="E241" s="45">
        <v>950</v>
      </c>
      <c r="F241" s="239">
        <v>2200042244682</v>
      </c>
      <c r="G241" s="238" t="s">
        <v>987</v>
      </c>
      <c r="H241" s="60">
        <v>0.67300000000000004</v>
      </c>
      <c r="I241" s="61">
        <v>10.33</v>
      </c>
      <c r="J241" s="61">
        <v>3.1</v>
      </c>
      <c r="K241" s="61">
        <v>3.1</v>
      </c>
      <c r="L241" s="62" t="s">
        <v>1097</v>
      </c>
      <c r="M241" s="63">
        <v>702.54</v>
      </c>
      <c r="N241" s="63">
        <v>0.05</v>
      </c>
      <c r="O241" s="63">
        <v>0.05</v>
      </c>
    </row>
    <row r="242" spans="1:15" ht="13.2" x14ac:dyDescent="0.25">
      <c r="A242" s="45">
        <v>866</v>
      </c>
      <c r="B242" s="45">
        <v>866</v>
      </c>
      <c r="C242" s="239">
        <v>2200042254120</v>
      </c>
      <c r="D242" s="45">
        <v>951</v>
      </c>
      <c r="E242" s="45">
        <v>951</v>
      </c>
      <c r="F242" s="239">
        <v>2200042254139</v>
      </c>
      <c r="G242" s="238" t="s">
        <v>988</v>
      </c>
      <c r="H242" s="60" t="s">
        <v>1097</v>
      </c>
      <c r="I242" s="61">
        <v>8.4600000000000009</v>
      </c>
      <c r="J242" s="61">
        <v>1.29</v>
      </c>
      <c r="K242" s="61">
        <v>1.29</v>
      </c>
      <c r="L242" s="62" t="s">
        <v>1097</v>
      </c>
      <c r="M242" s="63">
        <v>845.58</v>
      </c>
      <c r="N242" s="63">
        <v>0.05</v>
      </c>
      <c r="O242" s="63">
        <v>0.05</v>
      </c>
    </row>
    <row r="243" spans="1:15" ht="13.2" x14ac:dyDescent="0.25">
      <c r="A243" s="45">
        <v>867</v>
      </c>
      <c r="B243" s="45">
        <v>867</v>
      </c>
      <c r="C243" s="239">
        <v>2200042352174</v>
      </c>
      <c r="D243" s="45">
        <v>952</v>
      </c>
      <c r="E243" s="45">
        <v>952</v>
      </c>
      <c r="F243" s="239">
        <v>2200042352183</v>
      </c>
      <c r="G243" s="238" t="s">
        <v>989</v>
      </c>
      <c r="H243" s="60">
        <v>2.411</v>
      </c>
      <c r="I243" s="61">
        <v>13.66</v>
      </c>
      <c r="J243" s="61">
        <v>1.68</v>
      </c>
      <c r="K243" s="61">
        <v>1.68</v>
      </c>
      <c r="L243" s="62" t="s">
        <v>1097</v>
      </c>
      <c r="M243" s="63">
        <v>2167.12</v>
      </c>
      <c r="N243" s="63">
        <v>0.05</v>
      </c>
      <c r="O243" s="63">
        <v>0.05</v>
      </c>
    </row>
    <row r="244" spans="1:15" ht="13.2" x14ac:dyDescent="0.25">
      <c r="A244" s="45">
        <v>868</v>
      </c>
      <c r="B244" s="45">
        <v>868</v>
      </c>
      <c r="C244" s="239">
        <v>2200042278478</v>
      </c>
      <c r="D244" s="45">
        <v>953</v>
      </c>
      <c r="E244" s="45">
        <v>953</v>
      </c>
      <c r="F244" s="239">
        <v>2200042278487</v>
      </c>
      <c r="G244" s="238" t="s">
        <v>990</v>
      </c>
      <c r="H244" s="60">
        <v>0.68600000000000005</v>
      </c>
      <c r="I244" s="61">
        <v>23.33</v>
      </c>
      <c r="J244" s="61">
        <v>3.82</v>
      </c>
      <c r="K244" s="61">
        <v>3.82</v>
      </c>
      <c r="L244" s="62" t="s">
        <v>1097</v>
      </c>
      <c r="M244" s="63">
        <v>1857.15</v>
      </c>
      <c r="N244" s="63">
        <v>0.05</v>
      </c>
      <c r="O244" s="63">
        <v>0.05</v>
      </c>
    </row>
    <row r="245" spans="1:15" ht="13.2" x14ac:dyDescent="0.25">
      <c r="A245" s="45">
        <v>869</v>
      </c>
      <c r="B245" s="45">
        <v>869</v>
      </c>
      <c r="C245" s="239">
        <v>2200042342032</v>
      </c>
      <c r="D245" s="45">
        <v>954</v>
      </c>
      <c r="E245" s="45">
        <v>954</v>
      </c>
      <c r="F245" s="239">
        <v>2200042342041</v>
      </c>
      <c r="G245" s="238" t="s">
        <v>991</v>
      </c>
      <c r="H245" s="60">
        <v>0.66400000000000003</v>
      </c>
      <c r="I245" s="61">
        <v>7.89</v>
      </c>
      <c r="J245" s="61">
        <v>1.37</v>
      </c>
      <c r="K245" s="61">
        <v>1.37</v>
      </c>
      <c r="L245" s="62" t="s">
        <v>1097</v>
      </c>
      <c r="M245" s="63">
        <v>920.57</v>
      </c>
      <c r="N245" s="63">
        <v>0.05</v>
      </c>
      <c r="O245" s="63">
        <v>0.05</v>
      </c>
    </row>
    <row r="246" spans="1:15" ht="13.2" x14ac:dyDescent="0.25">
      <c r="A246" s="45">
        <v>870</v>
      </c>
      <c r="B246" s="45">
        <v>870</v>
      </c>
      <c r="C246" s="239">
        <v>2200042342060</v>
      </c>
      <c r="D246" s="45">
        <v>955</v>
      </c>
      <c r="E246" s="45">
        <v>955</v>
      </c>
      <c r="F246" s="239">
        <v>2200042342079</v>
      </c>
      <c r="G246" s="238" t="s">
        <v>992</v>
      </c>
      <c r="H246" s="60">
        <v>1.5009999999999999</v>
      </c>
      <c r="I246" s="61">
        <v>15.23</v>
      </c>
      <c r="J246" s="61">
        <v>1.33</v>
      </c>
      <c r="K246" s="61">
        <v>1.33</v>
      </c>
      <c r="L246" s="62" t="s">
        <v>1097</v>
      </c>
      <c r="M246" s="63">
        <v>1539.44</v>
      </c>
      <c r="N246" s="63">
        <v>0.05</v>
      </c>
      <c r="O246" s="63">
        <v>0.05</v>
      </c>
    </row>
    <row r="247" spans="1:15" ht="13.2" x14ac:dyDescent="0.25">
      <c r="A247" s="45">
        <v>871</v>
      </c>
      <c r="B247" s="45">
        <v>871</v>
      </c>
      <c r="C247" s="239">
        <v>2200042278751</v>
      </c>
      <c r="D247" s="45">
        <v>956</v>
      </c>
      <c r="E247" s="45">
        <v>956</v>
      </c>
      <c r="F247" s="239">
        <v>2200042278760</v>
      </c>
      <c r="G247" s="238" t="s">
        <v>993</v>
      </c>
      <c r="H247" s="60">
        <v>0.09</v>
      </c>
      <c r="I247" s="61">
        <v>194.69</v>
      </c>
      <c r="J247" s="61">
        <v>0.72</v>
      </c>
      <c r="K247" s="61">
        <v>0.72</v>
      </c>
      <c r="L247" s="62">
        <v>-0.26100000000000001</v>
      </c>
      <c r="M247" s="63">
        <v>608.4</v>
      </c>
      <c r="N247" s="63">
        <v>0.05</v>
      </c>
      <c r="O247" s="63">
        <v>0.05</v>
      </c>
    </row>
    <row r="248" spans="1:15" ht="13.2" x14ac:dyDescent="0.25">
      <c r="A248" s="45">
        <v>872</v>
      </c>
      <c r="B248" s="45">
        <v>872</v>
      </c>
      <c r="C248" s="239">
        <v>2200042278947</v>
      </c>
      <c r="D248" s="45">
        <v>957</v>
      </c>
      <c r="E248" s="45">
        <v>957</v>
      </c>
      <c r="F248" s="239">
        <v>2200042278956</v>
      </c>
      <c r="G248" s="238" t="s">
        <v>994</v>
      </c>
      <c r="H248" s="60" t="s">
        <v>1097</v>
      </c>
      <c r="I248" s="61">
        <v>8.0500000000000007</v>
      </c>
      <c r="J248" s="61">
        <v>1.49</v>
      </c>
      <c r="K248" s="61">
        <v>1.49</v>
      </c>
      <c r="L248" s="62" t="s">
        <v>1097</v>
      </c>
      <c r="M248" s="63">
        <v>547.66</v>
      </c>
      <c r="N248" s="63">
        <v>0.05</v>
      </c>
      <c r="O248" s="63">
        <v>0.05</v>
      </c>
    </row>
    <row r="249" spans="1:15" ht="13.2" x14ac:dyDescent="0.25">
      <c r="A249" s="45">
        <v>873</v>
      </c>
      <c r="B249" s="45">
        <v>873</v>
      </c>
      <c r="C249" s="239">
        <v>2200042349739</v>
      </c>
      <c r="D249" s="45">
        <v>958</v>
      </c>
      <c r="E249" s="45">
        <v>958</v>
      </c>
      <c r="F249" s="239">
        <v>2200042349748</v>
      </c>
      <c r="G249" s="238" t="s">
        <v>995</v>
      </c>
      <c r="H249" s="60">
        <v>0.34899999999999998</v>
      </c>
      <c r="I249" s="61">
        <v>34.619999999999997</v>
      </c>
      <c r="J249" s="61">
        <v>0.99</v>
      </c>
      <c r="K249" s="61">
        <v>0.99</v>
      </c>
      <c r="L249" s="62" t="s">
        <v>1097</v>
      </c>
      <c r="M249" s="63">
        <v>1250.06</v>
      </c>
      <c r="N249" s="63">
        <v>0.05</v>
      </c>
      <c r="O249" s="63">
        <v>0.05</v>
      </c>
    </row>
    <row r="250" spans="1:15" ht="13.2" x14ac:dyDescent="0.25">
      <c r="A250" s="45">
        <v>876</v>
      </c>
      <c r="B250" s="45">
        <v>876</v>
      </c>
      <c r="C250" s="239">
        <v>2200042911983</v>
      </c>
      <c r="D250" s="45">
        <v>481</v>
      </c>
      <c r="E250" s="45">
        <v>481</v>
      </c>
      <c r="F250" s="239">
        <v>2200042911992</v>
      </c>
      <c r="G250" s="238" t="s">
        <v>996</v>
      </c>
      <c r="H250" s="60" t="s">
        <v>1097</v>
      </c>
      <c r="I250" s="61">
        <v>103.17</v>
      </c>
      <c r="J250" s="61">
        <v>0.81</v>
      </c>
      <c r="K250" s="61">
        <v>0.81</v>
      </c>
      <c r="L250" s="62" t="s">
        <v>1097</v>
      </c>
      <c r="M250" s="63">
        <v>1010.39</v>
      </c>
      <c r="N250" s="63">
        <v>0.05</v>
      </c>
      <c r="O250" s="63">
        <v>0.05</v>
      </c>
    </row>
    <row r="251" spans="1:15" ht="13.2" x14ac:dyDescent="0.25">
      <c r="A251" s="45">
        <v>877</v>
      </c>
      <c r="B251" s="45">
        <v>877</v>
      </c>
      <c r="C251" s="239">
        <v>2200042911929</v>
      </c>
      <c r="D251" s="45">
        <v>482</v>
      </c>
      <c r="E251" s="45">
        <v>482</v>
      </c>
      <c r="F251" s="239">
        <v>2200042911947</v>
      </c>
      <c r="G251" s="238" t="s">
        <v>997</v>
      </c>
      <c r="H251" s="60">
        <v>2.8359999999999999</v>
      </c>
      <c r="I251" s="61">
        <v>28.75</v>
      </c>
      <c r="J251" s="61">
        <v>1.08</v>
      </c>
      <c r="K251" s="61">
        <v>1.08</v>
      </c>
      <c r="L251" s="62">
        <v>-3.1890000000000001</v>
      </c>
      <c r="M251" s="63">
        <v>806.93</v>
      </c>
      <c r="N251" s="63">
        <v>0.05</v>
      </c>
      <c r="O251" s="63">
        <v>0.05</v>
      </c>
    </row>
    <row r="252" spans="1:15" ht="13.2" x14ac:dyDescent="0.25">
      <c r="A252" s="45">
        <v>878</v>
      </c>
      <c r="B252" s="45">
        <v>878</v>
      </c>
      <c r="C252" s="239">
        <v>2200042911965</v>
      </c>
      <c r="D252" s="45">
        <v>483</v>
      </c>
      <c r="E252" s="45">
        <v>483</v>
      </c>
      <c r="F252" s="239">
        <v>2200042911974</v>
      </c>
      <c r="G252" s="238" t="s">
        <v>998</v>
      </c>
      <c r="H252" s="60">
        <v>0.32</v>
      </c>
      <c r="I252" s="61">
        <v>669.06</v>
      </c>
      <c r="J252" s="61">
        <v>0.81</v>
      </c>
      <c r="K252" s="61">
        <v>0.81</v>
      </c>
      <c r="L252" s="62">
        <v>-0.49199999999999999</v>
      </c>
      <c r="M252" s="63">
        <v>2112.8200000000002</v>
      </c>
      <c r="N252" s="63">
        <v>0.05</v>
      </c>
      <c r="O252" s="63">
        <v>0.05</v>
      </c>
    </row>
    <row r="253" spans="1:15" ht="13.2" x14ac:dyDescent="0.25">
      <c r="A253" s="45">
        <v>879</v>
      </c>
      <c r="B253" s="45">
        <v>879</v>
      </c>
      <c r="C253" s="239">
        <v>2200042965279</v>
      </c>
      <c r="D253" s="45">
        <v>484</v>
      </c>
      <c r="E253" s="45">
        <v>484</v>
      </c>
      <c r="F253" s="239">
        <v>2200042965260</v>
      </c>
      <c r="G253" s="238" t="s">
        <v>999</v>
      </c>
      <c r="H253" s="60" t="s">
        <v>1097</v>
      </c>
      <c r="I253" s="61">
        <v>565.83000000000004</v>
      </c>
      <c r="J253" s="61">
        <v>0.62</v>
      </c>
      <c r="K253" s="61">
        <v>0.62</v>
      </c>
      <c r="L253" s="62" t="s">
        <v>1097</v>
      </c>
      <c r="M253" s="63">
        <v>595.59</v>
      </c>
      <c r="N253" s="63">
        <v>0.05</v>
      </c>
      <c r="O253" s="63">
        <v>0.05</v>
      </c>
    </row>
    <row r="254" spans="1:15" ht="13.2" x14ac:dyDescent="0.25">
      <c r="A254" s="45">
        <v>880</v>
      </c>
      <c r="B254" s="45">
        <v>880</v>
      </c>
      <c r="C254" s="239">
        <v>2200042990994</v>
      </c>
      <c r="D254" s="45">
        <v>485</v>
      </c>
      <c r="E254" s="45">
        <v>485</v>
      </c>
      <c r="F254" s="239">
        <v>2200042991000</v>
      </c>
      <c r="G254" s="238" t="s">
        <v>1000</v>
      </c>
      <c r="H254" s="60" t="s">
        <v>1097</v>
      </c>
      <c r="I254" s="61">
        <v>11.08</v>
      </c>
      <c r="J254" s="61">
        <v>1.18</v>
      </c>
      <c r="K254" s="61">
        <v>1.18</v>
      </c>
      <c r="L254" s="62" t="s">
        <v>1097</v>
      </c>
      <c r="M254" s="63">
        <v>476.72</v>
      </c>
      <c r="N254" s="63">
        <v>0.05</v>
      </c>
      <c r="O254" s="63">
        <v>0.05</v>
      </c>
    </row>
    <row r="255" spans="1:15" ht="13.2" x14ac:dyDescent="0.25">
      <c r="A255" s="45">
        <v>882</v>
      </c>
      <c r="B255" s="45">
        <v>882</v>
      </c>
      <c r="C255" s="239">
        <v>2200043111690</v>
      </c>
      <c r="D255" s="45">
        <v>487</v>
      </c>
      <c r="E255" s="45">
        <v>487</v>
      </c>
      <c r="F255" s="239">
        <v>2200043111681</v>
      </c>
      <c r="G255" s="238" t="s">
        <v>1001</v>
      </c>
      <c r="H255" s="60">
        <v>2.536</v>
      </c>
      <c r="I255" s="61">
        <v>14.24</v>
      </c>
      <c r="J255" s="61">
        <v>2.0699999999999998</v>
      </c>
      <c r="K255" s="61">
        <v>2.0699999999999998</v>
      </c>
      <c r="L255" s="62" t="s">
        <v>1097</v>
      </c>
      <c r="M255" s="63">
        <v>732.17</v>
      </c>
      <c r="N255" s="63">
        <v>0.05</v>
      </c>
      <c r="O255" s="63">
        <v>0.05</v>
      </c>
    </row>
    <row r="256" spans="1:15" ht="13.2" x14ac:dyDescent="0.25">
      <c r="A256" s="45">
        <v>883</v>
      </c>
      <c r="B256" s="45">
        <v>883</v>
      </c>
      <c r="C256" s="239">
        <v>2200043111715</v>
      </c>
      <c r="D256" s="45">
        <v>488</v>
      </c>
      <c r="E256" s="45">
        <v>488</v>
      </c>
      <c r="F256" s="239">
        <v>2200043111706</v>
      </c>
      <c r="G256" s="238" t="s">
        <v>1002</v>
      </c>
      <c r="H256" s="60">
        <v>2.536</v>
      </c>
      <c r="I256" s="61">
        <v>6.1</v>
      </c>
      <c r="J256" s="61">
        <v>2.0699999999999998</v>
      </c>
      <c r="K256" s="61">
        <v>2.0699999999999998</v>
      </c>
      <c r="L256" s="62" t="s">
        <v>1097</v>
      </c>
      <c r="M256" s="63">
        <v>406.76</v>
      </c>
      <c r="N256" s="63">
        <v>0.05</v>
      </c>
      <c r="O256" s="63">
        <v>0.05</v>
      </c>
    </row>
    <row r="257" spans="1:15" ht="13.2" x14ac:dyDescent="0.25">
      <c r="A257" s="45">
        <v>884</v>
      </c>
      <c r="B257" s="45">
        <v>884</v>
      </c>
      <c r="C257" s="239">
        <v>2200043129410</v>
      </c>
      <c r="D257" s="45"/>
      <c r="E257" s="45"/>
      <c r="F257" s="239"/>
      <c r="G257" s="238" t="s">
        <v>1003</v>
      </c>
      <c r="H257" s="60">
        <v>9.7940000000000005</v>
      </c>
      <c r="I257" s="61">
        <v>15085.28</v>
      </c>
      <c r="J257" s="61">
        <v>2.08</v>
      </c>
      <c r="K257" s="61">
        <v>2.08</v>
      </c>
      <c r="L257" s="62" t="s">
        <v>1097</v>
      </c>
      <c r="M257" s="63" t="s">
        <v>1097</v>
      </c>
      <c r="N257" s="63" t="s">
        <v>1097</v>
      </c>
      <c r="O257" s="63" t="s">
        <v>1097</v>
      </c>
    </row>
    <row r="258" spans="1:15" ht="13.2" x14ac:dyDescent="0.25">
      <c r="A258" s="45">
        <v>885</v>
      </c>
      <c r="B258" s="45">
        <v>885</v>
      </c>
      <c r="C258" s="239">
        <v>2200043152465</v>
      </c>
      <c r="D258" s="45">
        <v>489</v>
      </c>
      <c r="E258" s="45">
        <v>489</v>
      </c>
      <c r="F258" s="239">
        <v>2200043152456</v>
      </c>
      <c r="G258" s="238" t="s">
        <v>1004</v>
      </c>
      <c r="H258" s="60">
        <v>16.41</v>
      </c>
      <c r="I258" s="61">
        <v>33.93</v>
      </c>
      <c r="J258" s="61">
        <v>1.36</v>
      </c>
      <c r="K258" s="61">
        <v>1.36</v>
      </c>
      <c r="L258" s="62">
        <v>-17.914999999999999</v>
      </c>
      <c r="M258" s="63">
        <v>33.93</v>
      </c>
      <c r="N258" s="63">
        <v>0.05</v>
      </c>
      <c r="O258" s="63">
        <v>0.05</v>
      </c>
    </row>
    <row r="259" spans="1:15" ht="13.2" x14ac:dyDescent="0.25">
      <c r="A259" s="45">
        <v>886</v>
      </c>
      <c r="B259" s="45">
        <v>886</v>
      </c>
      <c r="C259" s="239">
        <v>2200043161734</v>
      </c>
      <c r="D259" s="45">
        <v>490</v>
      </c>
      <c r="E259" s="45">
        <v>490</v>
      </c>
      <c r="F259" s="239">
        <v>2200043161743</v>
      </c>
      <c r="G259" s="238" t="s">
        <v>1005</v>
      </c>
      <c r="H259" s="60">
        <v>1.0580000000000001</v>
      </c>
      <c r="I259" s="61">
        <v>5.63</v>
      </c>
      <c r="J259" s="61">
        <v>1.53</v>
      </c>
      <c r="K259" s="61">
        <v>1.53</v>
      </c>
      <c r="L259" s="62" t="s">
        <v>1097</v>
      </c>
      <c r="M259" s="63">
        <v>568.26</v>
      </c>
      <c r="N259" s="63">
        <v>0.05</v>
      </c>
      <c r="O259" s="63">
        <v>0.05</v>
      </c>
    </row>
    <row r="260" spans="1:15" ht="13.2" x14ac:dyDescent="0.25">
      <c r="A260" s="45">
        <v>961</v>
      </c>
      <c r="B260" s="45">
        <v>961</v>
      </c>
      <c r="C260" s="239">
        <v>2200030348090</v>
      </c>
      <c r="D260" s="45"/>
      <c r="E260" s="45"/>
      <c r="F260" s="239"/>
      <c r="G260" s="238" t="s">
        <v>1006</v>
      </c>
      <c r="H260" s="60">
        <v>0.56599999999999995</v>
      </c>
      <c r="I260" s="61">
        <v>13521.66</v>
      </c>
      <c r="J260" s="61">
        <v>0.9</v>
      </c>
      <c r="K260" s="61">
        <v>0.9</v>
      </c>
      <c r="L260" s="62" t="s">
        <v>1097</v>
      </c>
      <c r="M260" s="63" t="s">
        <v>1097</v>
      </c>
      <c r="N260" s="63" t="s">
        <v>1097</v>
      </c>
      <c r="O260" s="63" t="s">
        <v>1097</v>
      </c>
    </row>
    <row r="261" spans="1:15" ht="13.2" x14ac:dyDescent="0.25">
      <c r="A261" s="45">
        <v>962</v>
      </c>
      <c r="B261" s="45">
        <v>962</v>
      </c>
      <c r="C261" s="239">
        <v>2200030348105</v>
      </c>
      <c r="D261" s="45"/>
      <c r="E261" s="45"/>
      <c r="F261" s="239"/>
      <c r="G261" s="238" t="s">
        <v>1007</v>
      </c>
      <c r="H261" s="60">
        <v>0.56599999999999995</v>
      </c>
      <c r="I261" s="61">
        <v>4435.97</v>
      </c>
      <c r="J261" s="61">
        <v>1.78</v>
      </c>
      <c r="K261" s="61">
        <v>1.78</v>
      </c>
      <c r="L261" s="62" t="s">
        <v>1097</v>
      </c>
      <c r="M261" s="63" t="s">
        <v>1097</v>
      </c>
      <c r="N261" s="63" t="s">
        <v>1097</v>
      </c>
      <c r="O261" s="63" t="s">
        <v>1097</v>
      </c>
    </row>
    <row r="262" spans="1:15" ht="13.2" x14ac:dyDescent="0.25">
      <c r="A262" s="45">
        <v>7158</v>
      </c>
      <c r="B262" s="45">
        <v>7158</v>
      </c>
      <c r="C262" s="239">
        <v>7158</v>
      </c>
      <c r="D262" s="45">
        <v>7158</v>
      </c>
      <c r="E262" s="45">
        <v>7158</v>
      </c>
      <c r="F262" s="239">
        <v>7158</v>
      </c>
      <c r="G262" s="238" t="s">
        <v>1008</v>
      </c>
      <c r="H262" s="60">
        <v>0.628</v>
      </c>
      <c r="I262" s="61">
        <v>3.85</v>
      </c>
      <c r="J262" s="61">
        <v>1.07</v>
      </c>
      <c r="K262" s="61">
        <v>1.07</v>
      </c>
      <c r="L262" s="62" t="s">
        <v>1097</v>
      </c>
      <c r="M262" s="63" t="s">
        <v>1097</v>
      </c>
      <c r="N262" s="63" t="s">
        <v>1097</v>
      </c>
      <c r="O262" s="63" t="s">
        <v>1097</v>
      </c>
    </row>
    <row r="263" spans="1:15" ht="13.2" x14ac:dyDescent="0.25">
      <c r="A263" s="45">
        <v>7293</v>
      </c>
      <c r="B263" s="45">
        <v>7293</v>
      </c>
      <c r="C263" s="239">
        <v>7293</v>
      </c>
      <c r="D263" s="45"/>
      <c r="E263" s="45"/>
      <c r="F263" s="239"/>
      <c r="G263" s="238" t="s">
        <v>1009</v>
      </c>
      <c r="H263" s="60" t="s">
        <v>1097</v>
      </c>
      <c r="I263" s="61">
        <v>13721.04</v>
      </c>
      <c r="J263" s="61">
        <v>0.62</v>
      </c>
      <c r="K263" s="61">
        <v>0.62</v>
      </c>
      <c r="L263" s="62" t="s">
        <v>1097</v>
      </c>
      <c r="M263" s="63" t="s">
        <v>1097</v>
      </c>
      <c r="N263" s="63" t="s">
        <v>1097</v>
      </c>
      <c r="O263" s="63" t="s">
        <v>1097</v>
      </c>
    </row>
    <row r="264" spans="1:15" ht="13.2" x14ac:dyDescent="0.25">
      <c r="A264" s="45">
        <v>7317</v>
      </c>
      <c r="B264" s="45">
        <v>7317</v>
      </c>
      <c r="C264" s="239">
        <v>7317</v>
      </c>
      <c r="D264" s="45">
        <v>7318</v>
      </c>
      <c r="E264" s="45">
        <v>7318</v>
      </c>
      <c r="F264" s="239">
        <v>7318</v>
      </c>
      <c r="G264" s="238" t="s">
        <v>1010</v>
      </c>
      <c r="H264" s="60">
        <v>0.68600000000000005</v>
      </c>
      <c r="I264" s="61">
        <v>20.72</v>
      </c>
      <c r="J264" s="61">
        <v>0.7</v>
      </c>
      <c r="K264" s="61">
        <v>0.7</v>
      </c>
      <c r="L264" s="62">
        <v>-0.77800000000000002</v>
      </c>
      <c r="M264" s="63">
        <v>480.66</v>
      </c>
      <c r="N264" s="63">
        <v>0.05</v>
      </c>
      <c r="O264" s="63">
        <v>0.05</v>
      </c>
    </row>
    <row r="265" spans="1:15" ht="13.2" x14ac:dyDescent="0.25">
      <c r="A265" s="45">
        <v>7319</v>
      </c>
      <c r="B265" s="45">
        <v>7319</v>
      </c>
      <c r="C265" s="239">
        <v>7319</v>
      </c>
      <c r="D265" s="45">
        <v>7320</v>
      </c>
      <c r="E265" s="45">
        <v>7320</v>
      </c>
      <c r="F265" s="239">
        <v>7320</v>
      </c>
      <c r="G265" s="238" t="s">
        <v>1011</v>
      </c>
      <c r="H265" s="60">
        <v>3.4990000000000001</v>
      </c>
      <c r="I265" s="61">
        <v>9.6999999999999993</v>
      </c>
      <c r="J265" s="61">
        <v>1.21</v>
      </c>
      <c r="K265" s="61">
        <v>1.21</v>
      </c>
      <c r="L265" s="62">
        <v>-4.2919999999999998</v>
      </c>
      <c r="M265" s="63">
        <v>1012.92</v>
      </c>
      <c r="N265" s="63">
        <v>0.05</v>
      </c>
      <c r="O265" s="63">
        <v>0.05</v>
      </c>
    </row>
    <row r="266" spans="1:15" ht="13.2" x14ac:dyDescent="0.25">
      <c r="A266" s="45">
        <v>7341</v>
      </c>
      <c r="B266" s="45">
        <v>7341</v>
      </c>
      <c r="C266" s="239">
        <v>7341</v>
      </c>
      <c r="D266" s="45">
        <v>7342</v>
      </c>
      <c r="E266" s="45">
        <v>7342</v>
      </c>
      <c r="F266" s="239">
        <v>7342</v>
      </c>
      <c r="G266" s="238" t="s">
        <v>1012</v>
      </c>
      <c r="H266" s="60">
        <v>2.63</v>
      </c>
      <c r="I266" s="61">
        <v>10.17</v>
      </c>
      <c r="J266" s="61">
        <v>0.78</v>
      </c>
      <c r="K266" s="61">
        <v>0.78</v>
      </c>
      <c r="L266" s="62">
        <v>-2.875</v>
      </c>
      <c r="M266" s="63">
        <v>767.02</v>
      </c>
      <c r="N266" s="63">
        <v>0.05</v>
      </c>
      <c r="O266" s="63">
        <v>0.05</v>
      </c>
    </row>
    <row r="267" spans="1:15" ht="13.2" x14ac:dyDescent="0.25">
      <c r="A267" s="45"/>
      <c r="B267" s="45"/>
      <c r="C267" s="239" t="s">
        <v>1097</v>
      </c>
      <c r="D267" s="45">
        <v>427</v>
      </c>
      <c r="E267" s="45">
        <v>427</v>
      </c>
      <c r="F267" s="239">
        <v>2200042573488</v>
      </c>
      <c r="G267" s="238" t="s">
        <v>1013</v>
      </c>
      <c r="H267" s="60" t="s">
        <v>1097</v>
      </c>
      <c r="I267" s="61" t="s">
        <v>1097</v>
      </c>
      <c r="J267" s="61" t="s">
        <v>1097</v>
      </c>
      <c r="K267" s="61" t="s">
        <v>1097</v>
      </c>
      <c r="L267" s="62" t="s">
        <v>1097</v>
      </c>
      <c r="M267" s="63">
        <v>392.85</v>
      </c>
      <c r="N267" s="63">
        <v>0.05</v>
      </c>
      <c r="O267" s="63">
        <v>0.05</v>
      </c>
    </row>
    <row r="268" spans="1:15" ht="13.2" x14ac:dyDescent="0.25">
      <c r="A268" s="45"/>
      <c r="B268" s="45"/>
      <c r="C268" s="239" t="s">
        <v>1097</v>
      </c>
      <c r="D268" s="45">
        <v>437</v>
      </c>
      <c r="E268" s="45">
        <v>437</v>
      </c>
      <c r="F268" s="239">
        <v>2200042542763</v>
      </c>
      <c r="G268" s="238" t="s">
        <v>1014</v>
      </c>
      <c r="H268" s="60" t="s">
        <v>1097</v>
      </c>
      <c r="I268" s="61" t="s">
        <v>1097</v>
      </c>
      <c r="J268" s="61" t="s">
        <v>1097</v>
      </c>
      <c r="K268" s="61" t="s">
        <v>1097</v>
      </c>
      <c r="L268" s="62" t="s">
        <v>1097</v>
      </c>
      <c r="M268" s="63">
        <v>241.49</v>
      </c>
      <c r="N268" s="63">
        <v>0.05</v>
      </c>
      <c r="O268" s="63">
        <v>0.05</v>
      </c>
    </row>
    <row r="269" spans="1:15" ht="13.2" x14ac:dyDescent="0.25">
      <c r="A269" s="45"/>
      <c r="B269" s="45"/>
      <c r="C269" s="239" t="s">
        <v>1097</v>
      </c>
      <c r="D269" s="45">
        <v>438</v>
      </c>
      <c r="E269" s="45">
        <v>438</v>
      </c>
      <c r="F269" s="239">
        <v>2200042542781</v>
      </c>
      <c r="G269" s="238" t="s">
        <v>1015</v>
      </c>
      <c r="H269" s="60" t="s">
        <v>1097</v>
      </c>
      <c r="I269" s="61" t="s">
        <v>1097</v>
      </c>
      <c r="J269" s="61" t="s">
        <v>1097</v>
      </c>
      <c r="K269" s="61" t="s">
        <v>1097</v>
      </c>
      <c r="L269" s="62" t="s">
        <v>1097</v>
      </c>
      <c r="M269" s="63">
        <v>241.49</v>
      </c>
      <c r="N269" s="63">
        <v>0.05</v>
      </c>
      <c r="O269" s="63">
        <v>0.05</v>
      </c>
    </row>
    <row r="270" spans="1:15" ht="13.2" x14ac:dyDescent="0.25">
      <c r="A270" s="45"/>
      <c r="B270" s="45"/>
      <c r="C270" s="239" t="s">
        <v>1097</v>
      </c>
      <c r="D270" s="45">
        <v>441</v>
      </c>
      <c r="E270" s="45">
        <v>441</v>
      </c>
      <c r="F270" s="239">
        <v>2200042563230</v>
      </c>
      <c r="G270" s="238" t="s">
        <v>1016</v>
      </c>
      <c r="H270" s="60" t="s">
        <v>1097</v>
      </c>
      <c r="I270" s="61" t="s">
        <v>1097</v>
      </c>
      <c r="J270" s="61" t="s">
        <v>1097</v>
      </c>
      <c r="K270" s="61" t="s">
        <v>1097</v>
      </c>
      <c r="L270" s="62" t="s">
        <v>1097</v>
      </c>
      <c r="M270" s="63">
        <v>703.18</v>
      </c>
      <c r="N270" s="63">
        <v>0.05</v>
      </c>
      <c r="O270" s="63">
        <v>0.05</v>
      </c>
    </row>
    <row r="271" spans="1:15" ht="26.4" x14ac:dyDescent="0.25">
      <c r="A271" s="45"/>
      <c r="B271" s="45"/>
      <c r="C271" s="239" t="s">
        <v>1097</v>
      </c>
      <c r="D271" s="45">
        <v>442</v>
      </c>
      <c r="E271" s="45">
        <v>442</v>
      </c>
      <c r="F271" s="239" t="s">
        <v>1116</v>
      </c>
      <c r="G271" s="238" t="s">
        <v>1017</v>
      </c>
      <c r="H271" s="60" t="s">
        <v>1097</v>
      </c>
      <c r="I271" s="61" t="s">
        <v>1097</v>
      </c>
      <c r="J271" s="61" t="s">
        <v>1097</v>
      </c>
      <c r="K271" s="61" t="s">
        <v>1097</v>
      </c>
      <c r="L271" s="62" t="s">
        <v>1097</v>
      </c>
      <c r="M271" s="63">
        <v>703.18</v>
      </c>
      <c r="N271" s="63">
        <v>0.05</v>
      </c>
      <c r="O271" s="63">
        <v>0.05</v>
      </c>
    </row>
    <row r="272" spans="1:15" ht="13.2" x14ac:dyDescent="0.25">
      <c r="A272" s="45"/>
      <c r="B272" s="45"/>
      <c r="C272" s="239" t="s">
        <v>1097</v>
      </c>
      <c r="D272" s="45">
        <v>445</v>
      </c>
      <c r="E272" s="45">
        <v>445</v>
      </c>
      <c r="F272" s="239">
        <v>2200042573502</v>
      </c>
      <c r="G272" s="238" t="s">
        <v>1018</v>
      </c>
      <c r="H272" s="60" t="s">
        <v>1097</v>
      </c>
      <c r="I272" s="61" t="s">
        <v>1097</v>
      </c>
      <c r="J272" s="61" t="s">
        <v>1097</v>
      </c>
      <c r="K272" s="61" t="s">
        <v>1097</v>
      </c>
      <c r="L272" s="62" t="s">
        <v>1097</v>
      </c>
      <c r="M272" s="63">
        <v>392.85</v>
      </c>
      <c r="N272" s="63">
        <v>0.05</v>
      </c>
      <c r="O272" s="63">
        <v>0.05</v>
      </c>
    </row>
    <row r="273" spans="1:15" ht="13.2" x14ac:dyDescent="0.25">
      <c r="A273" s="45" t="s">
        <v>1044</v>
      </c>
      <c r="B273" s="45" t="s">
        <v>1044</v>
      </c>
      <c r="C273" s="239" t="s">
        <v>1044</v>
      </c>
      <c r="D273" s="45" t="s">
        <v>1045</v>
      </c>
      <c r="E273" s="45" t="s">
        <v>1045</v>
      </c>
      <c r="F273" s="239" t="s">
        <v>1045</v>
      </c>
      <c r="G273" s="238" t="s">
        <v>1129</v>
      </c>
      <c r="H273" s="60" t="s">
        <v>1097</v>
      </c>
      <c r="I273" s="61">
        <v>9.58</v>
      </c>
      <c r="J273" s="61">
        <v>2.79</v>
      </c>
      <c r="K273" s="61">
        <v>2.79</v>
      </c>
      <c r="L273" s="62" t="s">
        <v>1097</v>
      </c>
      <c r="M273" s="63">
        <v>975.36</v>
      </c>
      <c r="N273" s="63">
        <v>0.05</v>
      </c>
      <c r="O273" s="63">
        <v>0.05</v>
      </c>
    </row>
    <row r="274" spans="1:15" ht="13.2" x14ac:dyDescent="0.25">
      <c r="A274" s="45" t="s">
        <v>1046</v>
      </c>
      <c r="B274" s="45" t="s">
        <v>1046</v>
      </c>
      <c r="C274" s="239" t="s">
        <v>1046</v>
      </c>
      <c r="D274" s="45" t="s">
        <v>1047</v>
      </c>
      <c r="E274" s="45" t="s">
        <v>1047</v>
      </c>
      <c r="F274" s="239" t="s">
        <v>1047</v>
      </c>
      <c r="G274" s="238" t="s">
        <v>1019</v>
      </c>
      <c r="H274" s="60">
        <v>0.63400000000000001</v>
      </c>
      <c r="I274" s="61">
        <v>9.06</v>
      </c>
      <c r="J274" s="61">
        <v>2.2599999999999998</v>
      </c>
      <c r="K274" s="61">
        <v>2.2599999999999998</v>
      </c>
      <c r="L274" s="62" t="s">
        <v>1097</v>
      </c>
      <c r="M274" s="63">
        <v>616.38</v>
      </c>
      <c r="N274" s="63">
        <v>0.05</v>
      </c>
      <c r="O274" s="63">
        <v>0.05</v>
      </c>
    </row>
    <row r="275" spans="1:15" ht="13.2" x14ac:dyDescent="0.25">
      <c r="A275" s="45" t="s">
        <v>1048</v>
      </c>
      <c r="B275" s="45" t="s">
        <v>1048</v>
      </c>
      <c r="C275" s="239" t="s">
        <v>1048</v>
      </c>
      <c r="D275" s="45" t="s">
        <v>1073</v>
      </c>
      <c r="E275" s="45" t="s">
        <v>1073</v>
      </c>
      <c r="F275" s="239" t="s">
        <v>1073</v>
      </c>
      <c r="G275" s="238" t="s">
        <v>1130</v>
      </c>
      <c r="H275" s="60" t="s">
        <v>1097</v>
      </c>
      <c r="I275" s="61" t="s">
        <v>1097</v>
      </c>
      <c r="J275" s="61" t="s">
        <v>1097</v>
      </c>
      <c r="K275" s="61" t="s">
        <v>1097</v>
      </c>
      <c r="L275" s="62" t="s">
        <v>1097</v>
      </c>
      <c r="M275" s="63">
        <v>773.86</v>
      </c>
      <c r="N275" s="63">
        <v>0.05</v>
      </c>
      <c r="O275" s="63">
        <v>0.05</v>
      </c>
    </row>
    <row r="276" spans="1:15" ht="13.2" x14ac:dyDescent="0.25">
      <c r="A276" s="45" t="s">
        <v>1049</v>
      </c>
      <c r="B276" s="45" t="s">
        <v>1049</v>
      </c>
      <c r="C276" s="239" t="s">
        <v>1049</v>
      </c>
      <c r="D276" s="45" t="s">
        <v>1074</v>
      </c>
      <c r="E276" s="45" t="s">
        <v>1074</v>
      </c>
      <c r="F276" s="239" t="s">
        <v>1074</v>
      </c>
      <c r="G276" s="238" t="s">
        <v>1020</v>
      </c>
      <c r="H276" s="60" t="s">
        <v>1097</v>
      </c>
      <c r="I276" s="61">
        <v>8.19</v>
      </c>
      <c r="J276" s="61">
        <v>1.1499999999999999</v>
      </c>
      <c r="K276" s="61">
        <v>1.1499999999999999</v>
      </c>
      <c r="L276" s="62" t="s">
        <v>1097</v>
      </c>
      <c r="M276" s="63">
        <v>1393.46</v>
      </c>
      <c r="N276" s="63">
        <v>0.05</v>
      </c>
      <c r="O276" s="63">
        <v>0.05</v>
      </c>
    </row>
    <row r="277" spans="1:15" ht="13.2" x14ac:dyDescent="0.25">
      <c r="A277" s="45" t="s">
        <v>1050</v>
      </c>
      <c r="B277" s="45" t="s">
        <v>1050</v>
      </c>
      <c r="C277" s="239" t="s">
        <v>1050</v>
      </c>
      <c r="D277" s="45" t="s">
        <v>1075</v>
      </c>
      <c r="E277" s="45" t="s">
        <v>1075</v>
      </c>
      <c r="F277" s="239" t="s">
        <v>1075</v>
      </c>
      <c r="G277" s="238" t="s">
        <v>1021</v>
      </c>
      <c r="H277" s="60" t="s">
        <v>1097</v>
      </c>
      <c r="I277" s="61">
        <v>12.16</v>
      </c>
      <c r="J277" s="61">
        <v>0.78</v>
      </c>
      <c r="K277" s="61">
        <v>0.78</v>
      </c>
      <c r="L277" s="62" t="s">
        <v>1097</v>
      </c>
      <c r="M277" s="63">
        <v>972.78</v>
      </c>
      <c r="N277" s="63">
        <v>0.05</v>
      </c>
      <c r="O277" s="63">
        <v>0.05</v>
      </c>
    </row>
    <row r="278" spans="1:15" ht="13.2" x14ac:dyDescent="0.25">
      <c r="A278" s="45" t="s">
        <v>1051</v>
      </c>
      <c r="B278" s="45" t="s">
        <v>1051</v>
      </c>
      <c r="C278" s="239" t="s">
        <v>1051</v>
      </c>
      <c r="D278" s="45" t="s">
        <v>1076</v>
      </c>
      <c r="E278" s="45" t="s">
        <v>1076</v>
      </c>
      <c r="F278" s="239" t="s">
        <v>1076</v>
      </c>
      <c r="G278" s="238" t="s">
        <v>1022</v>
      </c>
      <c r="H278" s="60">
        <v>4.2190000000000003</v>
      </c>
      <c r="I278" s="61">
        <v>12.8</v>
      </c>
      <c r="J278" s="61">
        <v>1.8</v>
      </c>
      <c r="K278" s="61">
        <v>1.8</v>
      </c>
      <c r="L278" s="62">
        <v>-6.2750000000000004</v>
      </c>
      <c r="M278" s="63">
        <v>673.88</v>
      </c>
      <c r="N278" s="63">
        <v>0.05</v>
      </c>
      <c r="O278" s="63">
        <v>0.05</v>
      </c>
    </row>
    <row r="279" spans="1:15" ht="13.2" x14ac:dyDescent="0.25">
      <c r="A279" s="45" t="s">
        <v>1052</v>
      </c>
      <c r="B279" s="45" t="s">
        <v>1052</v>
      </c>
      <c r="C279" s="239" t="s">
        <v>1052</v>
      </c>
      <c r="D279" s="45" t="s">
        <v>1077</v>
      </c>
      <c r="E279" s="45" t="s">
        <v>1077</v>
      </c>
      <c r="F279" s="239" t="s">
        <v>1077</v>
      </c>
      <c r="G279" s="238" t="s">
        <v>1023</v>
      </c>
      <c r="H279" s="60">
        <v>12.691000000000001</v>
      </c>
      <c r="I279" s="61">
        <v>67.44</v>
      </c>
      <c r="J279" s="61">
        <v>1.1499999999999999</v>
      </c>
      <c r="K279" s="61">
        <v>1.1499999999999999</v>
      </c>
      <c r="L279" s="62">
        <v>-12.805</v>
      </c>
      <c r="M279" s="63">
        <v>2248.06</v>
      </c>
      <c r="N279" s="63">
        <v>0.05</v>
      </c>
      <c r="O279" s="63">
        <v>0.05</v>
      </c>
    </row>
    <row r="280" spans="1:15" ht="13.2" x14ac:dyDescent="0.25">
      <c r="A280" s="45" t="s">
        <v>1053</v>
      </c>
      <c r="B280" s="45" t="s">
        <v>1053</v>
      </c>
      <c r="C280" s="239" t="s">
        <v>1053</v>
      </c>
      <c r="D280" s="45" t="s">
        <v>1078</v>
      </c>
      <c r="E280" s="45" t="s">
        <v>1078</v>
      </c>
      <c r="F280" s="239" t="s">
        <v>1078</v>
      </c>
      <c r="G280" s="238" t="s">
        <v>1024</v>
      </c>
      <c r="H280" s="60">
        <v>1.099</v>
      </c>
      <c r="I280" s="61">
        <v>326.69</v>
      </c>
      <c r="J280" s="61">
        <v>0.88</v>
      </c>
      <c r="K280" s="61">
        <v>0.88</v>
      </c>
      <c r="L280" s="62">
        <v>-1.393</v>
      </c>
      <c r="M280" s="63">
        <v>343.88</v>
      </c>
      <c r="N280" s="63">
        <v>0.05</v>
      </c>
      <c r="O280" s="63">
        <v>0.05</v>
      </c>
    </row>
    <row r="281" spans="1:15" ht="13.2" x14ac:dyDescent="0.25">
      <c r="A281" s="45" t="s">
        <v>1054</v>
      </c>
      <c r="B281" s="45" t="s">
        <v>1054</v>
      </c>
      <c r="C281" s="239" t="s">
        <v>1054</v>
      </c>
      <c r="D281" s="45" t="s">
        <v>1079</v>
      </c>
      <c r="E281" s="45" t="s">
        <v>1079</v>
      </c>
      <c r="F281" s="239" t="s">
        <v>1079</v>
      </c>
      <c r="G281" s="238" t="s">
        <v>1025</v>
      </c>
      <c r="H281" s="60">
        <v>0.32200000000000001</v>
      </c>
      <c r="I281" s="61">
        <v>13.47</v>
      </c>
      <c r="J281" s="61">
        <v>1.17</v>
      </c>
      <c r="K281" s="61">
        <v>1.17</v>
      </c>
      <c r="L281" s="62">
        <v>-0.495</v>
      </c>
      <c r="M281" s="63">
        <v>474.33</v>
      </c>
      <c r="N281" s="63">
        <v>0.05</v>
      </c>
      <c r="O281" s="63">
        <v>0.05</v>
      </c>
    </row>
    <row r="282" spans="1:15" ht="13.2" x14ac:dyDescent="0.25">
      <c r="A282" s="45" t="s">
        <v>1055</v>
      </c>
      <c r="B282" s="45" t="s">
        <v>1055</v>
      </c>
      <c r="C282" s="239" t="s">
        <v>1055</v>
      </c>
      <c r="D282" s="45" t="s">
        <v>1080</v>
      </c>
      <c r="E282" s="45" t="s">
        <v>1080</v>
      </c>
      <c r="F282" s="239" t="s">
        <v>1080</v>
      </c>
      <c r="G282" s="238" t="s">
        <v>1026</v>
      </c>
      <c r="H282" s="60" t="s">
        <v>1097</v>
      </c>
      <c r="I282" s="61">
        <v>0.99</v>
      </c>
      <c r="J282" s="61">
        <v>2.23</v>
      </c>
      <c r="K282" s="61">
        <v>2.23</v>
      </c>
      <c r="L282" s="62" t="s">
        <v>1097</v>
      </c>
      <c r="M282" s="63">
        <v>2025.72</v>
      </c>
      <c r="N282" s="63">
        <v>0.05</v>
      </c>
      <c r="O282" s="63">
        <v>0.05</v>
      </c>
    </row>
    <row r="283" spans="1:15" ht="13.2" x14ac:dyDescent="0.25">
      <c r="A283" s="45" t="s">
        <v>1056</v>
      </c>
      <c r="B283" s="45" t="s">
        <v>1056</v>
      </c>
      <c r="C283" s="239" t="s">
        <v>1056</v>
      </c>
      <c r="D283" s="45" t="s">
        <v>1081</v>
      </c>
      <c r="E283" s="45" t="s">
        <v>1081</v>
      </c>
      <c r="F283" s="239" t="s">
        <v>1081</v>
      </c>
      <c r="G283" s="238" t="s">
        <v>1027</v>
      </c>
      <c r="H283" s="60">
        <v>2.5819999999999999</v>
      </c>
      <c r="I283" s="61">
        <v>596.44000000000005</v>
      </c>
      <c r="J283" s="61">
        <v>1.37</v>
      </c>
      <c r="K283" s="61">
        <v>1.37</v>
      </c>
      <c r="L283" s="62">
        <v>-2.7130000000000001</v>
      </c>
      <c r="M283" s="63">
        <v>627.75</v>
      </c>
      <c r="N283" s="63">
        <v>0.05</v>
      </c>
      <c r="O283" s="63">
        <v>0.05</v>
      </c>
    </row>
    <row r="284" spans="1:15" ht="13.2" x14ac:dyDescent="0.25">
      <c r="A284" s="45" t="s">
        <v>1057</v>
      </c>
      <c r="B284" s="45" t="s">
        <v>1057</v>
      </c>
      <c r="C284" s="239" t="s">
        <v>1057</v>
      </c>
      <c r="D284" s="45" t="s">
        <v>1082</v>
      </c>
      <c r="E284" s="45" t="s">
        <v>1082</v>
      </c>
      <c r="F284" s="239" t="s">
        <v>1082</v>
      </c>
      <c r="G284" s="238" t="s">
        <v>1028</v>
      </c>
      <c r="H284" s="60" t="s">
        <v>1097</v>
      </c>
      <c r="I284" s="61">
        <v>714.18</v>
      </c>
      <c r="J284" s="61">
        <v>0.76</v>
      </c>
      <c r="K284" s="61">
        <v>0.76</v>
      </c>
      <c r="L284" s="62" t="s">
        <v>1097</v>
      </c>
      <c r="M284" s="63">
        <v>745</v>
      </c>
      <c r="N284" s="63">
        <v>0.05</v>
      </c>
      <c r="O284" s="63">
        <v>0.05</v>
      </c>
    </row>
    <row r="285" spans="1:15" ht="13.2" x14ac:dyDescent="0.25">
      <c r="A285" s="45" t="s">
        <v>1058</v>
      </c>
      <c r="B285" s="45" t="s">
        <v>1058</v>
      </c>
      <c r="C285" s="239" t="s">
        <v>1058</v>
      </c>
      <c r="D285" s="45"/>
      <c r="E285" s="45"/>
      <c r="F285" s="239"/>
      <c r="G285" s="238" t="s">
        <v>1029</v>
      </c>
      <c r="H285" s="60">
        <v>2.5430000000000001</v>
      </c>
      <c r="I285" s="61">
        <v>14009.46</v>
      </c>
      <c r="J285" s="61">
        <v>3</v>
      </c>
      <c r="K285" s="61">
        <v>3</v>
      </c>
      <c r="L285" s="62" t="s">
        <v>1097</v>
      </c>
      <c r="M285" s="63" t="s">
        <v>1097</v>
      </c>
      <c r="N285" s="63" t="s">
        <v>1097</v>
      </c>
      <c r="O285" s="63" t="s">
        <v>1097</v>
      </c>
    </row>
    <row r="286" spans="1:15" ht="13.2" x14ac:dyDescent="0.25">
      <c r="A286" s="45" t="s">
        <v>1059</v>
      </c>
      <c r="B286" s="45" t="s">
        <v>1059</v>
      </c>
      <c r="C286" s="239" t="s">
        <v>1059</v>
      </c>
      <c r="D286" s="45" t="s">
        <v>1083</v>
      </c>
      <c r="E286" s="45" t="s">
        <v>1083</v>
      </c>
      <c r="F286" s="239" t="s">
        <v>1083</v>
      </c>
      <c r="G286" s="238" t="s">
        <v>1030</v>
      </c>
      <c r="H286" s="60">
        <v>0.32100000000000001</v>
      </c>
      <c r="I286" s="61">
        <v>11.92</v>
      </c>
      <c r="J286" s="61">
        <v>0.69</v>
      </c>
      <c r="K286" s="61">
        <v>0.69</v>
      </c>
      <c r="L286" s="62" t="s">
        <v>1097</v>
      </c>
      <c r="M286" s="63">
        <v>1530.72</v>
      </c>
      <c r="N286" s="63">
        <v>0.05</v>
      </c>
      <c r="O286" s="63">
        <v>0.05</v>
      </c>
    </row>
    <row r="287" spans="1:15" ht="13.2" x14ac:dyDescent="0.25">
      <c r="A287" s="45" t="s">
        <v>1060</v>
      </c>
      <c r="B287" s="45" t="s">
        <v>1060</v>
      </c>
      <c r="C287" s="239" t="s">
        <v>1060</v>
      </c>
      <c r="D287" s="45" t="s">
        <v>1084</v>
      </c>
      <c r="E287" s="45" t="s">
        <v>1084</v>
      </c>
      <c r="F287" s="239" t="s">
        <v>1084</v>
      </c>
      <c r="G287" s="238" t="s">
        <v>1031</v>
      </c>
      <c r="H287" s="60">
        <v>4.2080000000000002</v>
      </c>
      <c r="I287" s="61">
        <v>5.96</v>
      </c>
      <c r="J287" s="61">
        <v>1.96</v>
      </c>
      <c r="K287" s="61">
        <v>1.96</v>
      </c>
      <c r="L287" s="62" t="s">
        <v>1097</v>
      </c>
      <c r="M287" s="63">
        <v>2503.89</v>
      </c>
      <c r="N287" s="63">
        <v>0.05</v>
      </c>
      <c r="O287" s="63">
        <v>0.05</v>
      </c>
    </row>
    <row r="288" spans="1:15" ht="13.2" x14ac:dyDescent="0.25">
      <c r="A288" s="45" t="s">
        <v>1061</v>
      </c>
      <c r="B288" s="45" t="s">
        <v>1061</v>
      </c>
      <c r="C288" s="239" t="s">
        <v>1061</v>
      </c>
      <c r="D288" s="45" t="s">
        <v>1085</v>
      </c>
      <c r="E288" s="45" t="s">
        <v>1085</v>
      </c>
      <c r="F288" s="239" t="s">
        <v>1085</v>
      </c>
      <c r="G288" s="238" t="s">
        <v>1032</v>
      </c>
      <c r="H288" s="60">
        <v>4.1000000000000002E-2</v>
      </c>
      <c r="I288" s="61">
        <v>9.98</v>
      </c>
      <c r="J288" s="61">
        <v>1.36</v>
      </c>
      <c r="K288" s="61">
        <v>1.36</v>
      </c>
      <c r="L288" s="62" t="s">
        <v>1097</v>
      </c>
      <c r="M288" s="63">
        <v>1048.1099999999999</v>
      </c>
      <c r="N288" s="63">
        <v>0.05</v>
      </c>
      <c r="O288" s="63">
        <v>0.05</v>
      </c>
    </row>
    <row r="289" spans="1:15" ht="13.2" x14ac:dyDescent="0.25">
      <c r="A289" s="45" t="s">
        <v>1062</v>
      </c>
      <c r="B289" s="45" t="s">
        <v>1062</v>
      </c>
      <c r="C289" s="239" t="s">
        <v>1062</v>
      </c>
      <c r="D289" s="45" t="s">
        <v>1086</v>
      </c>
      <c r="E289" s="45" t="s">
        <v>1086</v>
      </c>
      <c r="F289" s="239" t="s">
        <v>1086</v>
      </c>
      <c r="G289" s="238" t="s">
        <v>1033</v>
      </c>
      <c r="H289" s="60">
        <v>1.552</v>
      </c>
      <c r="I289" s="61">
        <v>17.13</v>
      </c>
      <c r="J289" s="61">
        <v>2.0699999999999998</v>
      </c>
      <c r="K289" s="61">
        <v>2.0699999999999998</v>
      </c>
      <c r="L289" s="62" t="s">
        <v>1097</v>
      </c>
      <c r="M289" s="63">
        <v>783.99</v>
      </c>
      <c r="N289" s="63">
        <v>0.05</v>
      </c>
      <c r="O289" s="63">
        <v>0.05</v>
      </c>
    </row>
    <row r="290" spans="1:15" ht="13.2" x14ac:dyDescent="0.25">
      <c r="A290" s="45" t="s">
        <v>1063</v>
      </c>
      <c r="B290" s="45" t="s">
        <v>1063</v>
      </c>
      <c r="C290" s="239" t="s">
        <v>1063</v>
      </c>
      <c r="D290" s="45" t="s">
        <v>1087</v>
      </c>
      <c r="E290" s="45" t="s">
        <v>1087</v>
      </c>
      <c r="F290" s="239" t="s">
        <v>1087</v>
      </c>
      <c r="G290" s="238" t="s">
        <v>1034</v>
      </c>
      <c r="H290" s="60" t="s">
        <v>1097</v>
      </c>
      <c r="I290" s="61">
        <v>19.309999999999999</v>
      </c>
      <c r="J290" s="61">
        <v>0.78</v>
      </c>
      <c r="K290" s="61">
        <v>0.78</v>
      </c>
      <c r="L290" s="62" t="s">
        <v>1097</v>
      </c>
      <c r="M290" s="63">
        <v>965.63</v>
      </c>
      <c r="N290" s="63">
        <v>0.05</v>
      </c>
      <c r="O290" s="63">
        <v>0.05</v>
      </c>
    </row>
    <row r="291" spans="1:15" ht="13.2" x14ac:dyDescent="0.25">
      <c r="A291" s="45" t="s">
        <v>1064</v>
      </c>
      <c r="B291" s="45" t="s">
        <v>1064</v>
      </c>
      <c r="C291" s="239" t="s">
        <v>1064</v>
      </c>
      <c r="D291" s="45" t="s">
        <v>1088</v>
      </c>
      <c r="E291" s="45" t="s">
        <v>1088</v>
      </c>
      <c r="F291" s="239" t="s">
        <v>1088</v>
      </c>
      <c r="G291" s="238" t="s">
        <v>1035</v>
      </c>
      <c r="H291" s="60">
        <v>3.1E-2</v>
      </c>
      <c r="I291" s="61">
        <v>17.32</v>
      </c>
      <c r="J291" s="61">
        <v>2.0499999999999998</v>
      </c>
      <c r="K291" s="61">
        <v>2.0499999999999998</v>
      </c>
      <c r="L291" s="62" t="s">
        <v>1097</v>
      </c>
      <c r="M291" s="63">
        <v>2062.04</v>
      </c>
      <c r="N291" s="63">
        <v>0.05</v>
      </c>
      <c r="O291" s="63">
        <v>0.05</v>
      </c>
    </row>
    <row r="292" spans="1:15" ht="13.2" x14ac:dyDescent="0.25">
      <c r="A292" s="45" t="s">
        <v>1065</v>
      </c>
      <c r="B292" s="45" t="s">
        <v>1065</v>
      </c>
      <c r="C292" s="239" t="s">
        <v>1065</v>
      </c>
      <c r="D292" s="45" t="s">
        <v>1089</v>
      </c>
      <c r="E292" s="45" t="s">
        <v>1089</v>
      </c>
      <c r="F292" s="239" t="s">
        <v>1089</v>
      </c>
      <c r="G292" s="238" t="s">
        <v>1036</v>
      </c>
      <c r="H292" s="60">
        <v>1.0999999999999999E-2</v>
      </c>
      <c r="I292" s="61">
        <v>4</v>
      </c>
      <c r="J292" s="61">
        <v>1.35</v>
      </c>
      <c r="K292" s="61">
        <v>1.35</v>
      </c>
      <c r="L292" s="62" t="s">
        <v>1097</v>
      </c>
      <c r="M292" s="63">
        <v>1814.36</v>
      </c>
      <c r="N292" s="63">
        <v>0.05</v>
      </c>
      <c r="O292" s="63">
        <v>0.05</v>
      </c>
    </row>
    <row r="293" spans="1:15" ht="13.2" x14ac:dyDescent="0.25">
      <c r="A293" s="45" t="s">
        <v>1066</v>
      </c>
      <c r="B293" s="45" t="s">
        <v>1066</v>
      </c>
      <c r="C293" s="239" t="s">
        <v>1066</v>
      </c>
      <c r="D293" s="45" t="s">
        <v>1090</v>
      </c>
      <c r="E293" s="45" t="s">
        <v>1090</v>
      </c>
      <c r="F293" s="239" t="s">
        <v>1090</v>
      </c>
      <c r="G293" s="238" t="s">
        <v>1037</v>
      </c>
      <c r="H293" s="60" t="s">
        <v>1097</v>
      </c>
      <c r="I293" s="61">
        <v>2.4900000000000002</v>
      </c>
      <c r="J293" s="61">
        <v>1.38</v>
      </c>
      <c r="K293" s="61">
        <v>1.38</v>
      </c>
      <c r="L293" s="62" t="s">
        <v>1097</v>
      </c>
      <c r="M293" s="63">
        <v>982.45</v>
      </c>
      <c r="N293" s="63">
        <v>0.05</v>
      </c>
      <c r="O293" s="63">
        <v>0.05</v>
      </c>
    </row>
    <row r="294" spans="1:15" ht="13.2" x14ac:dyDescent="0.25">
      <c r="A294" s="45" t="s">
        <v>1067</v>
      </c>
      <c r="B294" s="45" t="s">
        <v>1067</v>
      </c>
      <c r="C294" s="239" t="s">
        <v>1067</v>
      </c>
      <c r="D294" s="45" t="s">
        <v>1091</v>
      </c>
      <c r="E294" s="45" t="s">
        <v>1091</v>
      </c>
      <c r="F294" s="239" t="s">
        <v>1091</v>
      </c>
      <c r="G294" s="238" t="s">
        <v>1038</v>
      </c>
      <c r="H294" s="60" t="s">
        <v>1097</v>
      </c>
      <c r="I294" s="61">
        <v>227.62</v>
      </c>
      <c r="J294" s="61">
        <v>0.98</v>
      </c>
      <c r="K294" s="61">
        <v>0.98</v>
      </c>
      <c r="L294" s="62" t="s">
        <v>1097</v>
      </c>
      <c r="M294" s="63">
        <v>2391.16</v>
      </c>
      <c r="N294" s="63">
        <v>0.05</v>
      </c>
      <c r="O294" s="63">
        <v>0.05</v>
      </c>
    </row>
    <row r="295" spans="1:15" ht="13.2" x14ac:dyDescent="0.25">
      <c r="A295" s="45" t="s">
        <v>1068</v>
      </c>
      <c r="B295" s="45" t="s">
        <v>1068</v>
      </c>
      <c r="C295" s="239" t="s">
        <v>1068</v>
      </c>
      <c r="D295" s="45" t="s">
        <v>1092</v>
      </c>
      <c r="E295" s="45" t="s">
        <v>1092</v>
      </c>
      <c r="F295" s="239" t="s">
        <v>1092</v>
      </c>
      <c r="G295" s="238" t="s">
        <v>1039</v>
      </c>
      <c r="H295" s="60" t="s">
        <v>1097</v>
      </c>
      <c r="I295" s="61">
        <v>18.079999999999998</v>
      </c>
      <c r="J295" s="61">
        <v>2.04</v>
      </c>
      <c r="K295" s="61">
        <v>2.04</v>
      </c>
      <c r="L295" s="62" t="s">
        <v>1097</v>
      </c>
      <c r="M295" s="63">
        <v>1383.57</v>
      </c>
      <c r="N295" s="63">
        <v>0.05</v>
      </c>
      <c r="O295" s="63">
        <v>0.05</v>
      </c>
    </row>
    <row r="296" spans="1:15" ht="13.2" x14ac:dyDescent="0.25">
      <c r="A296" s="45" t="s">
        <v>1069</v>
      </c>
      <c r="B296" s="45" t="s">
        <v>1069</v>
      </c>
      <c r="C296" s="239" t="s">
        <v>1069</v>
      </c>
      <c r="D296" s="45" t="s">
        <v>1093</v>
      </c>
      <c r="E296" s="45" t="s">
        <v>1093</v>
      </c>
      <c r="F296" s="239" t="s">
        <v>1093</v>
      </c>
      <c r="G296" s="238" t="s">
        <v>1040</v>
      </c>
      <c r="H296" s="60" t="s">
        <v>1097</v>
      </c>
      <c r="I296" s="61">
        <v>109.44</v>
      </c>
      <c r="J296" s="61">
        <v>0.84</v>
      </c>
      <c r="K296" s="61">
        <v>0.84</v>
      </c>
      <c r="L296" s="62" t="s">
        <v>1097</v>
      </c>
      <c r="M296" s="63">
        <v>875.5</v>
      </c>
      <c r="N296" s="63">
        <v>0.05</v>
      </c>
      <c r="O296" s="63">
        <v>0.05</v>
      </c>
    </row>
    <row r="297" spans="1:15" ht="13.2" x14ac:dyDescent="0.25">
      <c r="A297" s="45" t="s">
        <v>1070</v>
      </c>
      <c r="B297" s="45" t="s">
        <v>1070</v>
      </c>
      <c r="C297" s="239" t="s">
        <v>1070</v>
      </c>
      <c r="D297" s="45" t="s">
        <v>1094</v>
      </c>
      <c r="E297" s="45" t="s">
        <v>1094</v>
      </c>
      <c r="F297" s="239" t="s">
        <v>1094</v>
      </c>
      <c r="G297" s="238" t="s">
        <v>1041</v>
      </c>
      <c r="H297" s="60" t="s">
        <v>1097</v>
      </c>
      <c r="I297" s="61">
        <v>9.27</v>
      </c>
      <c r="J297" s="61">
        <v>5.2</v>
      </c>
      <c r="K297" s="61">
        <v>5.2</v>
      </c>
      <c r="L297" s="62" t="s">
        <v>1097</v>
      </c>
      <c r="M297" s="63">
        <v>975.67</v>
      </c>
      <c r="N297" s="63">
        <v>0.05</v>
      </c>
      <c r="O297" s="63">
        <v>0.05</v>
      </c>
    </row>
    <row r="298" spans="1:15" ht="13.2" x14ac:dyDescent="0.25">
      <c r="A298" s="45" t="s">
        <v>1071</v>
      </c>
      <c r="B298" s="45" t="s">
        <v>1071</v>
      </c>
      <c r="C298" s="239" t="s">
        <v>1071</v>
      </c>
      <c r="D298" s="45" t="s">
        <v>1095</v>
      </c>
      <c r="E298" s="45" t="s">
        <v>1095</v>
      </c>
      <c r="F298" s="239" t="s">
        <v>1095</v>
      </c>
      <c r="G298" s="238" t="s">
        <v>1042</v>
      </c>
      <c r="H298" s="60">
        <v>0.80600000000000005</v>
      </c>
      <c r="I298" s="61">
        <v>54.25</v>
      </c>
      <c r="J298" s="61">
        <v>1.65</v>
      </c>
      <c r="K298" s="61">
        <v>1.65</v>
      </c>
      <c r="L298" s="62">
        <v>-1.532</v>
      </c>
      <c r="M298" s="63">
        <v>470.55</v>
      </c>
      <c r="N298" s="63">
        <v>0.05</v>
      </c>
      <c r="O298" s="63">
        <v>0.05</v>
      </c>
    </row>
    <row r="299" spans="1:15" ht="13.2" x14ac:dyDescent="0.25">
      <c r="A299" s="45" t="s">
        <v>1072</v>
      </c>
      <c r="B299" s="45" t="s">
        <v>1072</v>
      </c>
      <c r="C299" s="239" t="s">
        <v>1072</v>
      </c>
      <c r="D299" s="45" t="s">
        <v>1096</v>
      </c>
      <c r="E299" s="45" t="s">
        <v>1096</v>
      </c>
      <c r="F299" s="239" t="s">
        <v>1096</v>
      </c>
      <c r="G299" s="238" t="s">
        <v>1043</v>
      </c>
      <c r="H299" s="60">
        <v>1.694</v>
      </c>
      <c r="I299" s="61">
        <v>22.12</v>
      </c>
      <c r="J299" s="61">
        <v>1.51</v>
      </c>
      <c r="K299" s="61">
        <v>1.51</v>
      </c>
      <c r="L299" s="62">
        <v>-3.0720000000000001</v>
      </c>
      <c r="M299" s="63">
        <v>465.68</v>
      </c>
      <c r="N299" s="63">
        <v>0.05</v>
      </c>
      <c r="O299" s="63">
        <v>0.05</v>
      </c>
    </row>
  </sheetData>
  <autoFilter ref="A10:O299"/>
  <mergeCells count="12">
    <mergeCell ref="D6:F6"/>
    <mergeCell ref="A5:C5"/>
    <mergeCell ref="A6:C6"/>
    <mergeCell ref="D7:F7"/>
    <mergeCell ref="D8:F8"/>
    <mergeCell ref="A7:C7"/>
    <mergeCell ref="A8:C8"/>
    <mergeCell ref="F1:O1"/>
    <mergeCell ref="A2:O2"/>
    <mergeCell ref="C1:D1"/>
    <mergeCell ref="A4:F4"/>
    <mergeCell ref="D5:F5"/>
  </mergeCells>
  <hyperlinks>
    <hyperlink ref="A1" location="Overview!A1" display="Back to Overview"/>
  </hyperlinks>
  <pageMargins left="0.39370078740157483" right="0.39370078740157483" top="0.51181102362204722" bottom="0.74803149606299213" header="0.27559055118110237" footer="0.27559055118110237"/>
  <pageSetup paperSize="9" scale="54"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ignoredErrors>
    <ignoredError sqref="D13:E65 D67:E74 D76:E77 D79:E110 D147:E162 D165:E165 D172:E174 D178:E186 D188:E188 D190:E193 D198:E209 D211:E256 D259:E259 D262:E262 D264:E299 D112:E126 D111:E111 D128:E145 D127:E127 D195:E196 D194:E194 D258:E258"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87"/>
  <sheetViews>
    <sheetView topLeftCell="A2" zoomScale="90" zoomScaleNormal="90" zoomScaleSheetLayoutView="100" workbookViewId="0">
      <selection activeCell="D266" sqref="D266"/>
    </sheetView>
  </sheetViews>
  <sheetFormatPr defaultColWidth="9.109375" defaultRowHeight="13.2" x14ac:dyDescent="0.25"/>
  <cols>
    <col min="1" max="1" width="15.88671875" style="51" bestFit="1" customWidth="1"/>
    <col min="2" max="2" width="15" style="51" bestFit="1" customWidth="1"/>
    <col min="3" max="3" width="15.6640625" style="57" bestFit="1" customWidth="1"/>
    <col min="4" max="4" width="35.33203125" style="57" bestFit="1" customWidth="1"/>
    <col min="5" max="5" width="14.6640625" style="58" customWidth="1"/>
    <col min="6" max="7" width="14.6640625" style="59" customWidth="1"/>
    <col min="8" max="8" width="14.6640625" style="51" customWidth="1"/>
    <col min="9" max="9" width="15.5546875" style="51" customWidth="1"/>
    <col min="10" max="13" width="9.109375" style="51"/>
    <col min="14" max="14" width="9.44140625" style="51" bestFit="1" customWidth="1"/>
    <col min="15" max="16384" width="9.109375" style="51"/>
  </cols>
  <sheetData>
    <row r="1" spans="1:14" ht="66.75" customHeight="1" x14ac:dyDescent="0.25">
      <c r="A1" s="272" t="s">
        <v>111</v>
      </c>
      <c r="B1" s="272"/>
      <c r="C1" s="272"/>
      <c r="D1" s="272"/>
      <c r="E1" s="272"/>
      <c r="F1" s="272"/>
      <c r="G1" s="272"/>
      <c r="H1" s="272"/>
    </row>
    <row r="2" spans="1:14" s="52" customFormat="1" ht="25.5" customHeight="1" x14ac:dyDescent="0.25">
      <c r="A2" s="274" t="str">
        <f>Overview!B4&amp; " - Effective from "&amp;TEXT(Overview!D4,"D MMMM YYYY")&amp;" - "&amp;Overview!E4&amp;" EDCM import charges"</f>
        <v>Western Power Distribution (South West) plc - Effective from 1 April 2022 - Final EDCM import charges</v>
      </c>
      <c r="B2" s="275"/>
      <c r="C2" s="275"/>
      <c r="D2" s="275"/>
      <c r="E2" s="275"/>
      <c r="F2" s="275"/>
      <c r="G2" s="275"/>
      <c r="H2" s="276"/>
    </row>
    <row r="3" spans="1:14" s="78" customFormat="1" ht="17.399999999999999" x14ac:dyDescent="0.25">
      <c r="A3" s="79"/>
      <c r="B3" s="79"/>
      <c r="C3" s="79"/>
      <c r="D3" s="80"/>
      <c r="E3" s="81"/>
      <c r="F3" s="81"/>
      <c r="G3" s="82"/>
      <c r="H3" s="82"/>
      <c r="I3" s="75"/>
      <c r="J3" s="75"/>
      <c r="K3" s="75"/>
      <c r="L3" s="75"/>
      <c r="M3" s="75"/>
      <c r="N3" s="75"/>
    </row>
    <row r="4" spans="1:14" ht="60.75" customHeight="1" x14ac:dyDescent="0.25">
      <c r="A4" s="53" t="s">
        <v>98</v>
      </c>
      <c r="B4" s="54" t="s">
        <v>64</v>
      </c>
      <c r="C4" s="53" t="s">
        <v>65</v>
      </c>
      <c r="D4" s="55" t="s">
        <v>58</v>
      </c>
      <c r="E4" s="123" t="str">
        <f>'Annex 2 EHV charges'!H10</f>
        <v>Import
Super Red
unit charge
(p/kWh)</v>
      </c>
      <c r="F4" s="123" t="str">
        <f>'Annex 2 EHV charges'!I10</f>
        <v>Import
fixed charge
(p/day)</v>
      </c>
      <c r="G4" s="123" t="str">
        <f>'Annex 2 EHV charges'!J10</f>
        <v>Import
capacity charge
(p/kVA/day)</v>
      </c>
      <c r="H4" s="123" t="str">
        <f>'Annex 2 EHV charges'!K10</f>
        <v>Import
exceeded capacity charge
(p/kVA/day)</v>
      </c>
    </row>
    <row r="5" spans="1:14" x14ac:dyDescent="0.25">
      <c r="A5" s="85">
        <f t="array" ref="A5">IFERROR(INDEX('Annex 2 EHV charges'!$A$11:$A$299, MATCH(0, IF(ISBLANK('Annex 2 EHV charges'!$A$11:$A$299),1, COUNTIF(A$4:$A4, 'Annex 2 EHV charges'!$A$11:$A$299)), 0)),"")</f>
        <v>198</v>
      </c>
      <c r="B5" s="85">
        <f>IF($A5="","",VLOOKUP($A5,'Annex 2 EHV charges'!$A:$O,2,0))</f>
        <v>198</v>
      </c>
      <c r="C5" s="86">
        <f>IF($A5="","",VLOOKUP($A5,'Annex 2 EHV charges'!$A:$O,3,0))</f>
        <v>2200042805690</v>
      </c>
      <c r="D5" s="85" t="str">
        <f>IF($A5="","",VLOOKUP($A5,'Annex 2 EHV charges'!$A:$O,7,0))</f>
        <v>Rolls Royce TT</v>
      </c>
      <c r="E5" s="90">
        <f>IFERROR(IF(VLOOKUP($A5,'Annex 2 EHV charges'!$A:$O,8,FALSE)=0,"",VLOOKUP($A5,'Annex 2 EHV charges'!$A:$O,8,FALSE)),"")</f>
        <v>1.6990000000000001</v>
      </c>
      <c r="F5" s="91">
        <f>IFERROR(IF(VLOOKUP($A5,'Annex 2 EHV charges'!$A:$O,9,FALSE)=0,"",VLOOKUP($A5,'Annex 2 EHV charges'!$A:$O,9,FALSE)),"")</f>
        <v>13659.98</v>
      </c>
      <c r="G5" s="92">
        <f>IFERROR(IF(VLOOKUP($A5,'Annex 2 EHV charges'!$A:$O,10,FALSE)=0,"",VLOOKUP($A5,'Annex 2 EHV charges'!$A:$O,10,FALSE)),"")</f>
        <v>1.22</v>
      </c>
      <c r="H5" s="92">
        <f>IFERROR(IF(VLOOKUP($A5,'Annex 2 EHV charges'!$A:$O,11,FALSE)=0,"",VLOOKUP($A5,'Annex 2 EHV charges'!$A:$O,11,FALSE)),"")</f>
        <v>1.22</v>
      </c>
    </row>
    <row r="6" spans="1:14" x14ac:dyDescent="0.25">
      <c r="A6" s="85">
        <f t="array" ref="A6">IFERROR(INDEX('Annex 2 EHV charges'!$A$11:$A$299, MATCH(0, IF(ISBLANK('Annex 2 EHV charges'!$A$11:$A$299),1, COUNTIF(A$4:$A5, 'Annex 2 EHV charges'!$A$11:$A$299)), 0)),"")</f>
        <v>204</v>
      </c>
      <c r="B6" s="85">
        <f>IF($A6="","",VLOOKUP($A6,'Annex 2 EHV charges'!$A:$O,2,0))</f>
        <v>204</v>
      </c>
      <c r="C6" s="86">
        <f>IF($A6="","",VLOOKUP($A6,'Annex 2 EHV charges'!$A:$O,3,0))</f>
        <v>2200042689299</v>
      </c>
      <c r="D6" s="85" t="str">
        <f>IF($A6="","",VLOOKUP($A6,'Annex 2 EHV charges'!$A:$O,7,0))</f>
        <v>Ashwater Auxillary Supply</v>
      </c>
      <c r="E6" s="90">
        <f>IFERROR(IF(VLOOKUP($A6,'Annex 2 EHV charges'!$A:$O,8,FALSE)=0,"",VLOOKUP($A6,'Annex 2 EHV charges'!$A:$O,8,FALSE)),"")</f>
        <v>2.206</v>
      </c>
      <c r="F6" s="91">
        <f>IFERROR(IF(VLOOKUP($A6,'Annex 2 EHV charges'!$A:$O,9,FALSE)=0,"",VLOOKUP($A6,'Annex 2 EHV charges'!$A:$O,9,FALSE)),"")</f>
        <v>2.8</v>
      </c>
      <c r="G6" s="92">
        <f>IFERROR(IF(VLOOKUP($A6,'Annex 2 EHV charges'!$A:$O,10,FALSE)=0,"",VLOOKUP($A6,'Annex 2 EHV charges'!$A:$O,10,FALSE)),"")</f>
        <v>0.78</v>
      </c>
      <c r="H6" s="92">
        <f>IFERROR(IF(VLOOKUP($A6,'Annex 2 EHV charges'!$A:$O,11,FALSE)=0,"",VLOOKUP($A6,'Annex 2 EHV charges'!$A:$O,11,FALSE)),"")</f>
        <v>0.78</v>
      </c>
    </row>
    <row r="7" spans="1:14" x14ac:dyDescent="0.25">
      <c r="A7" s="85">
        <f t="array" ref="A7">IFERROR(INDEX('Annex 2 EHV charges'!$A$11:$A$299, MATCH(0, IF(ISBLANK('Annex 2 EHV charges'!$A$11:$A$299),1, COUNTIF(A$4:$A6, 'Annex 2 EHV charges'!$A$11:$A$299)), 0)),"")</f>
        <v>250</v>
      </c>
      <c r="B7" s="85">
        <f>IF($A7="","",VLOOKUP($A7,'Annex 2 EHV charges'!$A:$O,2,0))</f>
        <v>250</v>
      </c>
      <c r="C7" s="86">
        <f>IF($A7="","",VLOOKUP($A7,'Annex 2 EHV charges'!$A:$O,3,0))</f>
        <v>2200042755073</v>
      </c>
      <c r="D7" s="85" t="str">
        <f>IF($A7="","",VLOOKUP($A7,'Annex 2 EHV charges'!$A:$O,7,0))</f>
        <v>Otterham Wind Farm Phase 3  (STOR)</v>
      </c>
      <c r="E7" s="90" t="str">
        <f>IFERROR(IF(VLOOKUP($A7,'Annex 2 EHV charges'!$A:$O,8,FALSE)=0,"",VLOOKUP($A7,'Annex 2 EHV charges'!$A:$O,8,FALSE)),"")</f>
        <v/>
      </c>
      <c r="F7" s="91">
        <f>IFERROR(IF(VLOOKUP($A7,'Annex 2 EHV charges'!$A:$O,9,FALSE)=0,"",VLOOKUP($A7,'Annex 2 EHV charges'!$A:$O,9,FALSE)),"")</f>
        <v>50.83</v>
      </c>
      <c r="G7" s="92">
        <f>IFERROR(IF(VLOOKUP($A7,'Annex 2 EHV charges'!$A:$O,10,FALSE)=0,"",VLOOKUP($A7,'Annex 2 EHV charges'!$A:$O,10,FALSE)),"")</f>
        <v>0.76</v>
      </c>
      <c r="H7" s="92">
        <f>IFERROR(IF(VLOOKUP($A7,'Annex 2 EHV charges'!$A:$O,11,FALSE)=0,"",VLOOKUP($A7,'Annex 2 EHV charges'!$A:$O,11,FALSE)),"")</f>
        <v>0.76</v>
      </c>
    </row>
    <row r="8" spans="1:14" x14ac:dyDescent="0.25">
      <c r="A8" s="85">
        <f t="array" ref="A8">IFERROR(INDEX('Annex 2 EHV charges'!$A$11:$A$299, MATCH(0, IF(ISBLANK('Annex 2 EHV charges'!$A$11:$A$299),1, COUNTIF(A$4:$A7, 'Annex 2 EHV charges'!$A$11:$A$299)), 0)),"")</f>
        <v>262</v>
      </c>
      <c r="B8" s="85">
        <f>IF($A8="","",VLOOKUP($A8,'Annex 2 EHV charges'!$A:$O,2,0))</f>
        <v>262</v>
      </c>
      <c r="C8" s="86">
        <f>IF($A8="","",VLOOKUP($A8,'Annex 2 EHV charges'!$A:$O,3,0))</f>
        <v>2200042291210</v>
      </c>
      <c r="D8" s="85" t="str">
        <f>IF($A8="","",VLOOKUP($A8,'Annex 2 EHV charges'!$A:$O,7,0))</f>
        <v>Till House</v>
      </c>
      <c r="E8" s="90" t="str">
        <f>IFERROR(IF(VLOOKUP($A8,'Annex 2 EHV charges'!$A:$O,8,FALSE)=0,"",VLOOKUP($A8,'Annex 2 EHV charges'!$A:$O,8,FALSE)),"")</f>
        <v/>
      </c>
      <c r="F8" s="91">
        <f>IFERROR(IF(VLOOKUP($A8,'Annex 2 EHV charges'!$A:$O,9,FALSE)=0,"",VLOOKUP($A8,'Annex 2 EHV charges'!$A:$O,9,FALSE)),"")</f>
        <v>13.47</v>
      </c>
      <c r="G8" s="92">
        <f>IFERROR(IF(VLOOKUP($A8,'Annex 2 EHV charges'!$A:$O,10,FALSE)=0,"",VLOOKUP($A8,'Annex 2 EHV charges'!$A:$O,10,FALSE)),"")</f>
        <v>1.19</v>
      </c>
      <c r="H8" s="92">
        <f>IFERROR(IF(VLOOKUP($A8,'Annex 2 EHV charges'!$A:$O,11,FALSE)=0,"",VLOOKUP($A8,'Annex 2 EHV charges'!$A:$O,11,FALSE)),"")</f>
        <v>1.19</v>
      </c>
    </row>
    <row r="9" spans="1:14" x14ac:dyDescent="0.25">
      <c r="A9" s="85">
        <f t="array" ref="A9">IFERROR(INDEX('Annex 2 EHV charges'!$A$11:$A$299, MATCH(0, IF(ISBLANK('Annex 2 EHV charges'!$A$11:$A$299),1, COUNTIF(A$4:$A8, 'Annex 2 EHV charges'!$A$11:$A$299)), 0)),"")</f>
        <v>263</v>
      </c>
      <c r="B9" s="85">
        <f>IF($A9="","",VLOOKUP($A9,'Annex 2 EHV charges'!$A:$O,2,0))</f>
        <v>263</v>
      </c>
      <c r="C9" s="86">
        <f>IF($A9="","",VLOOKUP($A9,'Annex 2 EHV charges'!$A:$O,3,0))</f>
        <v>2200042297550</v>
      </c>
      <c r="D9" s="85" t="str">
        <f>IF($A9="","",VLOOKUP($A9,'Annex 2 EHV charges'!$A:$O,7,0))</f>
        <v>Outlands Wood</v>
      </c>
      <c r="E9" s="90">
        <f>IFERROR(IF(VLOOKUP($A9,'Annex 2 EHV charges'!$A:$O,8,FALSE)=0,"",VLOOKUP($A9,'Annex 2 EHV charges'!$A:$O,8,FALSE)),"")</f>
        <v>2.6850000000000001</v>
      </c>
      <c r="F9" s="91">
        <f>IFERROR(IF(VLOOKUP($A9,'Annex 2 EHV charges'!$A:$O,9,FALSE)=0,"",VLOOKUP($A9,'Annex 2 EHV charges'!$A:$O,9,FALSE)),"")</f>
        <v>3.62</v>
      </c>
      <c r="G9" s="92">
        <f>IFERROR(IF(VLOOKUP($A9,'Annex 2 EHV charges'!$A:$O,10,FALSE)=0,"",VLOOKUP($A9,'Annex 2 EHV charges'!$A:$O,10,FALSE)),"")</f>
        <v>1.96</v>
      </c>
      <c r="H9" s="92">
        <f>IFERROR(IF(VLOOKUP($A9,'Annex 2 EHV charges'!$A:$O,11,FALSE)=0,"",VLOOKUP($A9,'Annex 2 EHV charges'!$A:$O,11,FALSE)),"")</f>
        <v>1.96</v>
      </c>
    </row>
    <row r="10" spans="1:14" x14ac:dyDescent="0.25">
      <c r="A10" s="85">
        <f t="array" ref="A10">IFERROR(INDEX('Annex 2 EHV charges'!$A$11:$A$299, MATCH(0, IF(ISBLANK('Annex 2 EHV charges'!$A$11:$A$299),1, COUNTIF(A$4:$A9, 'Annex 2 EHV charges'!$A$11:$A$299)), 0)),"")</f>
        <v>264</v>
      </c>
      <c r="B10" s="85">
        <f>IF($A10="","",VLOOKUP($A10,'Annex 2 EHV charges'!$A:$O,2,0))</f>
        <v>264</v>
      </c>
      <c r="C10" s="86">
        <f>IF($A10="","",VLOOKUP($A10,'Annex 2 EHV charges'!$A:$O,3,0))</f>
        <v>2200042305476</v>
      </c>
      <c r="D10" s="85" t="str">
        <f>IF($A10="","",VLOOKUP($A10,'Annex 2 EHV charges'!$A:$O,7,0))</f>
        <v>Culmhead</v>
      </c>
      <c r="E10" s="90" t="str">
        <f>IFERROR(IF(VLOOKUP($A10,'Annex 2 EHV charges'!$A:$O,8,FALSE)=0,"",VLOOKUP($A10,'Annex 2 EHV charges'!$A:$O,8,FALSE)),"")</f>
        <v/>
      </c>
      <c r="F10" s="91">
        <f>IFERROR(IF(VLOOKUP($A10,'Annex 2 EHV charges'!$A:$O,9,FALSE)=0,"",VLOOKUP($A10,'Annex 2 EHV charges'!$A:$O,9,FALSE)),"")</f>
        <v>3.38</v>
      </c>
      <c r="G10" s="92">
        <f>IFERROR(IF(VLOOKUP($A10,'Annex 2 EHV charges'!$A:$O,10,FALSE)=0,"",VLOOKUP($A10,'Annex 2 EHV charges'!$A:$O,10,FALSE)),"")</f>
        <v>2.11</v>
      </c>
      <c r="H10" s="92">
        <f>IFERROR(IF(VLOOKUP($A10,'Annex 2 EHV charges'!$A:$O,11,FALSE)=0,"",VLOOKUP($A10,'Annex 2 EHV charges'!$A:$O,11,FALSE)),"")</f>
        <v>2.11</v>
      </c>
    </row>
    <row r="11" spans="1:14" x14ac:dyDescent="0.25">
      <c r="A11" s="85">
        <f t="array" ref="A11">IFERROR(INDEX('Annex 2 EHV charges'!$A$11:$A$299, MATCH(0, IF(ISBLANK('Annex 2 EHV charges'!$A$11:$A$299),1, COUNTIF(A$4:$A10, 'Annex 2 EHV charges'!$A$11:$A$299)), 0)),"")</f>
        <v>265</v>
      </c>
      <c r="B11" s="85">
        <f>IF($A11="","",VLOOKUP($A11,'Annex 2 EHV charges'!$A:$O,2,0))</f>
        <v>265</v>
      </c>
      <c r="C11" s="86">
        <f>IF($A11="","",VLOOKUP($A11,'Annex 2 EHV charges'!$A:$O,3,0))</f>
        <v>2200042308031</v>
      </c>
      <c r="D11" s="85" t="str">
        <f>IF($A11="","",VLOOKUP($A11,'Annex 2 EHV charges'!$A:$O,7,0))</f>
        <v>Whitchurch Farm PV</v>
      </c>
      <c r="E11" s="90">
        <f>IFERROR(IF(VLOOKUP($A11,'Annex 2 EHV charges'!$A:$O,8,FALSE)=0,"",VLOOKUP($A11,'Annex 2 EHV charges'!$A:$O,8,FALSE)),"")</f>
        <v>4.2489999999999997</v>
      </c>
      <c r="F11" s="91">
        <f>IFERROR(IF(VLOOKUP($A11,'Annex 2 EHV charges'!$A:$O,9,FALSE)=0,"",VLOOKUP($A11,'Annex 2 EHV charges'!$A:$O,9,FALSE)),"")</f>
        <v>1.04</v>
      </c>
      <c r="G11" s="92">
        <f>IFERROR(IF(VLOOKUP($A11,'Annex 2 EHV charges'!$A:$O,10,FALSE)=0,"",VLOOKUP($A11,'Annex 2 EHV charges'!$A:$O,10,FALSE)),"")</f>
        <v>3.62</v>
      </c>
      <c r="H11" s="92">
        <f>IFERROR(IF(VLOOKUP($A11,'Annex 2 EHV charges'!$A:$O,11,FALSE)=0,"",VLOOKUP($A11,'Annex 2 EHV charges'!$A:$O,11,FALSE)),"")</f>
        <v>3.62</v>
      </c>
    </row>
    <row r="12" spans="1:14" x14ac:dyDescent="0.25">
      <c r="A12" s="85">
        <f t="array" ref="A12">IFERROR(INDEX('Annex 2 EHV charges'!$A$11:$A$299, MATCH(0, IF(ISBLANK('Annex 2 EHV charges'!$A$11:$A$299),1, COUNTIF(A$4:$A11, 'Annex 2 EHV charges'!$A$11:$A$299)), 0)),"")</f>
        <v>266</v>
      </c>
      <c r="B12" s="85">
        <f>IF($A12="","",VLOOKUP($A12,'Annex 2 EHV charges'!$A:$O,2,0))</f>
        <v>266</v>
      </c>
      <c r="C12" s="86">
        <f>IF($A12="","",VLOOKUP($A12,'Annex 2 EHV charges'!$A:$O,3,0))</f>
        <v>2200042312872</v>
      </c>
      <c r="D12" s="85" t="str">
        <f>IF($A12="","",VLOOKUP($A12,'Annex 2 EHV charges'!$A:$O,7,0))</f>
        <v>Kingsland Barton</v>
      </c>
      <c r="E12" s="90">
        <f>IFERROR(IF(VLOOKUP($A12,'Annex 2 EHV charges'!$A:$O,8,FALSE)=0,"",VLOOKUP($A12,'Annex 2 EHV charges'!$A:$O,8,FALSE)),"")</f>
        <v>1.492</v>
      </c>
      <c r="F12" s="91">
        <f>IFERROR(IF(VLOOKUP($A12,'Annex 2 EHV charges'!$A:$O,9,FALSE)=0,"",VLOOKUP($A12,'Annex 2 EHV charges'!$A:$O,9,FALSE)),"")</f>
        <v>7.43</v>
      </c>
      <c r="G12" s="92">
        <f>IFERROR(IF(VLOOKUP($A12,'Annex 2 EHV charges'!$A:$O,10,FALSE)=0,"",VLOOKUP($A12,'Annex 2 EHV charges'!$A:$O,10,FALSE)),"")</f>
        <v>2.54</v>
      </c>
      <c r="H12" s="92">
        <f>IFERROR(IF(VLOOKUP($A12,'Annex 2 EHV charges'!$A:$O,11,FALSE)=0,"",VLOOKUP($A12,'Annex 2 EHV charges'!$A:$O,11,FALSE)),"")</f>
        <v>2.54</v>
      </c>
    </row>
    <row r="13" spans="1:14" x14ac:dyDescent="0.25">
      <c r="A13" s="85">
        <f t="array" ref="A13">IFERROR(INDEX('Annex 2 EHV charges'!$A$11:$A$299, MATCH(0, IF(ISBLANK('Annex 2 EHV charges'!$A$11:$A$299),1, COUNTIF(A$4:$A12, 'Annex 2 EHV charges'!$A$11:$A$299)), 0)),"")</f>
        <v>267</v>
      </c>
      <c r="B13" s="85">
        <f>IF($A13="","",VLOOKUP($A13,'Annex 2 EHV charges'!$A:$O,2,0))</f>
        <v>267</v>
      </c>
      <c r="C13" s="86">
        <f>IF($A13="","",VLOOKUP($A13,'Annex 2 EHV charges'!$A:$O,3,0))</f>
        <v>2200042314986</v>
      </c>
      <c r="D13" s="85" t="str">
        <f>IF($A13="","",VLOOKUP($A13,'Annex 2 EHV charges'!$A:$O,7,0))</f>
        <v>Mendip Solar PV Farm</v>
      </c>
      <c r="E13" s="90">
        <f>IFERROR(IF(VLOOKUP($A13,'Annex 2 EHV charges'!$A:$O,8,FALSE)=0,"",VLOOKUP($A13,'Annex 2 EHV charges'!$A:$O,8,FALSE)),"")</f>
        <v>4.2809999999999997</v>
      </c>
      <c r="F13" s="91">
        <f>IFERROR(IF(VLOOKUP($A13,'Annex 2 EHV charges'!$A:$O,9,FALSE)=0,"",VLOOKUP($A13,'Annex 2 EHV charges'!$A:$O,9,FALSE)),"")</f>
        <v>2.0099999999999998</v>
      </c>
      <c r="G13" s="92">
        <f>IFERROR(IF(VLOOKUP($A13,'Annex 2 EHV charges'!$A:$O,10,FALSE)=0,"",VLOOKUP($A13,'Annex 2 EHV charges'!$A:$O,10,FALSE)),"")</f>
        <v>2.64</v>
      </c>
      <c r="H13" s="92">
        <f>IFERROR(IF(VLOOKUP($A13,'Annex 2 EHV charges'!$A:$O,11,FALSE)=0,"",VLOOKUP($A13,'Annex 2 EHV charges'!$A:$O,11,FALSE)),"")</f>
        <v>2.64</v>
      </c>
    </row>
    <row r="14" spans="1:14" x14ac:dyDescent="0.25">
      <c r="A14" s="85">
        <f t="array" ref="A14">IFERROR(INDEX('Annex 2 EHV charges'!$A$11:$A$299, MATCH(0, IF(ISBLANK('Annex 2 EHV charges'!$A$11:$A$299),1, COUNTIF(A$4:$A13, 'Annex 2 EHV charges'!$A$11:$A$299)), 0)),"")</f>
        <v>268</v>
      </c>
      <c r="B14" s="85">
        <f>IF($A14="","",VLOOKUP($A14,'Annex 2 EHV charges'!$A:$O,2,0))</f>
        <v>268</v>
      </c>
      <c r="C14" s="86">
        <f>IF($A14="","",VLOOKUP($A14,'Annex 2 EHV charges'!$A:$O,3,0))</f>
        <v>2200042315730</v>
      </c>
      <c r="D14" s="85" t="str">
        <f>IF($A14="","",VLOOKUP($A14,'Annex 2 EHV charges'!$A:$O,7,0))</f>
        <v>St Stephen PV</v>
      </c>
      <c r="E14" s="90">
        <f>IFERROR(IF(VLOOKUP($A14,'Annex 2 EHV charges'!$A:$O,8,FALSE)=0,"",VLOOKUP($A14,'Annex 2 EHV charges'!$A:$O,8,FALSE)),"")</f>
        <v>0.35099999999999998</v>
      </c>
      <c r="F14" s="91">
        <f>IFERROR(IF(VLOOKUP($A14,'Annex 2 EHV charges'!$A:$O,9,FALSE)=0,"",VLOOKUP($A14,'Annex 2 EHV charges'!$A:$O,9,FALSE)),"")</f>
        <v>4.53</v>
      </c>
      <c r="G14" s="92">
        <f>IFERROR(IF(VLOOKUP($A14,'Annex 2 EHV charges'!$A:$O,10,FALSE)=0,"",VLOOKUP($A14,'Annex 2 EHV charges'!$A:$O,10,FALSE)),"")</f>
        <v>2.11</v>
      </c>
      <c r="H14" s="92">
        <f>IFERROR(IF(VLOOKUP($A14,'Annex 2 EHV charges'!$A:$O,11,FALSE)=0,"",VLOOKUP($A14,'Annex 2 EHV charges'!$A:$O,11,FALSE)),"")</f>
        <v>2.11</v>
      </c>
    </row>
    <row r="15" spans="1:14" x14ac:dyDescent="0.25">
      <c r="A15" s="85">
        <f t="array" ref="A15">IFERROR(INDEX('Annex 2 EHV charges'!$A$11:$A$299, MATCH(0, IF(ISBLANK('Annex 2 EHV charges'!$A$11:$A$299),1, COUNTIF(A$4:$A14, 'Annex 2 EHV charges'!$A$11:$A$299)), 0)),"")</f>
        <v>269</v>
      </c>
      <c r="B15" s="85">
        <f>IF($A15="","",VLOOKUP($A15,'Annex 2 EHV charges'!$A:$O,2,0))</f>
        <v>269</v>
      </c>
      <c r="C15" s="86">
        <f>IF($A15="","",VLOOKUP($A15,'Annex 2 EHV charges'!$A:$O,3,0))</f>
        <v>2200042315776</v>
      </c>
      <c r="D15" s="85" t="str">
        <f>IF($A15="","",VLOOKUP($A15,'Annex 2 EHV charges'!$A:$O,7,0))</f>
        <v>Trewidland farm PV</v>
      </c>
      <c r="E15" s="90">
        <f>IFERROR(IF(VLOOKUP($A15,'Annex 2 EHV charges'!$A:$O,8,FALSE)=0,"",VLOOKUP($A15,'Annex 2 EHV charges'!$A:$O,8,FALSE)),"")</f>
        <v>1.526</v>
      </c>
      <c r="F15" s="91">
        <f>IFERROR(IF(VLOOKUP($A15,'Annex 2 EHV charges'!$A:$O,9,FALSE)=0,"",VLOOKUP($A15,'Annex 2 EHV charges'!$A:$O,9,FALSE)),"")</f>
        <v>5.4</v>
      </c>
      <c r="G15" s="92">
        <f>IFERROR(IF(VLOOKUP($A15,'Annex 2 EHV charges'!$A:$O,10,FALSE)=0,"",VLOOKUP($A15,'Annex 2 EHV charges'!$A:$O,10,FALSE)),"")</f>
        <v>2.0699999999999998</v>
      </c>
      <c r="H15" s="92">
        <f>IFERROR(IF(VLOOKUP($A15,'Annex 2 EHV charges'!$A:$O,11,FALSE)=0,"",VLOOKUP($A15,'Annex 2 EHV charges'!$A:$O,11,FALSE)),"")</f>
        <v>2.0699999999999998</v>
      </c>
    </row>
    <row r="16" spans="1:14" x14ac:dyDescent="0.25">
      <c r="A16" s="85">
        <f t="array" ref="A16">IFERROR(INDEX('Annex 2 EHV charges'!$A$11:$A$299, MATCH(0, IF(ISBLANK('Annex 2 EHV charges'!$A$11:$A$299),1, COUNTIF(A$4:$A15, 'Annex 2 EHV charges'!$A$11:$A$299)), 0)),"")</f>
        <v>270</v>
      </c>
      <c r="B16" s="85">
        <f>IF($A16="","",VLOOKUP($A16,'Annex 2 EHV charges'!$A:$O,2,0))</f>
        <v>270</v>
      </c>
      <c r="C16" s="86">
        <f>IF($A16="","",VLOOKUP($A16,'Annex 2 EHV charges'!$A:$O,3,0))</f>
        <v>2200042316751</v>
      </c>
      <c r="D16" s="85" t="str">
        <f>IF($A16="","",VLOOKUP($A16,'Annex 2 EHV charges'!$A:$O,7,0))</f>
        <v>Watchfield Lawn</v>
      </c>
      <c r="E16" s="90">
        <f>IFERROR(IF(VLOOKUP($A16,'Annex 2 EHV charges'!$A:$O,8,FALSE)=0,"",VLOOKUP($A16,'Annex 2 EHV charges'!$A:$O,8,FALSE)),"")</f>
        <v>0.67100000000000004</v>
      </c>
      <c r="F16" s="91">
        <f>IFERROR(IF(VLOOKUP($A16,'Annex 2 EHV charges'!$A:$O,9,FALSE)=0,"",VLOOKUP($A16,'Annex 2 EHV charges'!$A:$O,9,FALSE)),"")</f>
        <v>6.21</v>
      </c>
      <c r="G16" s="92">
        <f>IFERROR(IF(VLOOKUP($A16,'Annex 2 EHV charges'!$A:$O,10,FALSE)=0,"",VLOOKUP($A16,'Annex 2 EHV charges'!$A:$O,10,FALSE)),"")</f>
        <v>1.59</v>
      </c>
      <c r="H16" s="92">
        <f>IFERROR(IF(VLOOKUP($A16,'Annex 2 EHV charges'!$A:$O,11,FALSE)=0,"",VLOOKUP($A16,'Annex 2 EHV charges'!$A:$O,11,FALSE)),"")</f>
        <v>1.59</v>
      </c>
    </row>
    <row r="17" spans="1:8" x14ac:dyDescent="0.25">
      <c r="A17" s="85">
        <f t="array" ref="A17">IFERROR(INDEX('Annex 2 EHV charges'!$A$11:$A$299, MATCH(0, IF(ISBLANK('Annex 2 EHV charges'!$A$11:$A$299),1, COUNTIF(A$4:$A16, 'Annex 2 EHV charges'!$A$11:$A$299)), 0)),"")</f>
        <v>271</v>
      </c>
      <c r="B17" s="85">
        <f>IF($A17="","",VLOOKUP($A17,'Annex 2 EHV charges'!$A:$O,2,0))</f>
        <v>271</v>
      </c>
      <c r="C17" s="86">
        <f>IF($A17="","",VLOOKUP($A17,'Annex 2 EHV charges'!$A:$O,3,0))</f>
        <v>2200042382620</v>
      </c>
      <c r="D17" s="85" t="str">
        <f>IF($A17="","",VLOOKUP($A17,'Annex 2 EHV charges'!$A:$O,7,0))</f>
        <v>Gover Park</v>
      </c>
      <c r="E17" s="90">
        <f>IFERROR(IF(VLOOKUP($A17,'Annex 2 EHV charges'!$A:$O,8,FALSE)=0,"",VLOOKUP($A17,'Annex 2 EHV charges'!$A:$O,8,FALSE)),"")</f>
        <v>12.778</v>
      </c>
      <c r="F17" s="91">
        <f>IFERROR(IF(VLOOKUP($A17,'Annex 2 EHV charges'!$A:$O,9,FALSE)=0,"",VLOOKUP($A17,'Annex 2 EHV charges'!$A:$O,9,FALSE)),"")</f>
        <v>6.66</v>
      </c>
      <c r="G17" s="92">
        <f>IFERROR(IF(VLOOKUP($A17,'Annex 2 EHV charges'!$A:$O,10,FALSE)=0,"",VLOOKUP($A17,'Annex 2 EHV charges'!$A:$O,10,FALSE)),"")</f>
        <v>1.35</v>
      </c>
      <c r="H17" s="92">
        <f>IFERROR(IF(VLOOKUP($A17,'Annex 2 EHV charges'!$A:$O,11,FALSE)=0,"",VLOOKUP($A17,'Annex 2 EHV charges'!$A:$O,11,FALSE)),"")</f>
        <v>1.35</v>
      </c>
    </row>
    <row r="18" spans="1:8" x14ac:dyDescent="0.25">
      <c r="A18" s="85">
        <f t="array" ref="A18">IFERROR(INDEX('Annex 2 EHV charges'!$A$11:$A$299, MATCH(0, IF(ISBLANK('Annex 2 EHV charges'!$A$11:$A$299),1, COUNTIF(A$4:$A17, 'Annex 2 EHV charges'!$A$11:$A$299)), 0)),"")</f>
        <v>272</v>
      </c>
      <c r="B18" s="85">
        <f>IF($A18="","",VLOOKUP($A18,'Annex 2 EHV charges'!$A:$O,2,0))</f>
        <v>272</v>
      </c>
      <c r="C18" s="86">
        <f>IF($A18="","",VLOOKUP($A18,'Annex 2 EHV charges'!$A:$O,3,0))</f>
        <v>2200042323128</v>
      </c>
      <c r="D18" s="85" t="str">
        <f>IF($A18="","",VLOOKUP($A18,'Annex 2 EHV charges'!$A:$O,7,0))</f>
        <v>North Wayton</v>
      </c>
      <c r="E18" s="90">
        <f>IFERROR(IF(VLOOKUP($A18,'Annex 2 EHV charges'!$A:$O,8,FALSE)=0,"",VLOOKUP($A18,'Annex 2 EHV charges'!$A:$O,8,FALSE)),"")</f>
        <v>0.76400000000000001</v>
      </c>
      <c r="F18" s="91">
        <f>IFERROR(IF(VLOOKUP($A18,'Annex 2 EHV charges'!$A:$O,9,FALSE)=0,"",VLOOKUP($A18,'Annex 2 EHV charges'!$A:$O,9,FALSE)),"")</f>
        <v>10.95</v>
      </c>
      <c r="G18" s="92">
        <f>IFERROR(IF(VLOOKUP($A18,'Annex 2 EHV charges'!$A:$O,10,FALSE)=0,"",VLOOKUP($A18,'Annex 2 EHV charges'!$A:$O,10,FALSE)),"")</f>
        <v>1.59</v>
      </c>
      <c r="H18" s="92">
        <f>IFERROR(IF(VLOOKUP($A18,'Annex 2 EHV charges'!$A:$O,11,FALSE)=0,"",VLOOKUP($A18,'Annex 2 EHV charges'!$A:$O,11,FALSE)),"")</f>
        <v>1.59</v>
      </c>
    </row>
    <row r="19" spans="1:8" x14ac:dyDescent="0.25">
      <c r="A19" s="85">
        <f t="array" ref="A19">IFERROR(INDEX('Annex 2 EHV charges'!$A$11:$A$299, MATCH(0, IF(ISBLANK('Annex 2 EHV charges'!$A$11:$A$299),1, COUNTIF(A$4:$A18, 'Annex 2 EHV charges'!$A$11:$A$299)), 0)),"")</f>
        <v>273</v>
      </c>
      <c r="B19" s="85">
        <f>IF($A19="","",VLOOKUP($A19,'Annex 2 EHV charges'!$A:$O,2,0))</f>
        <v>273</v>
      </c>
      <c r="C19" s="86">
        <f>IF($A19="","",VLOOKUP($A19,'Annex 2 EHV charges'!$A:$O,3,0))</f>
        <v>2200042324450</v>
      </c>
      <c r="D19" s="85" t="str">
        <f>IF($A19="","",VLOOKUP($A19,'Annex 2 EHV charges'!$A:$O,7,0))</f>
        <v>Week Farm</v>
      </c>
      <c r="E19" s="90">
        <f>IFERROR(IF(VLOOKUP($A19,'Annex 2 EHV charges'!$A:$O,8,FALSE)=0,"",VLOOKUP($A19,'Annex 2 EHV charges'!$A:$O,8,FALSE)),"")</f>
        <v>0.68600000000000005</v>
      </c>
      <c r="F19" s="91">
        <f>IFERROR(IF(VLOOKUP($A19,'Annex 2 EHV charges'!$A:$O,9,FALSE)=0,"",VLOOKUP($A19,'Annex 2 EHV charges'!$A:$O,9,FALSE)),"")</f>
        <v>22.65</v>
      </c>
      <c r="G19" s="92">
        <f>IFERROR(IF(VLOOKUP($A19,'Annex 2 EHV charges'!$A:$O,10,FALSE)=0,"",VLOOKUP($A19,'Annex 2 EHV charges'!$A:$O,10,FALSE)),"")</f>
        <v>3.7</v>
      </c>
      <c r="H19" s="92">
        <f>IFERROR(IF(VLOOKUP($A19,'Annex 2 EHV charges'!$A:$O,11,FALSE)=0,"",VLOOKUP($A19,'Annex 2 EHV charges'!$A:$O,11,FALSE)),"")</f>
        <v>3.7</v>
      </c>
    </row>
    <row r="20" spans="1:8" x14ac:dyDescent="0.25">
      <c r="A20" s="85">
        <f t="array" ref="A20">IFERROR(INDEX('Annex 2 EHV charges'!$A$11:$A$299, MATCH(0, IF(ISBLANK('Annex 2 EHV charges'!$A$11:$A$299),1, COUNTIF(A$4:$A19, 'Annex 2 EHV charges'!$A$11:$A$299)), 0)),"")</f>
        <v>274</v>
      </c>
      <c r="B20" s="85">
        <f>IF($A20="","",VLOOKUP($A20,'Annex 2 EHV charges'!$A:$O,2,0))</f>
        <v>274</v>
      </c>
      <c r="C20" s="86">
        <f>IF($A20="","",VLOOKUP($A20,'Annex 2 EHV charges'!$A:$O,3,0))</f>
        <v>2200042326040</v>
      </c>
      <c r="D20" s="85" t="str">
        <f>IF($A20="","",VLOOKUP($A20,'Annex 2 EHV charges'!$A:$O,7,0))</f>
        <v>Cullompton</v>
      </c>
      <c r="E20" s="90">
        <f>IFERROR(IF(VLOOKUP($A20,'Annex 2 EHV charges'!$A:$O,8,FALSE)=0,"",VLOOKUP($A20,'Annex 2 EHV charges'!$A:$O,8,FALSE)),"")</f>
        <v>4.9329999999999998</v>
      </c>
      <c r="F20" s="91">
        <f>IFERROR(IF(VLOOKUP($A20,'Annex 2 EHV charges'!$A:$O,9,FALSE)=0,"",VLOOKUP($A20,'Annex 2 EHV charges'!$A:$O,9,FALSE)),"")</f>
        <v>17.95</v>
      </c>
      <c r="G20" s="92">
        <f>IFERROR(IF(VLOOKUP($A20,'Annex 2 EHV charges'!$A:$O,10,FALSE)=0,"",VLOOKUP($A20,'Annex 2 EHV charges'!$A:$O,10,FALSE)),"")</f>
        <v>3.25</v>
      </c>
      <c r="H20" s="92">
        <f>IFERROR(IF(VLOOKUP($A20,'Annex 2 EHV charges'!$A:$O,11,FALSE)=0,"",VLOOKUP($A20,'Annex 2 EHV charges'!$A:$O,11,FALSE)),"")</f>
        <v>3.25</v>
      </c>
    </row>
    <row r="21" spans="1:8" x14ac:dyDescent="0.25">
      <c r="A21" s="85">
        <f t="array" ref="A21">IFERROR(INDEX('Annex 2 EHV charges'!$A$11:$A$299, MATCH(0, IF(ISBLANK('Annex 2 EHV charges'!$A$11:$A$299),1, COUNTIF(A$4:$A20, 'Annex 2 EHV charges'!$A$11:$A$299)), 0)),"")</f>
        <v>275</v>
      </c>
      <c r="B21" s="85">
        <f>IF($A21="","",VLOOKUP($A21,'Annex 2 EHV charges'!$A:$O,2,0))</f>
        <v>275</v>
      </c>
      <c r="C21" s="86">
        <f>IF($A21="","",VLOOKUP($A21,'Annex 2 EHV charges'!$A:$O,3,0))</f>
        <v>2200042329078</v>
      </c>
      <c r="D21" s="85" t="str">
        <f>IF($A21="","",VLOOKUP($A21,'Annex 2 EHV charges'!$A:$O,7,0))</f>
        <v>Dinder Farm</v>
      </c>
      <c r="E21" s="90">
        <f>IFERROR(IF(VLOOKUP($A21,'Annex 2 EHV charges'!$A:$O,8,FALSE)=0,"",VLOOKUP($A21,'Annex 2 EHV charges'!$A:$O,8,FALSE)),"")</f>
        <v>4.4189999999999996</v>
      </c>
      <c r="F21" s="91">
        <f>IFERROR(IF(VLOOKUP($A21,'Annex 2 EHV charges'!$A:$O,9,FALSE)=0,"",VLOOKUP($A21,'Annex 2 EHV charges'!$A:$O,9,FALSE)),"")</f>
        <v>7.36</v>
      </c>
      <c r="G21" s="92">
        <f>IFERROR(IF(VLOOKUP($A21,'Annex 2 EHV charges'!$A:$O,10,FALSE)=0,"",VLOOKUP($A21,'Annex 2 EHV charges'!$A:$O,10,FALSE)),"")</f>
        <v>2.13</v>
      </c>
      <c r="H21" s="92">
        <f>IFERROR(IF(VLOOKUP($A21,'Annex 2 EHV charges'!$A:$O,11,FALSE)=0,"",VLOOKUP($A21,'Annex 2 EHV charges'!$A:$O,11,FALSE)),"")</f>
        <v>2.13</v>
      </c>
    </row>
    <row r="22" spans="1:8" x14ac:dyDescent="0.25">
      <c r="A22" s="85">
        <f t="array" ref="A22">IFERROR(INDEX('Annex 2 EHV charges'!$A$11:$A$299, MATCH(0, IF(ISBLANK('Annex 2 EHV charges'!$A$11:$A$299),1, COUNTIF(A$4:$A21, 'Annex 2 EHV charges'!$A$11:$A$299)), 0)),"")</f>
        <v>277</v>
      </c>
      <c r="B22" s="85">
        <f>IF($A22="","",VLOOKUP($A22,'Annex 2 EHV charges'!$A:$O,2,0))</f>
        <v>277</v>
      </c>
      <c r="C22" s="86">
        <f>IF($A22="","",VLOOKUP($A22,'Annex 2 EHV charges'!$A:$O,3,0))</f>
        <v>2200042329050</v>
      </c>
      <c r="D22" s="85" t="str">
        <f>IF($A22="","",VLOOKUP($A22,'Annex 2 EHV charges'!$A:$O,7,0))</f>
        <v>Pitts Farm</v>
      </c>
      <c r="E22" s="90">
        <f>IFERROR(IF(VLOOKUP($A22,'Annex 2 EHV charges'!$A:$O,8,FALSE)=0,"",VLOOKUP($A22,'Annex 2 EHV charges'!$A:$O,8,FALSE)),"")</f>
        <v>4.4180000000000001</v>
      </c>
      <c r="F22" s="91">
        <f>IFERROR(IF(VLOOKUP($A22,'Annex 2 EHV charges'!$A:$O,9,FALSE)=0,"",VLOOKUP($A22,'Annex 2 EHV charges'!$A:$O,9,FALSE)),"")</f>
        <v>16.12</v>
      </c>
      <c r="G22" s="92">
        <f>IFERROR(IF(VLOOKUP($A22,'Annex 2 EHV charges'!$A:$O,10,FALSE)=0,"",VLOOKUP($A22,'Annex 2 EHV charges'!$A:$O,10,FALSE)),"")</f>
        <v>1.99</v>
      </c>
      <c r="H22" s="92">
        <f>IFERROR(IF(VLOOKUP($A22,'Annex 2 EHV charges'!$A:$O,11,FALSE)=0,"",VLOOKUP($A22,'Annex 2 EHV charges'!$A:$O,11,FALSE)),"")</f>
        <v>1.99</v>
      </c>
    </row>
    <row r="23" spans="1:8" x14ac:dyDescent="0.25">
      <c r="A23" s="85">
        <f t="array" ref="A23">IFERROR(INDEX('Annex 2 EHV charges'!$A$11:$A$299, MATCH(0, IF(ISBLANK('Annex 2 EHV charges'!$A$11:$A$299),1, COUNTIF(A$4:$A22, 'Annex 2 EHV charges'!$A$11:$A$299)), 0)),"")</f>
        <v>278</v>
      </c>
      <c r="B23" s="85">
        <f>IF($A23="","",VLOOKUP($A23,'Annex 2 EHV charges'!$A:$O,2,0))</f>
        <v>278</v>
      </c>
      <c r="C23" s="86">
        <f>IF($A23="","",VLOOKUP($A23,'Annex 2 EHV charges'!$A:$O,3,0))</f>
        <v>2200042333678</v>
      </c>
      <c r="D23" s="85" t="str">
        <f>IF($A23="","",VLOOKUP($A23,'Annex 2 EHV charges'!$A:$O,7,0))</f>
        <v>Kerriers</v>
      </c>
      <c r="E23" s="90">
        <f>IFERROR(IF(VLOOKUP($A23,'Annex 2 EHV charges'!$A:$O,8,FALSE)=0,"",VLOOKUP($A23,'Annex 2 EHV charges'!$A:$O,8,FALSE)),"")</f>
        <v>2.6920000000000002</v>
      </c>
      <c r="F23" s="91">
        <f>IFERROR(IF(VLOOKUP($A23,'Annex 2 EHV charges'!$A:$O,9,FALSE)=0,"",VLOOKUP($A23,'Annex 2 EHV charges'!$A:$O,9,FALSE)),"")</f>
        <v>21.54</v>
      </c>
      <c r="G23" s="92">
        <f>IFERROR(IF(VLOOKUP($A23,'Annex 2 EHV charges'!$A:$O,10,FALSE)=0,"",VLOOKUP($A23,'Annex 2 EHV charges'!$A:$O,10,FALSE)),"")</f>
        <v>3.08</v>
      </c>
      <c r="H23" s="92">
        <f>IFERROR(IF(VLOOKUP($A23,'Annex 2 EHV charges'!$A:$O,11,FALSE)=0,"",VLOOKUP($A23,'Annex 2 EHV charges'!$A:$O,11,FALSE)),"")</f>
        <v>3.08</v>
      </c>
    </row>
    <row r="24" spans="1:8" x14ac:dyDescent="0.25">
      <c r="A24" s="85">
        <f t="array" ref="A24">IFERROR(INDEX('Annex 2 EHV charges'!$A$11:$A$299, MATCH(0, IF(ISBLANK('Annex 2 EHV charges'!$A$11:$A$299),1, COUNTIF(A$4:$A23, 'Annex 2 EHV charges'!$A$11:$A$299)), 0)),"")</f>
        <v>279</v>
      </c>
      <c r="B24" s="85">
        <f>IF($A24="","",VLOOKUP($A24,'Annex 2 EHV charges'!$A:$O,2,0))</f>
        <v>279</v>
      </c>
      <c r="C24" s="86">
        <f>IF($A24="","",VLOOKUP($A24,'Annex 2 EHV charges'!$A:$O,3,0))</f>
        <v>2200042333701</v>
      </c>
      <c r="D24" s="85" t="str">
        <f>IF($A24="","",VLOOKUP($A24,'Annex 2 EHV charges'!$A:$O,7,0))</f>
        <v>Ernesettle Lane</v>
      </c>
      <c r="E24" s="90">
        <f>IFERROR(IF(VLOOKUP($A24,'Annex 2 EHV charges'!$A:$O,8,FALSE)=0,"",VLOOKUP($A24,'Annex 2 EHV charges'!$A:$O,8,FALSE)),"")</f>
        <v>0.77700000000000002</v>
      </c>
      <c r="F24" s="91">
        <f>IFERROR(IF(VLOOKUP($A24,'Annex 2 EHV charges'!$A:$O,9,FALSE)=0,"",VLOOKUP($A24,'Annex 2 EHV charges'!$A:$O,9,FALSE)),"")</f>
        <v>8.25</v>
      </c>
      <c r="G24" s="92">
        <f>IFERROR(IF(VLOOKUP($A24,'Annex 2 EHV charges'!$A:$O,10,FALSE)=0,"",VLOOKUP($A24,'Annex 2 EHV charges'!$A:$O,10,FALSE)),"")</f>
        <v>1.21</v>
      </c>
      <c r="H24" s="92">
        <f>IFERROR(IF(VLOOKUP($A24,'Annex 2 EHV charges'!$A:$O,11,FALSE)=0,"",VLOOKUP($A24,'Annex 2 EHV charges'!$A:$O,11,FALSE)),"")</f>
        <v>1.21</v>
      </c>
    </row>
    <row r="25" spans="1:8" x14ac:dyDescent="0.25">
      <c r="A25" s="85">
        <f t="array" ref="A25">IFERROR(INDEX('Annex 2 EHV charges'!$A$11:$A$299, MATCH(0, IF(ISBLANK('Annex 2 EHV charges'!$A$11:$A$299),1, COUNTIF(A$4:$A24, 'Annex 2 EHV charges'!$A$11:$A$299)), 0)),"")</f>
        <v>281</v>
      </c>
      <c r="B25" s="85">
        <f>IF($A25="","",VLOOKUP($A25,'Annex 2 EHV charges'!$A:$O,2,0))</f>
        <v>281</v>
      </c>
      <c r="C25" s="86">
        <f>IF($A25="","",VLOOKUP($A25,'Annex 2 EHV charges'!$A:$O,3,0))</f>
        <v>2200042340220</v>
      </c>
      <c r="D25" s="85" t="str">
        <f>IF($A25="","",VLOOKUP($A25,'Annex 2 EHV charges'!$A:$O,7,0))</f>
        <v>Goonhilly Solar Park</v>
      </c>
      <c r="E25" s="90">
        <f>IFERROR(IF(VLOOKUP($A25,'Annex 2 EHV charges'!$A:$O,8,FALSE)=0,"",VLOOKUP($A25,'Annex 2 EHV charges'!$A:$O,8,FALSE)),"")</f>
        <v>3.5939999999999999</v>
      </c>
      <c r="F25" s="91">
        <f>IFERROR(IF(VLOOKUP($A25,'Annex 2 EHV charges'!$A:$O,9,FALSE)=0,"",VLOOKUP($A25,'Annex 2 EHV charges'!$A:$O,9,FALSE)),"")</f>
        <v>12.28</v>
      </c>
      <c r="G25" s="92">
        <f>IFERROR(IF(VLOOKUP($A25,'Annex 2 EHV charges'!$A:$O,10,FALSE)=0,"",VLOOKUP($A25,'Annex 2 EHV charges'!$A:$O,10,FALSE)),"")</f>
        <v>2.2400000000000002</v>
      </c>
      <c r="H25" s="92">
        <f>IFERROR(IF(VLOOKUP($A25,'Annex 2 EHV charges'!$A:$O,11,FALSE)=0,"",VLOOKUP($A25,'Annex 2 EHV charges'!$A:$O,11,FALSE)),"")</f>
        <v>2.2400000000000002</v>
      </c>
    </row>
    <row r="26" spans="1:8" x14ac:dyDescent="0.25">
      <c r="A26" s="85">
        <f t="array" ref="A26">IFERROR(INDEX('Annex 2 EHV charges'!$A$11:$A$299, MATCH(0, IF(ISBLANK('Annex 2 EHV charges'!$A$11:$A$299),1, COUNTIF(A$4:$A25, 'Annex 2 EHV charges'!$A$11:$A$299)), 0)),"")</f>
        <v>282</v>
      </c>
      <c r="B26" s="85">
        <f>IF($A26="","",VLOOKUP($A26,'Annex 2 EHV charges'!$A:$O,2,0))</f>
        <v>282</v>
      </c>
      <c r="C26" s="86">
        <f>IF($A26="","",VLOOKUP($A26,'Annex 2 EHV charges'!$A:$O,3,0))</f>
        <v>2200042348665</v>
      </c>
      <c r="D26" s="85" t="str">
        <f>IF($A26="","",VLOOKUP($A26,'Annex 2 EHV charges'!$A:$O,7,0))</f>
        <v>Nanteague</v>
      </c>
      <c r="E26" s="90">
        <f>IFERROR(IF(VLOOKUP($A26,'Annex 2 EHV charges'!$A:$O,8,FALSE)=0,"",VLOOKUP($A26,'Annex 2 EHV charges'!$A:$O,8,FALSE)),"")</f>
        <v>0.876</v>
      </c>
      <c r="F26" s="91">
        <f>IFERROR(IF(VLOOKUP($A26,'Annex 2 EHV charges'!$A:$O,9,FALSE)=0,"",VLOOKUP($A26,'Annex 2 EHV charges'!$A:$O,9,FALSE)),"")</f>
        <v>14.89</v>
      </c>
      <c r="G26" s="92">
        <f>IFERROR(IF(VLOOKUP($A26,'Annex 2 EHV charges'!$A:$O,10,FALSE)=0,"",VLOOKUP($A26,'Annex 2 EHV charges'!$A:$O,10,FALSE)),"")</f>
        <v>1.87</v>
      </c>
      <c r="H26" s="92">
        <f>IFERROR(IF(VLOOKUP($A26,'Annex 2 EHV charges'!$A:$O,11,FALSE)=0,"",VLOOKUP($A26,'Annex 2 EHV charges'!$A:$O,11,FALSE)),"")</f>
        <v>1.87</v>
      </c>
    </row>
    <row r="27" spans="1:8" x14ac:dyDescent="0.25">
      <c r="A27" s="85">
        <f t="array" ref="A27">IFERROR(INDEX('Annex 2 EHV charges'!$A$11:$A$299, MATCH(0, IF(ISBLANK('Annex 2 EHV charges'!$A$11:$A$299),1, COUNTIF(A$4:$A26, 'Annex 2 EHV charges'!$A$11:$A$299)), 0)),"")</f>
        <v>283</v>
      </c>
      <c r="B27" s="85">
        <f>IF($A27="","",VLOOKUP($A27,'Annex 2 EHV charges'!$A:$O,2,0))</f>
        <v>283</v>
      </c>
      <c r="C27" s="86">
        <f>IF($A27="","",VLOOKUP($A27,'Annex 2 EHV charges'!$A:$O,3,0))</f>
        <v>2200042340745</v>
      </c>
      <c r="D27" s="85" t="str">
        <f>IF($A27="","",VLOOKUP($A27,'Annex 2 EHV charges'!$A:$O,7,0))</f>
        <v>Bidwell Dartington PV</v>
      </c>
      <c r="E27" s="90">
        <f>IFERROR(IF(VLOOKUP($A27,'Annex 2 EHV charges'!$A:$O,8,FALSE)=0,"",VLOOKUP($A27,'Annex 2 EHV charges'!$A:$O,8,FALSE)),"")</f>
        <v>1.1259999999999999</v>
      </c>
      <c r="F27" s="91">
        <f>IFERROR(IF(VLOOKUP($A27,'Annex 2 EHV charges'!$A:$O,9,FALSE)=0,"",VLOOKUP($A27,'Annex 2 EHV charges'!$A:$O,9,FALSE)),"")</f>
        <v>4.05</v>
      </c>
      <c r="G27" s="92">
        <f>IFERROR(IF(VLOOKUP($A27,'Annex 2 EHV charges'!$A:$O,10,FALSE)=0,"",VLOOKUP($A27,'Annex 2 EHV charges'!$A:$O,10,FALSE)),"")</f>
        <v>2.0499999999999998</v>
      </c>
      <c r="H27" s="92">
        <f>IFERROR(IF(VLOOKUP($A27,'Annex 2 EHV charges'!$A:$O,11,FALSE)=0,"",VLOOKUP($A27,'Annex 2 EHV charges'!$A:$O,11,FALSE)),"")</f>
        <v>2.0499999999999998</v>
      </c>
    </row>
    <row r="28" spans="1:8" x14ac:dyDescent="0.25">
      <c r="A28" s="85">
        <f t="array" ref="A28">IFERROR(INDEX('Annex 2 EHV charges'!$A$11:$A$299, MATCH(0, IF(ISBLANK('Annex 2 EHV charges'!$A$11:$A$299),1, COUNTIF(A$4:$A27, 'Annex 2 EHV charges'!$A$11:$A$299)), 0)),"")</f>
        <v>284</v>
      </c>
      <c r="B28" s="85">
        <f>IF($A28="","",VLOOKUP($A28,'Annex 2 EHV charges'!$A:$O,2,0))</f>
        <v>284</v>
      </c>
      <c r="C28" s="86">
        <f>IF($A28="","",VLOOKUP($A28,'Annex 2 EHV charges'!$A:$O,3,0))</f>
        <v>2200042343212</v>
      </c>
      <c r="D28" s="85" t="str">
        <f>IF($A28="","",VLOOKUP($A28,'Annex 2 EHV charges'!$A:$O,7,0))</f>
        <v>New Row Farm</v>
      </c>
      <c r="E28" s="90">
        <f>IFERROR(IF(VLOOKUP($A28,'Annex 2 EHV charges'!$A:$O,8,FALSE)=0,"",VLOOKUP($A28,'Annex 2 EHV charges'!$A:$O,8,FALSE)),"")</f>
        <v>4.452</v>
      </c>
      <c r="F28" s="91">
        <f>IFERROR(IF(VLOOKUP($A28,'Annex 2 EHV charges'!$A:$O,9,FALSE)=0,"",VLOOKUP($A28,'Annex 2 EHV charges'!$A:$O,9,FALSE)),"")</f>
        <v>10.36</v>
      </c>
      <c r="G28" s="92">
        <f>IFERROR(IF(VLOOKUP($A28,'Annex 2 EHV charges'!$A:$O,10,FALSE)=0,"",VLOOKUP($A28,'Annex 2 EHV charges'!$A:$O,10,FALSE)),"")</f>
        <v>2.85</v>
      </c>
      <c r="H28" s="92">
        <f>IFERROR(IF(VLOOKUP($A28,'Annex 2 EHV charges'!$A:$O,11,FALSE)=0,"",VLOOKUP($A28,'Annex 2 EHV charges'!$A:$O,11,FALSE)),"")</f>
        <v>2.85</v>
      </c>
    </row>
    <row r="29" spans="1:8" x14ac:dyDescent="0.25">
      <c r="A29" s="85">
        <f t="array" ref="A29">IFERROR(INDEX('Annex 2 EHV charges'!$A$11:$A$299, MATCH(0, IF(ISBLANK('Annex 2 EHV charges'!$A$11:$A$299),1, COUNTIF(A$4:$A28, 'Annex 2 EHV charges'!$A$11:$A$299)), 0)),"")</f>
        <v>285</v>
      </c>
      <c r="B29" s="85">
        <f>IF($A29="","",VLOOKUP($A29,'Annex 2 EHV charges'!$A:$O,2,0))</f>
        <v>285</v>
      </c>
      <c r="C29" s="86">
        <f>IF($A29="","",VLOOKUP($A29,'Annex 2 EHV charges'!$A:$O,3,0))</f>
        <v>2200042354205</v>
      </c>
      <c r="D29" s="85" t="str">
        <f>IF($A29="","",VLOOKUP($A29,'Annex 2 EHV charges'!$A:$O,7,0))</f>
        <v>Woodland Barton Windfarm</v>
      </c>
      <c r="E29" s="90">
        <f>IFERROR(IF(VLOOKUP($A29,'Annex 2 EHV charges'!$A:$O,8,FALSE)=0,"",VLOOKUP($A29,'Annex 2 EHV charges'!$A:$O,8,FALSE)),"")</f>
        <v>0.32700000000000001</v>
      </c>
      <c r="F29" s="91">
        <f>IFERROR(IF(VLOOKUP($A29,'Annex 2 EHV charges'!$A:$O,9,FALSE)=0,"",VLOOKUP($A29,'Annex 2 EHV charges'!$A:$O,9,FALSE)),"")</f>
        <v>38.47</v>
      </c>
      <c r="G29" s="92">
        <f>IFERROR(IF(VLOOKUP($A29,'Annex 2 EHV charges'!$A:$O,10,FALSE)=0,"",VLOOKUP($A29,'Annex 2 EHV charges'!$A:$O,10,FALSE)),"")</f>
        <v>0.7</v>
      </c>
      <c r="H29" s="92">
        <f>IFERROR(IF(VLOOKUP($A29,'Annex 2 EHV charges'!$A:$O,11,FALSE)=0,"",VLOOKUP($A29,'Annex 2 EHV charges'!$A:$O,11,FALSE)),"")</f>
        <v>0.7</v>
      </c>
    </row>
    <row r="30" spans="1:8" x14ac:dyDescent="0.25">
      <c r="A30" s="85">
        <f t="array" ref="A30">IFERROR(INDEX('Annex 2 EHV charges'!$A$11:$A$299, MATCH(0, IF(ISBLANK('Annex 2 EHV charges'!$A$11:$A$299),1, COUNTIF(A$4:$A29, 'Annex 2 EHV charges'!$A$11:$A$299)), 0)),"")</f>
        <v>286</v>
      </c>
      <c r="B30" s="85">
        <f>IF($A30="","",VLOOKUP($A30,'Annex 2 EHV charges'!$A:$O,2,0))</f>
        <v>286</v>
      </c>
      <c r="C30" s="86">
        <f>IF($A30="","",VLOOKUP($A30,'Annex 2 EHV charges'!$A:$O,3,0))</f>
        <v>2200042387497</v>
      </c>
      <c r="D30" s="85" t="str">
        <f>IF($A30="","",VLOOKUP($A30,'Annex 2 EHV charges'!$A:$O,7,0))</f>
        <v>Four Burrows 2</v>
      </c>
      <c r="E30" s="90">
        <f>IFERROR(IF(VLOOKUP($A30,'Annex 2 EHV charges'!$A:$O,8,FALSE)=0,"",VLOOKUP($A30,'Annex 2 EHV charges'!$A:$O,8,FALSE)),"")</f>
        <v>0.88500000000000001</v>
      </c>
      <c r="F30" s="91">
        <f>IFERROR(IF(VLOOKUP($A30,'Annex 2 EHV charges'!$A:$O,9,FALSE)=0,"",VLOOKUP($A30,'Annex 2 EHV charges'!$A:$O,9,FALSE)),"")</f>
        <v>8.5399999999999991</v>
      </c>
      <c r="G30" s="92">
        <f>IFERROR(IF(VLOOKUP($A30,'Annex 2 EHV charges'!$A:$O,10,FALSE)=0,"",VLOOKUP($A30,'Annex 2 EHV charges'!$A:$O,10,FALSE)),"")</f>
        <v>1.88</v>
      </c>
      <c r="H30" s="92">
        <f>IFERROR(IF(VLOOKUP($A30,'Annex 2 EHV charges'!$A:$O,11,FALSE)=0,"",VLOOKUP($A30,'Annex 2 EHV charges'!$A:$O,11,FALSE)),"")</f>
        <v>1.88</v>
      </c>
    </row>
    <row r="31" spans="1:8" x14ac:dyDescent="0.25">
      <c r="A31" s="85">
        <f t="array" ref="A31">IFERROR(INDEX('Annex 2 EHV charges'!$A$11:$A$299, MATCH(0, IF(ISBLANK('Annex 2 EHV charges'!$A$11:$A$299),1, COUNTIF(A$4:$A30, 'Annex 2 EHV charges'!$A$11:$A$299)), 0)),"")</f>
        <v>287</v>
      </c>
      <c r="B31" s="85">
        <f>IF($A31="","",VLOOKUP($A31,'Annex 2 EHV charges'!$A:$O,2,0))</f>
        <v>287</v>
      </c>
      <c r="C31" s="86">
        <f>IF($A31="","",VLOOKUP($A31,'Annex 2 EHV charges'!$A:$O,3,0))</f>
        <v>2200042398211</v>
      </c>
      <c r="D31" s="85" t="str">
        <f>IF($A31="","",VLOOKUP($A31,'Annex 2 EHV charges'!$A:$O,7,0))</f>
        <v>Redlands Farm</v>
      </c>
      <c r="E31" s="90">
        <f>IFERROR(IF(VLOOKUP($A31,'Annex 2 EHV charges'!$A:$O,8,FALSE)=0,"",VLOOKUP($A31,'Annex 2 EHV charges'!$A:$O,8,FALSE)),"")</f>
        <v>0.55200000000000005</v>
      </c>
      <c r="F31" s="91">
        <f>IFERROR(IF(VLOOKUP($A31,'Annex 2 EHV charges'!$A:$O,9,FALSE)=0,"",VLOOKUP($A31,'Annex 2 EHV charges'!$A:$O,9,FALSE)),"")</f>
        <v>6.03</v>
      </c>
      <c r="G31" s="92">
        <f>IFERROR(IF(VLOOKUP($A31,'Annex 2 EHV charges'!$A:$O,10,FALSE)=0,"",VLOOKUP($A31,'Annex 2 EHV charges'!$A:$O,10,FALSE)),"")</f>
        <v>1.98</v>
      </c>
      <c r="H31" s="92">
        <f>IFERROR(IF(VLOOKUP($A31,'Annex 2 EHV charges'!$A:$O,11,FALSE)=0,"",VLOOKUP($A31,'Annex 2 EHV charges'!$A:$O,11,FALSE)),"")</f>
        <v>1.98</v>
      </c>
    </row>
    <row r="32" spans="1:8" x14ac:dyDescent="0.25">
      <c r="A32" s="85">
        <f t="array" ref="A32">IFERROR(INDEX('Annex 2 EHV charges'!$A$11:$A$299, MATCH(0, IF(ISBLANK('Annex 2 EHV charges'!$A$11:$A$299),1, COUNTIF(A$4:$A31, 'Annex 2 EHV charges'!$A$11:$A$299)), 0)),"")</f>
        <v>288</v>
      </c>
      <c r="B32" s="85">
        <f>IF($A32="","",VLOOKUP($A32,'Annex 2 EHV charges'!$A:$O,2,0))</f>
        <v>288</v>
      </c>
      <c r="C32" s="86">
        <f>IF($A32="","",VLOOKUP($A32,'Annex 2 EHV charges'!$A:$O,3,0))</f>
        <v>2200042400882</v>
      </c>
      <c r="D32" s="85" t="str">
        <f>IF($A32="","",VLOOKUP($A32,'Annex 2 EHV charges'!$A:$O,7,0))</f>
        <v>Tengore Lane PV</v>
      </c>
      <c r="E32" s="90">
        <f>IFERROR(IF(VLOOKUP($A32,'Annex 2 EHV charges'!$A:$O,8,FALSE)=0,"",VLOOKUP($A32,'Annex 2 EHV charges'!$A:$O,8,FALSE)),"")</f>
        <v>0.64300000000000002</v>
      </c>
      <c r="F32" s="91">
        <f>IFERROR(IF(VLOOKUP($A32,'Annex 2 EHV charges'!$A:$O,9,FALSE)=0,"",VLOOKUP($A32,'Annex 2 EHV charges'!$A:$O,9,FALSE)),"")</f>
        <v>6.56</v>
      </c>
      <c r="G32" s="92">
        <f>IFERROR(IF(VLOOKUP($A32,'Annex 2 EHV charges'!$A:$O,10,FALSE)=0,"",VLOOKUP($A32,'Annex 2 EHV charges'!$A:$O,10,FALSE)),"")</f>
        <v>3.03</v>
      </c>
      <c r="H32" s="92">
        <f>IFERROR(IF(VLOOKUP($A32,'Annex 2 EHV charges'!$A:$O,11,FALSE)=0,"",VLOOKUP($A32,'Annex 2 EHV charges'!$A:$O,11,FALSE)),"")</f>
        <v>3.03</v>
      </c>
    </row>
    <row r="33" spans="1:8" x14ac:dyDescent="0.25">
      <c r="A33" s="85">
        <f t="array" ref="A33">IFERROR(INDEX('Annex 2 EHV charges'!$A$11:$A$299, MATCH(0, IF(ISBLANK('Annex 2 EHV charges'!$A$11:$A$299),1, COUNTIF(A$4:$A32, 'Annex 2 EHV charges'!$A$11:$A$299)), 0)),"")</f>
        <v>289</v>
      </c>
      <c r="B33" s="85">
        <f>IF($A33="","",VLOOKUP($A33,'Annex 2 EHV charges'!$A:$O,2,0))</f>
        <v>289</v>
      </c>
      <c r="C33" s="86">
        <f>IF($A33="","",VLOOKUP($A33,'Annex 2 EHV charges'!$A:$O,3,0))</f>
        <v>2200042400864</v>
      </c>
      <c r="D33" s="85" t="str">
        <f>IF($A33="","",VLOOKUP($A33,'Annex 2 EHV charges'!$A:$O,7,0))</f>
        <v>Liverton Farm</v>
      </c>
      <c r="E33" s="90">
        <f>IFERROR(IF(VLOOKUP($A33,'Annex 2 EHV charges'!$A:$O,8,FALSE)=0,"",VLOOKUP($A33,'Annex 2 EHV charges'!$A:$O,8,FALSE)),"")</f>
        <v>0.79400000000000004</v>
      </c>
      <c r="F33" s="91">
        <f>IFERROR(IF(VLOOKUP($A33,'Annex 2 EHV charges'!$A:$O,9,FALSE)=0,"",VLOOKUP($A33,'Annex 2 EHV charges'!$A:$O,9,FALSE)),"")</f>
        <v>1.96</v>
      </c>
      <c r="G33" s="92">
        <f>IFERROR(IF(VLOOKUP($A33,'Annex 2 EHV charges'!$A:$O,10,FALSE)=0,"",VLOOKUP($A33,'Annex 2 EHV charges'!$A:$O,10,FALSE)),"")</f>
        <v>1.48</v>
      </c>
      <c r="H33" s="92">
        <f>IFERROR(IF(VLOOKUP($A33,'Annex 2 EHV charges'!$A:$O,11,FALSE)=0,"",VLOOKUP($A33,'Annex 2 EHV charges'!$A:$O,11,FALSE)),"")</f>
        <v>1.48</v>
      </c>
    </row>
    <row r="34" spans="1:8" x14ac:dyDescent="0.25">
      <c r="A34" s="85">
        <f t="array" ref="A34">IFERROR(INDEX('Annex 2 EHV charges'!$A$11:$A$299, MATCH(0, IF(ISBLANK('Annex 2 EHV charges'!$A$11:$A$299),1, COUNTIF(A$4:$A33, 'Annex 2 EHV charges'!$A$11:$A$299)), 0)),"")</f>
        <v>290</v>
      </c>
      <c r="B34" s="85">
        <f>IF($A34="","",VLOOKUP($A34,'Annex 2 EHV charges'!$A:$O,2,0))</f>
        <v>290</v>
      </c>
      <c r="C34" s="86">
        <f>IF($A34="","",VLOOKUP($A34,'Annex 2 EHV charges'!$A:$O,3,0))</f>
        <v>2200042407860</v>
      </c>
      <c r="D34" s="85" t="str">
        <f>IF($A34="","",VLOOKUP($A34,'Annex 2 EHV charges'!$A:$O,7,0))</f>
        <v>Yonder Parks Farm</v>
      </c>
      <c r="E34" s="90">
        <f>IFERROR(IF(VLOOKUP($A34,'Annex 2 EHV charges'!$A:$O,8,FALSE)=0,"",VLOOKUP($A34,'Annex 2 EHV charges'!$A:$O,8,FALSE)),"")</f>
        <v>2.9740000000000002</v>
      </c>
      <c r="F34" s="91">
        <f>IFERROR(IF(VLOOKUP($A34,'Annex 2 EHV charges'!$A:$O,9,FALSE)=0,"",VLOOKUP($A34,'Annex 2 EHV charges'!$A:$O,9,FALSE)),"")</f>
        <v>9.23</v>
      </c>
      <c r="G34" s="92">
        <f>IFERROR(IF(VLOOKUP($A34,'Annex 2 EHV charges'!$A:$O,10,FALSE)=0,"",VLOOKUP($A34,'Annex 2 EHV charges'!$A:$O,10,FALSE)),"")</f>
        <v>3.46</v>
      </c>
      <c r="H34" s="92">
        <f>IFERROR(IF(VLOOKUP($A34,'Annex 2 EHV charges'!$A:$O,11,FALSE)=0,"",VLOOKUP($A34,'Annex 2 EHV charges'!$A:$O,11,FALSE)),"")</f>
        <v>3.46</v>
      </c>
    </row>
    <row r="35" spans="1:8" x14ac:dyDescent="0.25">
      <c r="A35" s="85">
        <f t="array" ref="A35">IFERROR(INDEX('Annex 2 EHV charges'!$A$11:$A$299, MATCH(0, IF(ISBLANK('Annex 2 EHV charges'!$A$11:$A$299),1, COUNTIF(A$4:$A34, 'Annex 2 EHV charges'!$A$11:$A$299)), 0)),"")</f>
        <v>291</v>
      </c>
      <c r="B35" s="85">
        <f>IF($A35="","",VLOOKUP($A35,'Annex 2 EHV charges'!$A:$O,2,0))</f>
        <v>291</v>
      </c>
      <c r="C35" s="86">
        <f>IF($A35="","",VLOOKUP($A35,'Annex 2 EHV charges'!$A:$O,3,0))</f>
        <v>2200042410310</v>
      </c>
      <c r="D35" s="85" t="str">
        <f>IF($A35="","",VLOOKUP($A35,'Annex 2 EHV charges'!$A:$O,7,0))</f>
        <v>Somerton Door</v>
      </c>
      <c r="E35" s="90">
        <f>IFERROR(IF(VLOOKUP($A35,'Annex 2 EHV charges'!$A:$O,8,FALSE)=0,"",VLOOKUP($A35,'Annex 2 EHV charges'!$A:$O,8,FALSE)),"")</f>
        <v>0.59499999999999997</v>
      </c>
      <c r="F35" s="91">
        <f>IFERROR(IF(VLOOKUP($A35,'Annex 2 EHV charges'!$A:$O,9,FALSE)=0,"",VLOOKUP($A35,'Annex 2 EHV charges'!$A:$O,9,FALSE)),"")</f>
        <v>5.4</v>
      </c>
      <c r="G35" s="92">
        <f>IFERROR(IF(VLOOKUP($A35,'Annex 2 EHV charges'!$A:$O,10,FALSE)=0,"",VLOOKUP($A35,'Annex 2 EHV charges'!$A:$O,10,FALSE)),"")</f>
        <v>3.24</v>
      </c>
      <c r="H35" s="92">
        <f>IFERROR(IF(VLOOKUP($A35,'Annex 2 EHV charges'!$A:$O,11,FALSE)=0,"",VLOOKUP($A35,'Annex 2 EHV charges'!$A:$O,11,FALSE)),"")</f>
        <v>3.24</v>
      </c>
    </row>
    <row r="36" spans="1:8" x14ac:dyDescent="0.25">
      <c r="A36" s="85">
        <f t="array" ref="A36">IFERROR(INDEX('Annex 2 EHV charges'!$A$11:$A$299, MATCH(0, IF(ISBLANK('Annex 2 EHV charges'!$A$11:$A$299),1, COUNTIF(A$4:$A35, 'Annex 2 EHV charges'!$A$11:$A$299)), 0)),"")</f>
        <v>292</v>
      </c>
      <c r="B36" s="85">
        <f>IF($A36="","",VLOOKUP($A36,'Annex 2 EHV charges'!$A:$O,2,0))</f>
        <v>292</v>
      </c>
      <c r="C36" s="86">
        <f>IF($A36="","",VLOOKUP($A36,'Annex 2 EHV charges'!$A:$O,3,0))</f>
        <v>2200042414858</v>
      </c>
      <c r="D36" s="85" t="str">
        <f>IF($A36="","",VLOOKUP($A36,'Annex 2 EHV charges'!$A:$O,7,0))</f>
        <v>Carditch Drove</v>
      </c>
      <c r="E36" s="90">
        <f>IFERROR(IF(VLOOKUP($A36,'Annex 2 EHV charges'!$A:$O,8,FALSE)=0,"",VLOOKUP($A36,'Annex 2 EHV charges'!$A:$O,8,FALSE)),"")</f>
        <v>9.9440000000000008</v>
      </c>
      <c r="F36" s="91">
        <f>IFERROR(IF(VLOOKUP($A36,'Annex 2 EHV charges'!$A:$O,9,FALSE)=0,"",VLOOKUP($A36,'Annex 2 EHV charges'!$A:$O,9,FALSE)),"")</f>
        <v>2.88</v>
      </c>
      <c r="G36" s="92">
        <f>IFERROR(IF(VLOOKUP($A36,'Annex 2 EHV charges'!$A:$O,10,FALSE)=0,"",VLOOKUP($A36,'Annex 2 EHV charges'!$A:$O,10,FALSE)),"")</f>
        <v>1.78</v>
      </c>
      <c r="H36" s="92">
        <f>IFERROR(IF(VLOOKUP($A36,'Annex 2 EHV charges'!$A:$O,11,FALSE)=0,"",VLOOKUP($A36,'Annex 2 EHV charges'!$A:$O,11,FALSE)),"")</f>
        <v>1.78</v>
      </c>
    </row>
    <row r="37" spans="1:8" x14ac:dyDescent="0.25">
      <c r="A37" s="85">
        <f t="array" ref="A37">IFERROR(INDEX('Annex 2 EHV charges'!$A$11:$A$299, MATCH(0, IF(ISBLANK('Annex 2 EHV charges'!$A$11:$A$299),1, COUNTIF(A$4:$A36, 'Annex 2 EHV charges'!$A$11:$A$299)), 0)),"")</f>
        <v>293</v>
      </c>
      <c r="B37" s="85">
        <f>IF($A37="","",VLOOKUP($A37,'Annex 2 EHV charges'!$A:$O,2,0))</f>
        <v>293</v>
      </c>
      <c r="C37" s="86">
        <f>IF($A37="","",VLOOKUP($A37,'Annex 2 EHV charges'!$A:$O,3,0))</f>
        <v>2200042417798</v>
      </c>
      <c r="D37" s="85" t="str">
        <f>IF($A37="","",VLOOKUP($A37,'Annex 2 EHV charges'!$A:$O,7,0))</f>
        <v>Capelands Farm</v>
      </c>
      <c r="E37" s="90">
        <f>IFERROR(IF(VLOOKUP($A37,'Annex 2 EHV charges'!$A:$O,8,FALSE)=0,"",VLOOKUP($A37,'Annex 2 EHV charges'!$A:$O,8,FALSE)),"")</f>
        <v>1.502</v>
      </c>
      <c r="F37" s="91">
        <f>IFERROR(IF(VLOOKUP($A37,'Annex 2 EHV charges'!$A:$O,9,FALSE)=0,"",VLOOKUP($A37,'Annex 2 EHV charges'!$A:$O,9,FALSE)),"")</f>
        <v>2.02</v>
      </c>
      <c r="G37" s="92">
        <f>IFERROR(IF(VLOOKUP($A37,'Annex 2 EHV charges'!$A:$O,10,FALSE)=0,"",VLOOKUP($A37,'Annex 2 EHV charges'!$A:$O,10,FALSE)),"")</f>
        <v>2.02</v>
      </c>
      <c r="H37" s="92">
        <f>IFERROR(IF(VLOOKUP($A37,'Annex 2 EHV charges'!$A:$O,11,FALSE)=0,"",VLOOKUP($A37,'Annex 2 EHV charges'!$A:$O,11,FALSE)),"")</f>
        <v>2.02</v>
      </c>
    </row>
    <row r="38" spans="1:8" x14ac:dyDescent="0.25">
      <c r="A38" s="85">
        <f t="array" ref="A38">IFERROR(INDEX('Annex 2 EHV charges'!$A$11:$A$299, MATCH(0, IF(ISBLANK('Annex 2 EHV charges'!$A$11:$A$299),1, COUNTIF(A$4:$A37, 'Annex 2 EHV charges'!$A$11:$A$299)), 0)),"")</f>
        <v>294</v>
      </c>
      <c r="B38" s="85">
        <f>IF($A38="","",VLOOKUP($A38,'Annex 2 EHV charges'!$A:$O,2,0))</f>
        <v>294</v>
      </c>
      <c r="C38" s="86">
        <f>IF($A38="","",VLOOKUP($A38,'Annex 2 EHV charges'!$A:$O,3,0))</f>
        <v>2200042418791</v>
      </c>
      <c r="D38" s="85" t="str">
        <f>IF($A38="","",VLOOKUP($A38,'Annex 2 EHV charges'!$A:$O,7,0))</f>
        <v>East Youlstone WF</v>
      </c>
      <c r="E38" s="90">
        <f>IFERROR(IF(VLOOKUP($A38,'Annex 2 EHV charges'!$A:$O,8,FALSE)=0,"",VLOOKUP($A38,'Annex 2 EHV charges'!$A:$O,8,FALSE)),"")</f>
        <v>2.4889999999999999</v>
      </c>
      <c r="F38" s="91">
        <f>IFERROR(IF(VLOOKUP($A38,'Annex 2 EHV charges'!$A:$O,9,FALSE)=0,"",VLOOKUP($A38,'Annex 2 EHV charges'!$A:$O,9,FALSE)),"")</f>
        <v>62.31</v>
      </c>
      <c r="G38" s="92">
        <f>IFERROR(IF(VLOOKUP($A38,'Annex 2 EHV charges'!$A:$O,10,FALSE)=0,"",VLOOKUP($A38,'Annex 2 EHV charges'!$A:$O,10,FALSE)),"")</f>
        <v>1.49</v>
      </c>
      <c r="H38" s="92">
        <f>IFERROR(IF(VLOOKUP($A38,'Annex 2 EHV charges'!$A:$O,11,FALSE)=0,"",VLOOKUP($A38,'Annex 2 EHV charges'!$A:$O,11,FALSE)),"")</f>
        <v>1.49</v>
      </c>
    </row>
    <row r="39" spans="1:8" x14ac:dyDescent="0.25">
      <c r="A39" s="85">
        <f t="array" ref="A39">IFERROR(INDEX('Annex 2 EHV charges'!$A$11:$A$299, MATCH(0, IF(ISBLANK('Annex 2 EHV charges'!$A$11:$A$299),1, COUNTIF(A$4:$A38, 'Annex 2 EHV charges'!$A$11:$A$299)), 0)),"")</f>
        <v>295</v>
      </c>
      <c r="B39" s="85">
        <f>IF($A39="","",VLOOKUP($A39,'Annex 2 EHV charges'!$A:$O,2,0))</f>
        <v>295</v>
      </c>
      <c r="C39" s="86">
        <f>IF($A39="","",VLOOKUP($A39,'Annex 2 EHV charges'!$A:$O,3,0))</f>
        <v>2200042437359</v>
      </c>
      <c r="D39" s="85" t="str">
        <f>IF($A39="","",VLOOKUP($A39,'Annex 2 EHV charges'!$A:$O,7,0))</f>
        <v>Francis Court Farm</v>
      </c>
      <c r="E39" s="90">
        <f>IFERROR(IF(VLOOKUP($A39,'Annex 2 EHV charges'!$A:$O,8,FALSE)=0,"",VLOOKUP($A39,'Annex 2 EHV charges'!$A:$O,8,FALSE)),"")</f>
        <v>1.544</v>
      </c>
      <c r="F39" s="91">
        <f>IFERROR(IF(VLOOKUP($A39,'Annex 2 EHV charges'!$A:$O,9,FALSE)=0,"",VLOOKUP($A39,'Annex 2 EHV charges'!$A:$O,9,FALSE)),"")</f>
        <v>6.85</v>
      </c>
      <c r="G39" s="92">
        <f>IFERROR(IF(VLOOKUP($A39,'Annex 2 EHV charges'!$A:$O,10,FALSE)=0,"",VLOOKUP($A39,'Annex 2 EHV charges'!$A:$O,10,FALSE)),"")</f>
        <v>1.95</v>
      </c>
      <c r="H39" s="92">
        <f>IFERROR(IF(VLOOKUP($A39,'Annex 2 EHV charges'!$A:$O,11,FALSE)=0,"",VLOOKUP($A39,'Annex 2 EHV charges'!$A:$O,11,FALSE)),"")</f>
        <v>1.95</v>
      </c>
    </row>
    <row r="40" spans="1:8" x14ac:dyDescent="0.25">
      <c r="A40" s="85">
        <f t="array" ref="A40">IFERROR(INDEX('Annex 2 EHV charges'!$A$11:$A$299, MATCH(0, IF(ISBLANK('Annex 2 EHV charges'!$A$11:$A$299),1, COUNTIF(A$4:$A39, 'Annex 2 EHV charges'!$A$11:$A$299)), 0)),"")</f>
        <v>296</v>
      </c>
      <c r="B40" s="85">
        <f>IF($A40="","",VLOOKUP($A40,'Annex 2 EHV charges'!$A:$O,2,0))</f>
        <v>296</v>
      </c>
      <c r="C40" s="86">
        <f>IF($A40="","",VLOOKUP($A40,'Annex 2 EHV charges'!$A:$O,3,0))</f>
        <v>2200042443316</v>
      </c>
      <c r="D40" s="85" t="str">
        <f>IF($A40="","",VLOOKUP($A40,'Annex 2 EHV charges'!$A:$O,7,0))</f>
        <v>Northwood</v>
      </c>
      <c r="E40" s="90">
        <f>IFERROR(IF(VLOOKUP($A40,'Annex 2 EHV charges'!$A:$O,8,FALSE)=0,"",VLOOKUP($A40,'Annex 2 EHV charges'!$A:$O,8,FALSE)),"")</f>
        <v>0.90500000000000003</v>
      </c>
      <c r="F40" s="91">
        <f>IFERROR(IF(VLOOKUP($A40,'Annex 2 EHV charges'!$A:$O,9,FALSE)=0,"",VLOOKUP($A40,'Annex 2 EHV charges'!$A:$O,9,FALSE)),"")</f>
        <v>1.45</v>
      </c>
      <c r="G40" s="92">
        <f>IFERROR(IF(VLOOKUP($A40,'Annex 2 EHV charges'!$A:$O,10,FALSE)=0,"",VLOOKUP($A40,'Annex 2 EHV charges'!$A:$O,10,FALSE)),"")</f>
        <v>3.46</v>
      </c>
      <c r="H40" s="92">
        <f>IFERROR(IF(VLOOKUP($A40,'Annex 2 EHV charges'!$A:$O,11,FALSE)=0,"",VLOOKUP($A40,'Annex 2 EHV charges'!$A:$O,11,FALSE)),"")</f>
        <v>3.46</v>
      </c>
    </row>
    <row r="41" spans="1:8" x14ac:dyDescent="0.25">
      <c r="A41" s="85">
        <f t="array" ref="A41">IFERROR(INDEX('Annex 2 EHV charges'!$A$11:$A$299, MATCH(0, IF(ISBLANK('Annex 2 EHV charges'!$A$11:$A$299),1, COUNTIF(A$4:$A40, 'Annex 2 EHV charges'!$A$11:$A$299)), 0)),"")</f>
        <v>297</v>
      </c>
      <c r="B41" s="85">
        <f>IF($A41="","",VLOOKUP($A41,'Annex 2 EHV charges'!$A:$O,2,0))</f>
        <v>297</v>
      </c>
      <c r="C41" s="86">
        <f>IF($A41="","",VLOOKUP($A41,'Annex 2 EHV charges'!$A:$O,3,0))</f>
        <v>2200042443352</v>
      </c>
      <c r="D41" s="85" t="str">
        <f>IF($A41="","",VLOOKUP($A41,'Annex 2 EHV charges'!$A:$O,7,0))</f>
        <v>Tricky Warren</v>
      </c>
      <c r="E41" s="90" t="str">
        <f>IFERROR(IF(VLOOKUP($A41,'Annex 2 EHV charges'!$A:$O,8,FALSE)=0,"",VLOOKUP($A41,'Annex 2 EHV charges'!$A:$O,8,FALSE)),"")</f>
        <v/>
      </c>
      <c r="F41" s="91">
        <f>IFERROR(IF(VLOOKUP($A41,'Annex 2 EHV charges'!$A:$O,9,FALSE)=0,"",VLOOKUP($A41,'Annex 2 EHV charges'!$A:$O,9,FALSE)),"")</f>
        <v>7.03</v>
      </c>
      <c r="G41" s="92">
        <f>IFERROR(IF(VLOOKUP($A41,'Annex 2 EHV charges'!$A:$O,10,FALSE)=0,"",VLOOKUP($A41,'Annex 2 EHV charges'!$A:$O,10,FALSE)),"")</f>
        <v>1.28</v>
      </c>
      <c r="H41" s="92">
        <f>IFERROR(IF(VLOOKUP($A41,'Annex 2 EHV charges'!$A:$O,11,FALSE)=0,"",VLOOKUP($A41,'Annex 2 EHV charges'!$A:$O,11,FALSE)),"")</f>
        <v>1.28</v>
      </c>
    </row>
    <row r="42" spans="1:8" x14ac:dyDescent="0.25">
      <c r="A42" s="85">
        <f t="array" ref="A42">IFERROR(INDEX('Annex 2 EHV charges'!$A$11:$A$299, MATCH(0, IF(ISBLANK('Annex 2 EHV charges'!$A$11:$A$299),1, COUNTIF(A$4:$A41, 'Annex 2 EHV charges'!$A$11:$A$299)), 0)),"")</f>
        <v>298</v>
      </c>
      <c r="B42" s="85">
        <f>IF($A42="","",VLOOKUP($A42,'Annex 2 EHV charges'!$A:$O,2,0))</f>
        <v>298</v>
      </c>
      <c r="C42" s="86">
        <f>IF($A42="","",VLOOKUP($A42,'Annex 2 EHV charges'!$A:$O,3,0))</f>
        <v>2200042447000</v>
      </c>
      <c r="D42" s="85" t="str">
        <f>IF($A42="","",VLOOKUP($A42,'Annex 2 EHV charges'!$A:$O,7,0))</f>
        <v>Iwood Lane</v>
      </c>
      <c r="E42" s="90">
        <f>IFERROR(IF(VLOOKUP($A42,'Annex 2 EHV charges'!$A:$O,8,FALSE)=0,"",VLOOKUP($A42,'Annex 2 EHV charges'!$A:$O,8,FALSE)),"")</f>
        <v>9.8919999999999995</v>
      </c>
      <c r="F42" s="91">
        <f>IFERROR(IF(VLOOKUP($A42,'Annex 2 EHV charges'!$A:$O,9,FALSE)=0,"",VLOOKUP($A42,'Annex 2 EHV charges'!$A:$O,9,FALSE)),"")</f>
        <v>1.77</v>
      </c>
      <c r="G42" s="92">
        <f>IFERROR(IF(VLOOKUP($A42,'Annex 2 EHV charges'!$A:$O,10,FALSE)=0,"",VLOOKUP($A42,'Annex 2 EHV charges'!$A:$O,10,FALSE)),"")</f>
        <v>3.48</v>
      </c>
      <c r="H42" s="92">
        <f>IFERROR(IF(VLOOKUP($A42,'Annex 2 EHV charges'!$A:$O,11,FALSE)=0,"",VLOOKUP($A42,'Annex 2 EHV charges'!$A:$O,11,FALSE)),"")</f>
        <v>3.48</v>
      </c>
    </row>
    <row r="43" spans="1:8" x14ac:dyDescent="0.25">
      <c r="A43" s="85">
        <f t="array" ref="A43">IFERROR(INDEX('Annex 2 EHV charges'!$A$11:$A$299, MATCH(0, IF(ISBLANK('Annex 2 EHV charges'!$A$11:$A$299),1, COUNTIF(A$4:$A42, 'Annex 2 EHV charges'!$A$11:$A$299)), 0)),"")</f>
        <v>299</v>
      </c>
      <c r="B43" s="85">
        <f>IF($A43="","",VLOOKUP($A43,'Annex 2 EHV charges'!$A:$O,2,0))</f>
        <v>299</v>
      </c>
      <c r="C43" s="86">
        <f>IF($A43="","",VLOOKUP($A43,'Annex 2 EHV charges'!$A:$O,3,0))</f>
        <v>2200042446984</v>
      </c>
      <c r="D43" s="85" t="str">
        <f>IF($A43="","",VLOOKUP($A43,'Annex 2 EHV charges'!$A:$O,7,0))</f>
        <v>Rydon Farm</v>
      </c>
      <c r="E43" s="90">
        <f>IFERROR(IF(VLOOKUP($A43,'Annex 2 EHV charges'!$A:$O,8,FALSE)=0,"",VLOOKUP($A43,'Annex 2 EHV charges'!$A:$O,8,FALSE)),"")</f>
        <v>8.1820000000000004</v>
      </c>
      <c r="F43" s="91">
        <f>IFERROR(IF(VLOOKUP($A43,'Annex 2 EHV charges'!$A:$O,9,FALSE)=0,"",VLOOKUP($A43,'Annex 2 EHV charges'!$A:$O,9,FALSE)),"")</f>
        <v>17.059999999999999</v>
      </c>
      <c r="G43" s="92">
        <f>IFERROR(IF(VLOOKUP($A43,'Annex 2 EHV charges'!$A:$O,10,FALSE)=0,"",VLOOKUP($A43,'Annex 2 EHV charges'!$A:$O,10,FALSE)),"")</f>
        <v>2.12</v>
      </c>
      <c r="H43" s="92">
        <f>IFERROR(IF(VLOOKUP($A43,'Annex 2 EHV charges'!$A:$O,11,FALSE)=0,"",VLOOKUP($A43,'Annex 2 EHV charges'!$A:$O,11,FALSE)),"")</f>
        <v>2.12</v>
      </c>
    </row>
    <row r="44" spans="1:8" x14ac:dyDescent="0.25">
      <c r="A44" s="85">
        <f t="array" ref="A44">IFERROR(INDEX('Annex 2 EHV charges'!$A$11:$A$299, MATCH(0, IF(ISBLANK('Annex 2 EHV charges'!$A$11:$A$299),1, COUNTIF(A$4:$A43, 'Annex 2 EHV charges'!$A$11:$A$299)), 0)),"")</f>
        <v>300</v>
      </c>
      <c r="B44" s="85">
        <f>IF($A44="","",VLOOKUP($A44,'Annex 2 EHV charges'!$A:$O,2,0))</f>
        <v>300</v>
      </c>
      <c r="C44" s="86">
        <f>IF($A44="","",VLOOKUP($A44,'Annex 2 EHV charges'!$A:$O,3,0))</f>
        <v>2200042446966</v>
      </c>
      <c r="D44" s="85" t="str">
        <f>IF($A44="","",VLOOKUP($A44,'Annex 2 EHV charges'!$A:$O,7,0))</f>
        <v>Balls Wood</v>
      </c>
      <c r="E44" s="90">
        <f>IFERROR(IF(VLOOKUP($A44,'Annex 2 EHV charges'!$A:$O,8,FALSE)=0,"",VLOOKUP($A44,'Annex 2 EHV charges'!$A:$O,8,FALSE)),"")</f>
        <v>2.504</v>
      </c>
      <c r="F44" s="91">
        <f>IFERROR(IF(VLOOKUP($A44,'Annex 2 EHV charges'!$A:$O,9,FALSE)=0,"",VLOOKUP($A44,'Annex 2 EHV charges'!$A:$O,9,FALSE)),"")</f>
        <v>10.96</v>
      </c>
      <c r="G44" s="92">
        <f>IFERROR(IF(VLOOKUP($A44,'Annex 2 EHV charges'!$A:$O,10,FALSE)=0,"",VLOOKUP($A44,'Annex 2 EHV charges'!$A:$O,10,FALSE)),"")</f>
        <v>2.42</v>
      </c>
      <c r="H44" s="92">
        <f>IFERROR(IF(VLOOKUP($A44,'Annex 2 EHV charges'!$A:$O,11,FALSE)=0,"",VLOOKUP($A44,'Annex 2 EHV charges'!$A:$O,11,FALSE)),"")</f>
        <v>2.42</v>
      </c>
    </row>
    <row r="45" spans="1:8" x14ac:dyDescent="0.25">
      <c r="A45" s="85">
        <f t="array" ref="A45">IFERROR(INDEX('Annex 2 EHV charges'!$A$11:$A$299, MATCH(0, IF(ISBLANK('Annex 2 EHV charges'!$A$11:$A$299),1, COUNTIF(A$4:$A44, 'Annex 2 EHV charges'!$A$11:$A$299)), 0)),"")</f>
        <v>301</v>
      </c>
      <c r="B45" s="85">
        <f>IF($A45="","",VLOOKUP($A45,'Annex 2 EHV charges'!$A:$O,2,0))</f>
        <v>301</v>
      </c>
      <c r="C45" s="86">
        <f>IF($A45="","",VLOOKUP($A45,'Annex 2 EHV charges'!$A:$O,3,0))</f>
        <v>2200042457480</v>
      </c>
      <c r="D45" s="85" t="str">
        <f>IF($A45="","",VLOOKUP($A45,'Annex 2 EHV charges'!$A:$O,7,0))</f>
        <v>Ashlawn Farm</v>
      </c>
      <c r="E45" s="90">
        <f>IFERROR(IF(VLOOKUP($A45,'Annex 2 EHV charges'!$A:$O,8,FALSE)=0,"",VLOOKUP($A45,'Annex 2 EHV charges'!$A:$O,8,FALSE)),"")</f>
        <v>10.145</v>
      </c>
      <c r="F45" s="91">
        <f>IFERROR(IF(VLOOKUP($A45,'Annex 2 EHV charges'!$A:$O,9,FALSE)=0,"",VLOOKUP($A45,'Annex 2 EHV charges'!$A:$O,9,FALSE)),"")</f>
        <v>11.67</v>
      </c>
      <c r="G45" s="92">
        <f>IFERROR(IF(VLOOKUP($A45,'Annex 2 EHV charges'!$A:$O,10,FALSE)=0,"",VLOOKUP($A45,'Annex 2 EHV charges'!$A:$O,10,FALSE)),"")</f>
        <v>2.73</v>
      </c>
      <c r="H45" s="92">
        <f>IFERROR(IF(VLOOKUP($A45,'Annex 2 EHV charges'!$A:$O,11,FALSE)=0,"",VLOOKUP($A45,'Annex 2 EHV charges'!$A:$O,11,FALSE)),"")</f>
        <v>2.73</v>
      </c>
    </row>
    <row r="46" spans="1:8" x14ac:dyDescent="0.25">
      <c r="A46" s="85">
        <f t="array" ref="A46">IFERROR(INDEX('Annex 2 EHV charges'!$A$11:$A$299, MATCH(0, IF(ISBLANK('Annex 2 EHV charges'!$A$11:$A$299),1, COUNTIF(A$4:$A45, 'Annex 2 EHV charges'!$A$11:$A$299)), 0)),"")</f>
        <v>302</v>
      </c>
      <c r="B46" s="85">
        <f>IF($A46="","",VLOOKUP($A46,'Annex 2 EHV charges'!$A:$O,2,0))</f>
        <v>302</v>
      </c>
      <c r="C46" s="86">
        <f>IF($A46="","",VLOOKUP($A46,'Annex 2 EHV charges'!$A:$O,3,0))</f>
        <v>2200042457903</v>
      </c>
      <c r="D46" s="85" t="str">
        <f>IF($A46="","",VLOOKUP($A46,'Annex 2 EHV charges'!$A:$O,7,0))</f>
        <v>Pencoose Farm</v>
      </c>
      <c r="E46" s="90">
        <f>IFERROR(IF(VLOOKUP($A46,'Annex 2 EHV charges'!$A:$O,8,FALSE)=0,"",VLOOKUP($A46,'Annex 2 EHV charges'!$A:$O,8,FALSE)),"")</f>
        <v>3.4079999999999999</v>
      </c>
      <c r="F46" s="91">
        <f>IFERROR(IF(VLOOKUP($A46,'Annex 2 EHV charges'!$A:$O,9,FALSE)=0,"",VLOOKUP($A46,'Annex 2 EHV charges'!$A:$O,9,FALSE)),"")</f>
        <v>7.48</v>
      </c>
      <c r="G46" s="92">
        <f>IFERROR(IF(VLOOKUP($A46,'Annex 2 EHV charges'!$A:$O,10,FALSE)=0,"",VLOOKUP($A46,'Annex 2 EHV charges'!$A:$O,10,FALSE)),"")</f>
        <v>1.63</v>
      </c>
      <c r="H46" s="92">
        <f>IFERROR(IF(VLOOKUP($A46,'Annex 2 EHV charges'!$A:$O,11,FALSE)=0,"",VLOOKUP($A46,'Annex 2 EHV charges'!$A:$O,11,FALSE)),"")</f>
        <v>1.63</v>
      </c>
    </row>
    <row r="47" spans="1:8" x14ac:dyDescent="0.25">
      <c r="A47" s="85">
        <f t="array" ref="A47">IFERROR(INDEX('Annex 2 EHV charges'!$A$11:$A$299, MATCH(0, IF(ISBLANK('Annex 2 EHV charges'!$A$11:$A$299),1, COUNTIF(A$4:$A46, 'Annex 2 EHV charges'!$A$11:$A$299)), 0)),"")</f>
        <v>303</v>
      </c>
      <c r="B47" s="85">
        <f>IF($A47="","",VLOOKUP($A47,'Annex 2 EHV charges'!$A:$O,2,0))</f>
        <v>303</v>
      </c>
      <c r="C47" s="86">
        <f>IF($A47="","",VLOOKUP($A47,'Annex 2 EHV charges'!$A:$O,3,0))</f>
        <v>2200042457986</v>
      </c>
      <c r="D47" s="85" t="str">
        <f>IF($A47="","",VLOOKUP($A47,'Annex 2 EHV charges'!$A:$O,7,0))</f>
        <v>Hawkers Farm</v>
      </c>
      <c r="E47" s="90">
        <f>IFERROR(IF(VLOOKUP($A47,'Annex 2 EHV charges'!$A:$O,8,FALSE)=0,"",VLOOKUP($A47,'Annex 2 EHV charges'!$A:$O,8,FALSE)),"")</f>
        <v>0.53600000000000003</v>
      </c>
      <c r="F47" s="91">
        <f>IFERROR(IF(VLOOKUP($A47,'Annex 2 EHV charges'!$A:$O,9,FALSE)=0,"",VLOOKUP($A47,'Annex 2 EHV charges'!$A:$O,9,FALSE)),"")</f>
        <v>19.190000000000001</v>
      </c>
      <c r="G47" s="92">
        <f>IFERROR(IF(VLOOKUP($A47,'Annex 2 EHV charges'!$A:$O,10,FALSE)=0,"",VLOOKUP($A47,'Annex 2 EHV charges'!$A:$O,10,FALSE)),"")</f>
        <v>1.49</v>
      </c>
      <c r="H47" s="92">
        <f>IFERROR(IF(VLOOKUP($A47,'Annex 2 EHV charges'!$A:$O,11,FALSE)=0,"",VLOOKUP($A47,'Annex 2 EHV charges'!$A:$O,11,FALSE)),"")</f>
        <v>1.49</v>
      </c>
    </row>
    <row r="48" spans="1:8" x14ac:dyDescent="0.25">
      <c r="A48" s="85">
        <f t="array" ref="A48">IFERROR(INDEX('Annex 2 EHV charges'!$A$11:$A$299, MATCH(0, IF(ISBLANK('Annex 2 EHV charges'!$A$11:$A$299),1, COUNTIF(A$4:$A47, 'Annex 2 EHV charges'!$A$11:$A$299)), 0)),"")</f>
        <v>304</v>
      </c>
      <c r="B48" s="85">
        <f>IF($A48="","",VLOOKUP($A48,'Annex 2 EHV charges'!$A:$O,2,0))</f>
        <v>304</v>
      </c>
      <c r="C48" s="86">
        <f>IF($A48="","",VLOOKUP($A48,'Annex 2 EHV charges'!$A:$O,3,0))</f>
        <v>2200042459557</v>
      </c>
      <c r="D48" s="85" t="str">
        <f>IF($A48="","",VLOOKUP($A48,'Annex 2 EHV charges'!$A:$O,7,0))</f>
        <v>Hurcott</v>
      </c>
      <c r="E48" s="90">
        <f>IFERROR(IF(VLOOKUP($A48,'Annex 2 EHV charges'!$A:$O,8,FALSE)=0,"",VLOOKUP($A48,'Annex 2 EHV charges'!$A:$O,8,FALSE)),"")</f>
        <v>8.8999999999999996E-2</v>
      </c>
      <c r="F48" s="91">
        <f>IFERROR(IF(VLOOKUP($A48,'Annex 2 EHV charges'!$A:$O,9,FALSE)=0,"",VLOOKUP($A48,'Annex 2 EHV charges'!$A:$O,9,FALSE)),"")</f>
        <v>1.97</v>
      </c>
      <c r="G48" s="92">
        <f>IFERROR(IF(VLOOKUP($A48,'Annex 2 EHV charges'!$A:$O,10,FALSE)=0,"",VLOOKUP($A48,'Annex 2 EHV charges'!$A:$O,10,FALSE)),"")</f>
        <v>1.84</v>
      </c>
      <c r="H48" s="92">
        <f>IFERROR(IF(VLOOKUP($A48,'Annex 2 EHV charges'!$A:$O,11,FALSE)=0,"",VLOOKUP($A48,'Annex 2 EHV charges'!$A:$O,11,FALSE)),"")</f>
        <v>1.84</v>
      </c>
    </row>
    <row r="49" spans="1:8" x14ac:dyDescent="0.25">
      <c r="A49" s="85">
        <f t="array" ref="A49">IFERROR(INDEX('Annex 2 EHV charges'!$A$11:$A$299, MATCH(0, IF(ISBLANK('Annex 2 EHV charges'!$A$11:$A$299),1, COUNTIF(A$4:$A48, 'Annex 2 EHV charges'!$A$11:$A$299)), 0)),"")</f>
        <v>305</v>
      </c>
      <c r="B49" s="85">
        <f>IF($A49="","",VLOOKUP($A49,'Annex 2 EHV charges'!$A:$O,2,0))</f>
        <v>305</v>
      </c>
      <c r="C49" s="86">
        <f>IF($A49="","",VLOOKUP($A49,'Annex 2 EHV charges'!$A:$O,3,0))</f>
        <v>2200042461290</v>
      </c>
      <c r="D49" s="85" t="str">
        <f>IF($A49="","",VLOOKUP($A49,'Annex 2 EHV charges'!$A:$O,7,0))</f>
        <v>Garvinack</v>
      </c>
      <c r="E49" s="90">
        <f>IFERROR(IF(VLOOKUP($A49,'Annex 2 EHV charges'!$A:$O,8,FALSE)=0,"",VLOOKUP($A49,'Annex 2 EHV charges'!$A:$O,8,FALSE)),"")</f>
        <v>0.88100000000000001</v>
      </c>
      <c r="F49" s="91">
        <f>IFERROR(IF(VLOOKUP($A49,'Annex 2 EHV charges'!$A:$O,9,FALSE)=0,"",VLOOKUP($A49,'Annex 2 EHV charges'!$A:$O,9,FALSE)),"")</f>
        <v>21.23</v>
      </c>
      <c r="G49" s="92">
        <f>IFERROR(IF(VLOOKUP($A49,'Annex 2 EHV charges'!$A:$O,10,FALSE)=0,"",VLOOKUP($A49,'Annex 2 EHV charges'!$A:$O,10,FALSE)),"")</f>
        <v>1.56</v>
      </c>
      <c r="H49" s="92">
        <f>IFERROR(IF(VLOOKUP($A49,'Annex 2 EHV charges'!$A:$O,11,FALSE)=0,"",VLOOKUP($A49,'Annex 2 EHV charges'!$A:$O,11,FALSE)),"")</f>
        <v>1.56</v>
      </c>
    </row>
    <row r="50" spans="1:8" x14ac:dyDescent="0.25">
      <c r="A50" s="85">
        <f t="array" ref="A50">IFERROR(INDEX('Annex 2 EHV charges'!$A$11:$A$299, MATCH(0, IF(ISBLANK('Annex 2 EHV charges'!$A$11:$A$299),1, COUNTIF(A$4:$A49, 'Annex 2 EHV charges'!$A$11:$A$299)), 0)),"")</f>
        <v>306</v>
      </c>
      <c r="B50" s="85">
        <f>IF($A50="","",VLOOKUP($A50,'Annex 2 EHV charges'!$A:$O,2,0))</f>
        <v>306</v>
      </c>
      <c r="C50" s="86">
        <f>IF($A50="","",VLOOKUP($A50,'Annex 2 EHV charges'!$A:$O,3,0))</f>
        <v>2200042462179</v>
      </c>
      <c r="D50" s="85" t="str">
        <f>IF($A50="","",VLOOKUP($A50,'Annex 2 EHV charges'!$A:$O,7,0))</f>
        <v>New Barton</v>
      </c>
      <c r="E50" s="90">
        <f>IFERROR(IF(VLOOKUP($A50,'Annex 2 EHV charges'!$A:$O,8,FALSE)=0,"",VLOOKUP($A50,'Annex 2 EHV charges'!$A:$O,8,FALSE)),"")</f>
        <v>0.76400000000000001</v>
      </c>
      <c r="F50" s="91">
        <f>IFERROR(IF(VLOOKUP($A50,'Annex 2 EHV charges'!$A:$O,9,FALSE)=0,"",VLOOKUP($A50,'Annex 2 EHV charges'!$A:$O,9,FALSE)),"")</f>
        <v>36.74</v>
      </c>
      <c r="G50" s="92">
        <f>IFERROR(IF(VLOOKUP($A50,'Annex 2 EHV charges'!$A:$O,10,FALSE)=0,"",VLOOKUP($A50,'Annex 2 EHV charges'!$A:$O,10,FALSE)),"")</f>
        <v>2.61</v>
      </c>
      <c r="H50" s="92">
        <f>IFERROR(IF(VLOOKUP($A50,'Annex 2 EHV charges'!$A:$O,11,FALSE)=0,"",VLOOKUP($A50,'Annex 2 EHV charges'!$A:$O,11,FALSE)),"")</f>
        <v>2.61</v>
      </c>
    </row>
    <row r="51" spans="1:8" x14ac:dyDescent="0.25">
      <c r="A51" s="85">
        <f t="array" ref="A51">IFERROR(INDEX('Annex 2 EHV charges'!$A$11:$A$299, MATCH(0, IF(ISBLANK('Annex 2 EHV charges'!$A$11:$A$299),1, COUNTIF(A$4:$A50, 'Annex 2 EHV charges'!$A$11:$A$299)), 0)),"")</f>
        <v>307</v>
      </c>
      <c r="B51" s="85">
        <f>IF($A51="","",VLOOKUP($A51,'Annex 2 EHV charges'!$A:$O,2,0))</f>
        <v>307</v>
      </c>
      <c r="C51" s="86">
        <f>IF($A51="","",VLOOKUP($A51,'Annex 2 EHV charges'!$A:$O,3,0))</f>
        <v>2200042465160</v>
      </c>
      <c r="D51" s="85" t="str">
        <f>IF($A51="","",VLOOKUP($A51,'Annex 2 EHV charges'!$A:$O,7,0))</f>
        <v>Coombeshead Farm</v>
      </c>
      <c r="E51" s="90">
        <f>IFERROR(IF(VLOOKUP($A51,'Annex 2 EHV charges'!$A:$O,8,FALSE)=0,"",VLOOKUP($A51,'Annex 2 EHV charges'!$A:$O,8,FALSE)),"")</f>
        <v>1.1599999999999999</v>
      </c>
      <c r="F51" s="91">
        <f>IFERROR(IF(VLOOKUP($A51,'Annex 2 EHV charges'!$A:$O,9,FALSE)=0,"",VLOOKUP($A51,'Annex 2 EHV charges'!$A:$O,9,FALSE)),"")</f>
        <v>1.47</v>
      </c>
      <c r="G51" s="92">
        <f>IFERROR(IF(VLOOKUP($A51,'Annex 2 EHV charges'!$A:$O,10,FALSE)=0,"",VLOOKUP($A51,'Annex 2 EHV charges'!$A:$O,10,FALSE)),"")</f>
        <v>2.73</v>
      </c>
      <c r="H51" s="92">
        <f>IFERROR(IF(VLOOKUP($A51,'Annex 2 EHV charges'!$A:$O,11,FALSE)=0,"",VLOOKUP($A51,'Annex 2 EHV charges'!$A:$O,11,FALSE)),"")</f>
        <v>2.73</v>
      </c>
    </row>
    <row r="52" spans="1:8" x14ac:dyDescent="0.25">
      <c r="A52" s="85">
        <f t="array" ref="A52">IFERROR(INDEX('Annex 2 EHV charges'!$A$11:$A$299, MATCH(0, IF(ISBLANK('Annex 2 EHV charges'!$A$11:$A$299),1, COUNTIF(A$4:$A51, 'Annex 2 EHV charges'!$A$11:$A$299)), 0)),"")</f>
        <v>308</v>
      </c>
      <c r="B52" s="85">
        <f>IF($A52="","",VLOOKUP($A52,'Annex 2 EHV charges'!$A:$O,2,0))</f>
        <v>308</v>
      </c>
      <c r="C52" s="86">
        <f>IF($A52="","",VLOOKUP($A52,'Annex 2 EHV charges'!$A:$O,3,0))</f>
        <v>2200042465189</v>
      </c>
      <c r="D52" s="85" t="str">
        <f>IF($A52="","",VLOOKUP($A52,'Annex 2 EHV charges'!$A:$O,7,0))</f>
        <v>Walland Farm</v>
      </c>
      <c r="E52" s="90">
        <f>IFERROR(IF(VLOOKUP($A52,'Annex 2 EHV charges'!$A:$O,8,FALSE)=0,"",VLOOKUP($A52,'Annex 2 EHV charges'!$A:$O,8,FALSE)),"")</f>
        <v>0.68600000000000005</v>
      </c>
      <c r="F52" s="91">
        <f>IFERROR(IF(VLOOKUP($A52,'Annex 2 EHV charges'!$A:$O,9,FALSE)=0,"",VLOOKUP($A52,'Annex 2 EHV charges'!$A:$O,9,FALSE)),"")</f>
        <v>11.71</v>
      </c>
      <c r="G52" s="92">
        <f>IFERROR(IF(VLOOKUP($A52,'Annex 2 EHV charges'!$A:$O,10,FALSE)=0,"",VLOOKUP($A52,'Annex 2 EHV charges'!$A:$O,10,FALSE)),"")</f>
        <v>3.64</v>
      </c>
      <c r="H52" s="92">
        <f>IFERROR(IF(VLOOKUP($A52,'Annex 2 EHV charges'!$A:$O,11,FALSE)=0,"",VLOOKUP($A52,'Annex 2 EHV charges'!$A:$O,11,FALSE)),"")</f>
        <v>3.64</v>
      </c>
    </row>
    <row r="53" spans="1:8" x14ac:dyDescent="0.25">
      <c r="A53" s="85">
        <f t="array" ref="A53">IFERROR(INDEX('Annex 2 EHV charges'!$A$11:$A$299, MATCH(0, IF(ISBLANK('Annex 2 EHV charges'!$A$11:$A$299),1, COUNTIF(A$4:$A52, 'Annex 2 EHV charges'!$A$11:$A$299)), 0)),"")</f>
        <v>309</v>
      </c>
      <c r="B53" s="85">
        <f>IF($A53="","",VLOOKUP($A53,'Annex 2 EHV charges'!$A:$O,2,0))</f>
        <v>309</v>
      </c>
      <c r="C53" s="86">
        <f>IF($A53="","",VLOOKUP($A53,'Annex 2 EHV charges'!$A:$O,3,0))</f>
        <v>2200042467594</v>
      </c>
      <c r="D53" s="85" t="str">
        <f>IF($A53="","",VLOOKUP($A53,'Annex 2 EHV charges'!$A:$O,7,0))</f>
        <v xml:space="preserve">Ashcombe </v>
      </c>
      <c r="E53" s="90">
        <f>IFERROR(IF(VLOOKUP($A53,'Annex 2 EHV charges'!$A:$O,8,FALSE)=0,"",VLOOKUP($A53,'Annex 2 EHV charges'!$A:$O,8,FALSE)),"")</f>
        <v>8.48</v>
      </c>
      <c r="F53" s="91">
        <f>IFERROR(IF(VLOOKUP($A53,'Annex 2 EHV charges'!$A:$O,9,FALSE)=0,"",VLOOKUP($A53,'Annex 2 EHV charges'!$A:$O,9,FALSE)),"")</f>
        <v>11.14</v>
      </c>
      <c r="G53" s="92">
        <f>IFERROR(IF(VLOOKUP($A53,'Annex 2 EHV charges'!$A:$O,10,FALSE)=0,"",VLOOKUP($A53,'Annex 2 EHV charges'!$A:$O,10,FALSE)),"")</f>
        <v>2.06</v>
      </c>
      <c r="H53" s="92">
        <f>IFERROR(IF(VLOOKUP($A53,'Annex 2 EHV charges'!$A:$O,11,FALSE)=0,"",VLOOKUP($A53,'Annex 2 EHV charges'!$A:$O,11,FALSE)),"")</f>
        <v>2.06</v>
      </c>
    </row>
    <row r="54" spans="1:8" x14ac:dyDescent="0.25">
      <c r="A54" s="85">
        <f t="array" ref="A54">IFERROR(INDEX('Annex 2 EHV charges'!$A$11:$A$299, MATCH(0, IF(ISBLANK('Annex 2 EHV charges'!$A$11:$A$299),1, COUNTIF(A$4:$A53, 'Annex 2 EHV charges'!$A$11:$A$299)), 0)),"")</f>
        <v>310</v>
      </c>
      <c r="B54" s="85">
        <f>IF($A54="","",VLOOKUP($A54,'Annex 2 EHV charges'!$A:$O,2,0))</f>
        <v>310</v>
      </c>
      <c r="C54" s="86">
        <f>IF($A54="","",VLOOKUP($A54,'Annex 2 EHV charges'!$A:$O,3,0))</f>
        <v>2200042469875</v>
      </c>
      <c r="D54" s="85" t="str">
        <f>IF($A54="","",VLOOKUP($A54,'Annex 2 EHV charges'!$A:$O,7,0))</f>
        <v>Newnham Farm</v>
      </c>
      <c r="E54" s="90">
        <f>IFERROR(IF(VLOOKUP($A54,'Annex 2 EHV charges'!$A:$O,8,FALSE)=0,"",VLOOKUP($A54,'Annex 2 EHV charges'!$A:$O,8,FALSE)),"")</f>
        <v>2.5099999999999998</v>
      </c>
      <c r="F54" s="91">
        <f>IFERROR(IF(VLOOKUP($A54,'Annex 2 EHV charges'!$A:$O,9,FALSE)=0,"",VLOOKUP($A54,'Annex 2 EHV charges'!$A:$O,9,FALSE)),"")</f>
        <v>34.21</v>
      </c>
      <c r="G54" s="92">
        <f>IFERROR(IF(VLOOKUP($A54,'Annex 2 EHV charges'!$A:$O,10,FALSE)=0,"",VLOOKUP($A54,'Annex 2 EHV charges'!$A:$O,10,FALSE)),"")</f>
        <v>1.51</v>
      </c>
      <c r="H54" s="92">
        <f>IFERROR(IF(VLOOKUP($A54,'Annex 2 EHV charges'!$A:$O,11,FALSE)=0,"",VLOOKUP($A54,'Annex 2 EHV charges'!$A:$O,11,FALSE)),"")</f>
        <v>1.51</v>
      </c>
    </row>
    <row r="55" spans="1:8" x14ac:dyDescent="0.25">
      <c r="A55" s="85">
        <f t="array" ref="A55">IFERROR(INDEX('Annex 2 EHV charges'!$A$11:$A$299, MATCH(0, IF(ISBLANK('Annex 2 EHV charges'!$A$11:$A$299),1, COUNTIF(A$4:$A54, 'Annex 2 EHV charges'!$A$11:$A$299)), 0)),"")</f>
        <v>311</v>
      </c>
      <c r="B55" s="85">
        <f>IF($A55="","",VLOOKUP($A55,'Annex 2 EHV charges'!$A:$O,2,0))</f>
        <v>311</v>
      </c>
      <c r="C55" s="86">
        <f>IF($A55="","",VLOOKUP($A55,'Annex 2 EHV charges'!$A:$O,3,0))</f>
        <v>2200042473463</v>
      </c>
      <c r="D55" s="85" t="str">
        <f>IF($A55="","",VLOOKUP($A55,'Annex 2 EHV charges'!$A:$O,7,0))</f>
        <v>Roskrow Barton PV</v>
      </c>
      <c r="E55" s="90">
        <f>IFERROR(IF(VLOOKUP($A55,'Annex 2 EHV charges'!$A:$O,8,FALSE)=0,"",VLOOKUP($A55,'Annex 2 EHV charges'!$A:$O,8,FALSE)),"")</f>
        <v>3.4670000000000001</v>
      </c>
      <c r="F55" s="91">
        <f>IFERROR(IF(VLOOKUP($A55,'Annex 2 EHV charges'!$A:$O,9,FALSE)=0,"",VLOOKUP($A55,'Annex 2 EHV charges'!$A:$O,9,FALSE)),"")</f>
        <v>5.98</v>
      </c>
      <c r="G55" s="92">
        <f>IFERROR(IF(VLOOKUP($A55,'Annex 2 EHV charges'!$A:$O,10,FALSE)=0,"",VLOOKUP($A55,'Annex 2 EHV charges'!$A:$O,10,FALSE)),"")</f>
        <v>2.48</v>
      </c>
      <c r="H55" s="92">
        <f>IFERROR(IF(VLOOKUP($A55,'Annex 2 EHV charges'!$A:$O,11,FALSE)=0,"",VLOOKUP($A55,'Annex 2 EHV charges'!$A:$O,11,FALSE)),"")</f>
        <v>2.48</v>
      </c>
    </row>
    <row r="56" spans="1:8" x14ac:dyDescent="0.25">
      <c r="A56" s="85">
        <f t="array" ref="A56">IFERROR(INDEX('Annex 2 EHV charges'!$A$11:$A$299, MATCH(0, IF(ISBLANK('Annex 2 EHV charges'!$A$11:$A$299),1, COUNTIF(A$4:$A55, 'Annex 2 EHV charges'!$A$11:$A$299)), 0)),"")</f>
        <v>312</v>
      </c>
      <c r="B56" s="85">
        <f>IF($A56="","",VLOOKUP($A56,'Annex 2 EHV charges'!$A:$O,2,0))</f>
        <v>312</v>
      </c>
      <c r="C56" s="86">
        <f>IF($A56="","",VLOOKUP($A56,'Annex 2 EHV charges'!$A:$O,3,0))</f>
        <v>2200042473445</v>
      </c>
      <c r="D56" s="85" t="str">
        <f>IF($A56="","",VLOOKUP($A56,'Annex 2 EHV charges'!$A:$O,7,0))</f>
        <v>Parkview Solar</v>
      </c>
      <c r="E56" s="90">
        <f>IFERROR(IF(VLOOKUP($A56,'Annex 2 EHV charges'!$A:$O,8,FALSE)=0,"",VLOOKUP($A56,'Annex 2 EHV charges'!$A:$O,8,FALSE)),"")</f>
        <v>1.214</v>
      </c>
      <c r="F56" s="91">
        <f>IFERROR(IF(VLOOKUP($A56,'Annex 2 EHV charges'!$A:$O,9,FALSE)=0,"",VLOOKUP($A56,'Annex 2 EHV charges'!$A:$O,9,FALSE)),"")</f>
        <v>5.66</v>
      </c>
      <c r="G56" s="92">
        <f>IFERROR(IF(VLOOKUP($A56,'Annex 2 EHV charges'!$A:$O,10,FALSE)=0,"",VLOOKUP($A56,'Annex 2 EHV charges'!$A:$O,10,FALSE)),"")</f>
        <v>1.37</v>
      </c>
      <c r="H56" s="92">
        <f>IFERROR(IF(VLOOKUP($A56,'Annex 2 EHV charges'!$A:$O,11,FALSE)=0,"",VLOOKUP($A56,'Annex 2 EHV charges'!$A:$O,11,FALSE)),"")</f>
        <v>1.37</v>
      </c>
    </row>
    <row r="57" spans="1:8" x14ac:dyDescent="0.25">
      <c r="A57" s="85">
        <f t="array" ref="A57">IFERROR(INDEX('Annex 2 EHV charges'!$A$11:$A$299, MATCH(0, IF(ISBLANK('Annex 2 EHV charges'!$A$11:$A$299),1, COUNTIF(A$4:$A56, 'Annex 2 EHV charges'!$A$11:$A$299)), 0)),"")</f>
        <v>313</v>
      </c>
      <c r="B57" s="85">
        <f>IF($A57="","",VLOOKUP($A57,'Annex 2 EHV charges'!$A:$O,2,0))</f>
        <v>313</v>
      </c>
      <c r="C57" s="86">
        <f>IF($A57="","",VLOOKUP($A57,'Annex 2 EHV charges'!$A:$O,3,0))</f>
        <v>2200042475169</v>
      </c>
      <c r="D57" s="85" t="str">
        <f>IF($A57="","",VLOOKUP($A57,'Annex 2 EHV charges'!$A:$O,7,0))</f>
        <v>Towerhead Farm</v>
      </c>
      <c r="E57" s="90">
        <f>IFERROR(IF(VLOOKUP($A57,'Annex 2 EHV charges'!$A:$O,8,FALSE)=0,"",VLOOKUP($A57,'Annex 2 EHV charges'!$A:$O,8,FALSE)),"")</f>
        <v>10.006</v>
      </c>
      <c r="F57" s="91">
        <f>IFERROR(IF(VLOOKUP($A57,'Annex 2 EHV charges'!$A:$O,9,FALSE)=0,"",VLOOKUP($A57,'Annex 2 EHV charges'!$A:$O,9,FALSE)),"")</f>
        <v>8.06</v>
      </c>
      <c r="G57" s="92">
        <f>IFERROR(IF(VLOOKUP($A57,'Annex 2 EHV charges'!$A:$O,10,FALSE)=0,"",VLOOKUP($A57,'Annex 2 EHV charges'!$A:$O,10,FALSE)),"")</f>
        <v>2.0499999999999998</v>
      </c>
      <c r="H57" s="92">
        <f>IFERROR(IF(VLOOKUP($A57,'Annex 2 EHV charges'!$A:$O,11,FALSE)=0,"",VLOOKUP($A57,'Annex 2 EHV charges'!$A:$O,11,FALSE)),"")</f>
        <v>2.0499999999999998</v>
      </c>
    </row>
    <row r="58" spans="1:8" x14ac:dyDescent="0.25">
      <c r="A58" s="85">
        <f t="array" ref="A58">IFERROR(INDEX('Annex 2 EHV charges'!$A$11:$A$299, MATCH(0, IF(ISBLANK('Annex 2 EHV charges'!$A$11:$A$299),1, COUNTIF(A$4:$A57, 'Annex 2 EHV charges'!$A$11:$A$299)), 0)),"")</f>
        <v>314</v>
      </c>
      <c r="B58" s="85">
        <f>IF($A58="","",VLOOKUP($A58,'Annex 2 EHV charges'!$A:$O,2,0))</f>
        <v>314</v>
      </c>
      <c r="C58" s="86">
        <f>IF($A58="","",VLOOKUP($A58,'Annex 2 EHV charges'!$A:$O,3,0))</f>
        <v>2200042475196</v>
      </c>
      <c r="D58" s="85" t="str">
        <f>IF($A58="","",VLOOKUP($A58,'Annex 2 EHV charges'!$A:$O,7,0))</f>
        <v xml:space="preserve">Rookery Farm </v>
      </c>
      <c r="E58" s="90">
        <f>IFERROR(IF(VLOOKUP($A58,'Annex 2 EHV charges'!$A:$O,8,FALSE)=0,"",VLOOKUP($A58,'Annex 2 EHV charges'!$A:$O,8,FALSE)),"")</f>
        <v>10.002000000000001</v>
      </c>
      <c r="F58" s="91">
        <f>IFERROR(IF(VLOOKUP($A58,'Annex 2 EHV charges'!$A:$O,9,FALSE)=0,"",VLOOKUP($A58,'Annex 2 EHV charges'!$A:$O,9,FALSE)),"")</f>
        <v>5.87</v>
      </c>
      <c r="G58" s="92">
        <f>IFERROR(IF(VLOOKUP($A58,'Annex 2 EHV charges'!$A:$O,10,FALSE)=0,"",VLOOKUP($A58,'Annex 2 EHV charges'!$A:$O,10,FALSE)),"")</f>
        <v>1.59</v>
      </c>
      <c r="H58" s="92">
        <f>IFERROR(IF(VLOOKUP($A58,'Annex 2 EHV charges'!$A:$O,11,FALSE)=0,"",VLOOKUP($A58,'Annex 2 EHV charges'!$A:$O,11,FALSE)),"")</f>
        <v>1.59</v>
      </c>
    </row>
    <row r="59" spans="1:8" x14ac:dyDescent="0.25">
      <c r="A59" s="85">
        <f t="array" ref="A59">IFERROR(INDEX('Annex 2 EHV charges'!$A$11:$A$299, MATCH(0, IF(ISBLANK('Annex 2 EHV charges'!$A$11:$A$299),1, COUNTIF(A$4:$A58, 'Annex 2 EHV charges'!$A$11:$A$299)), 0)),"")</f>
        <v>315</v>
      </c>
      <c r="B59" s="85">
        <f>IF($A59="","",VLOOKUP($A59,'Annex 2 EHV charges'!$A:$O,2,0))</f>
        <v>315</v>
      </c>
      <c r="C59" s="86">
        <f>IF($A59="","",VLOOKUP($A59,'Annex 2 EHV charges'!$A:$O,3,0))</f>
        <v>2200042475415</v>
      </c>
      <c r="D59" s="85" t="str">
        <f>IF($A59="","",VLOOKUP($A59,'Annex 2 EHV charges'!$A:$O,7,0))</f>
        <v>Bystock Farm</v>
      </c>
      <c r="E59" s="90">
        <f>IFERROR(IF(VLOOKUP($A59,'Annex 2 EHV charges'!$A:$O,8,FALSE)=0,"",VLOOKUP($A59,'Annex 2 EHV charges'!$A:$O,8,FALSE)),"")</f>
        <v>0.79300000000000004</v>
      </c>
      <c r="F59" s="91">
        <f>IFERROR(IF(VLOOKUP($A59,'Annex 2 EHV charges'!$A:$O,9,FALSE)=0,"",VLOOKUP($A59,'Annex 2 EHV charges'!$A:$O,9,FALSE)),"")</f>
        <v>125.16</v>
      </c>
      <c r="G59" s="92">
        <f>IFERROR(IF(VLOOKUP($A59,'Annex 2 EHV charges'!$A:$O,10,FALSE)=0,"",VLOOKUP($A59,'Annex 2 EHV charges'!$A:$O,10,FALSE)),"")</f>
        <v>1.04</v>
      </c>
      <c r="H59" s="92">
        <f>IFERROR(IF(VLOOKUP($A59,'Annex 2 EHV charges'!$A:$O,11,FALSE)=0,"",VLOOKUP($A59,'Annex 2 EHV charges'!$A:$O,11,FALSE)),"")</f>
        <v>1.04</v>
      </c>
    </row>
    <row r="60" spans="1:8" x14ac:dyDescent="0.25">
      <c r="A60" s="85">
        <f t="array" ref="A60">IFERROR(INDEX('Annex 2 EHV charges'!$A$11:$A$299, MATCH(0, IF(ISBLANK('Annex 2 EHV charges'!$A$11:$A$299),1, COUNTIF(A$4:$A59, 'Annex 2 EHV charges'!$A$11:$A$299)), 0)),"")</f>
        <v>316</v>
      </c>
      <c r="B60" s="85">
        <f>IF($A60="","",VLOOKUP($A60,'Annex 2 EHV charges'!$A:$O,2,0))</f>
        <v>316</v>
      </c>
      <c r="C60" s="86">
        <f>IF($A60="","",VLOOKUP($A60,'Annex 2 EHV charges'!$A:$O,3,0))</f>
        <v>2200042475433</v>
      </c>
      <c r="D60" s="85" t="str">
        <f>IF($A60="","",VLOOKUP($A60,'Annex 2 EHV charges'!$A:$O,7,0))</f>
        <v>Pylle PV Import Boundary</v>
      </c>
      <c r="E60" s="90">
        <f>IFERROR(IF(VLOOKUP($A60,'Annex 2 EHV charges'!$A:$O,8,FALSE)=0,"",VLOOKUP($A60,'Annex 2 EHV charges'!$A:$O,8,FALSE)),"")</f>
        <v>4.4770000000000003</v>
      </c>
      <c r="F60" s="91">
        <f>IFERROR(IF(VLOOKUP($A60,'Annex 2 EHV charges'!$A:$O,9,FALSE)=0,"",VLOOKUP($A60,'Annex 2 EHV charges'!$A:$O,9,FALSE)),"")</f>
        <v>3.93</v>
      </c>
      <c r="G60" s="92">
        <f>IFERROR(IF(VLOOKUP($A60,'Annex 2 EHV charges'!$A:$O,10,FALSE)=0,"",VLOOKUP($A60,'Annex 2 EHV charges'!$A:$O,10,FALSE)),"")</f>
        <v>2.89</v>
      </c>
      <c r="H60" s="92">
        <f>IFERROR(IF(VLOOKUP($A60,'Annex 2 EHV charges'!$A:$O,11,FALSE)=0,"",VLOOKUP($A60,'Annex 2 EHV charges'!$A:$O,11,FALSE)),"")</f>
        <v>2.89</v>
      </c>
    </row>
    <row r="61" spans="1:8" x14ac:dyDescent="0.25">
      <c r="A61" s="85">
        <f t="array" ref="A61">IFERROR(INDEX('Annex 2 EHV charges'!$A$11:$A$299, MATCH(0, IF(ISBLANK('Annex 2 EHV charges'!$A$11:$A$299),1, COUNTIF(A$4:$A60, 'Annex 2 EHV charges'!$A$11:$A$299)), 0)),"")</f>
        <v>317</v>
      </c>
      <c r="B61" s="85">
        <f>IF($A61="","",VLOOKUP($A61,'Annex 2 EHV charges'!$A:$O,2,0))</f>
        <v>317</v>
      </c>
      <c r="C61" s="86">
        <f>IF($A61="","",VLOOKUP($A61,'Annex 2 EHV charges'!$A:$O,3,0))</f>
        <v>2200042475823</v>
      </c>
      <c r="D61" s="85" t="str">
        <f>IF($A61="","",VLOOKUP($A61,'Annex 2 EHV charges'!$A:$O,7,0))</f>
        <v>Burthy PV</v>
      </c>
      <c r="E61" s="90">
        <f>IFERROR(IF(VLOOKUP($A61,'Annex 2 EHV charges'!$A:$O,8,FALSE)=0,"",VLOOKUP($A61,'Annex 2 EHV charges'!$A:$O,8,FALSE)),"")</f>
        <v>1.385</v>
      </c>
      <c r="F61" s="91">
        <f>IFERROR(IF(VLOOKUP($A61,'Annex 2 EHV charges'!$A:$O,9,FALSE)=0,"",VLOOKUP($A61,'Annex 2 EHV charges'!$A:$O,9,FALSE)),"")</f>
        <v>2.0299999999999998</v>
      </c>
      <c r="G61" s="92">
        <f>IFERROR(IF(VLOOKUP($A61,'Annex 2 EHV charges'!$A:$O,10,FALSE)=0,"",VLOOKUP($A61,'Annex 2 EHV charges'!$A:$O,10,FALSE)),"")</f>
        <v>2.75</v>
      </c>
      <c r="H61" s="92">
        <f>IFERROR(IF(VLOOKUP($A61,'Annex 2 EHV charges'!$A:$O,11,FALSE)=0,"",VLOOKUP($A61,'Annex 2 EHV charges'!$A:$O,11,FALSE)),"")</f>
        <v>2.75</v>
      </c>
    </row>
    <row r="62" spans="1:8" x14ac:dyDescent="0.25">
      <c r="A62" s="85">
        <f t="array" ref="A62">IFERROR(INDEX('Annex 2 EHV charges'!$A$11:$A$299, MATCH(0, IF(ISBLANK('Annex 2 EHV charges'!$A$11:$A$299),1, COUNTIF(A$4:$A61, 'Annex 2 EHV charges'!$A$11:$A$299)), 0)),"")</f>
        <v>318</v>
      </c>
      <c r="B62" s="85">
        <f>IF($A62="","",VLOOKUP($A62,'Annex 2 EHV charges'!$A:$O,2,0))</f>
        <v>318</v>
      </c>
      <c r="C62" s="86">
        <f>IF($A62="","",VLOOKUP($A62,'Annex 2 EHV charges'!$A:$O,3,0))</f>
        <v>2200042480610</v>
      </c>
      <c r="D62" s="85" t="str">
        <f>IF($A62="","",VLOOKUP($A62,'Annex 2 EHV charges'!$A:$O,7,0))</f>
        <v>Wilton Farm PV</v>
      </c>
      <c r="E62" s="90">
        <f>IFERROR(IF(VLOOKUP($A62,'Annex 2 EHV charges'!$A:$O,8,FALSE)=0,"",VLOOKUP($A62,'Annex 2 EHV charges'!$A:$O,8,FALSE)),"")</f>
        <v>1.5009999999999999</v>
      </c>
      <c r="F62" s="91">
        <f>IFERROR(IF(VLOOKUP($A62,'Annex 2 EHV charges'!$A:$O,9,FALSE)=0,"",VLOOKUP($A62,'Annex 2 EHV charges'!$A:$O,9,FALSE)),"")</f>
        <v>5.16</v>
      </c>
      <c r="G62" s="92">
        <f>IFERROR(IF(VLOOKUP($A62,'Annex 2 EHV charges'!$A:$O,10,FALSE)=0,"",VLOOKUP($A62,'Annex 2 EHV charges'!$A:$O,10,FALSE)),"")</f>
        <v>1.65</v>
      </c>
      <c r="H62" s="92">
        <f>IFERROR(IF(VLOOKUP($A62,'Annex 2 EHV charges'!$A:$O,11,FALSE)=0,"",VLOOKUP($A62,'Annex 2 EHV charges'!$A:$O,11,FALSE)),"")</f>
        <v>1.65</v>
      </c>
    </row>
    <row r="63" spans="1:8" x14ac:dyDescent="0.25">
      <c r="A63" s="85">
        <f t="array" ref="A63">IFERROR(INDEX('Annex 2 EHV charges'!$A$11:$A$299, MATCH(0, IF(ISBLANK('Annex 2 EHV charges'!$A$11:$A$299),1, COUNTIF(A$4:$A62, 'Annex 2 EHV charges'!$A$11:$A$299)), 0)),"")</f>
        <v>319</v>
      </c>
      <c r="B63" s="85">
        <f>IF($A63="","",VLOOKUP($A63,'Annex 2 EHV charges'!$A:$O,2,0))</f>
        <v>319</v>
      </c>
      <c r="C63" s="86">
        <f>IF($A63="","",VLOOKUP($A63,'Annex 2 EHV charges'!$A:$O,3,0))</f>
        <v>2200042484873</v>
      </c>
      <c r="D63" s="85" t="str">
        <f>IF($A63="","",VLOOKUP($A63,'Annex 2 EHV charges'!$A:$O,7,0))</f>
        <v>Woodmanton (Coombe) Farm</v>
      </c>
      <c r="E63" s="90">
        <f>IFERROR(IF(VLOOKUP($A63,'Annex 2 EHV charges'!$A:$O,8,FALSE)=0,"",VLOOKUP($A63,'Annex 2 EHV charges'!$A:$O,8,FALSE)),"")</f>
        <v>0.79800000000000004</v>
      </c>
      <c r="F63" s="91">
        <f>IFERROR(IF(VLOOKUP($A63,'Annex 2 EHV charges'!$A:$O,9,FALSE)=0,"",VLOOKUP($A63,'Annex 2 EHV charges'!$A:$O,9,FALSE)),"")</f>
        <v>10.42</v>
      </c>
      <c r="G63" s="92">
        <f>IFERROR(IF(VLOOKUP($A63,'Annex 2 EHV charges'!$A:$O,10,FALSE)=0,"",VLOOKUP($A63,'Annex 2 EHV charges'!$A:$O,10,FALSE)),"")</f>
        <v>1.83</v>
      </c>
      <c r="H63" s="92">
        <f>IFERROR(IF(VLOOKUP($A63,'Annex 2 EHV charges'!$A:$O,11,FALSE)=0,"",VLOOKUP($A63,'Annex 2 EHV charges'!$A:$O,11,FALSE)),"")</f>
        <v>1.83</v>
      </c>
    </row>
    <row r="64" spans="1:8" x14ac:dyDescent="0.25">
      <c r="A64" s="85">
        <f t="array" ref="A64">IFERROR(INDEX('Annex 2 EHV charges'!$A$11:$A$299, MATCH(0, IF(ISBLANK('Annex 2 EHV charges'!$A$11:$A$299),1, COUNTIF(A$4:$A63, 'Annex 2 EHV charges'!$A$11:$A$299)), 0)),"")</f>
        <v>320</v>
      </c>
      <c r="B64" s="85">
        <f>IF($A64="","",VLOOKUP($A64,'Annex 2 EHV charges'!$A:$O,2,0))</f>
        <v>320</v>
      </c>
      <c r="C64" s="86">
        <f>IF($A64="","",VLOOKUP($A64,'Annex 2 EHV charges'!$A:$O,3,0))</f>
        <v>2200042484846</v>
      </c>
      <c r="D64" s="85" t="str">
        <f>IF($A64="","",VLOOKUP($A64,'Annex 2 EHV charges'!$A:$O,7,0))</f>
        <v xml:space="preserve">Higher Bye Farm </v>
      </c>
      <c r="E64" s="90">
        <f>IFERROR(IF(VLOOKUP($A64,'Annex 2 EHV charges'!$A:$O,8,FALSE)=0,"",VLOOKUP($A64,'Annex 2 EHV charges'!$A:$O,8,FALSE)),"")</f>
        <v>1.357</v>
      </c>
      <c r="F64" s="91">
        <f>IFERROR(IF(VLOOKUP($A64,'Annex 2 EHV charges'!$A:$O,9,FALSE)=0,"",VLOOKUP($A64,'Annex 2 EHV charges'!$A:$O,9,FALSE)),"")</f>
        <v>6.67</v>
      </c>
      <c r="G64" s="92">
        <f>IFERROR(IF(VLOOKUP($A64,'Annex 2 EHV charges'!$A:$O,10,FALSE)=0,"",VLOOKUP($A64,'Annex 2 EHV charges'!$A:$O,10,FALSE)),"")</f>
        <v>1.37</v>
      </c>
      <c r="H64" s="92">
        <f>IFERROR(IF(VLOOKUP($A64,'Annex 2 EHV charges'!$A:$O,11,FALSE)=0,"",VLOOKUP($A64,'Annex 2 EHV charges'!$A:$O,11,FALSE)),"")</f>
        <v>1.37</v>
      </c>
    </row>
    <row r="65" spans="1:8" x14ac:dyDescent="0.25">
      <c r="A65" s="85">
        <f t="array" ref="A65">IFERROR(INDEX('Annex 2 EHV charges'!$A$11:$A$299, MATCH(0, IF(ISBLANK('Annex 2 EHV charges'!$A$11:$A$299),1, COUNTIF(A$4:$A64, 'Annex 2 EHV charges'!$A$11:$A$299)), 0)),"")</f>
        <v>321</v>
      </c>
      <c r="B65" s="85">
        <f>IF($A65="","",VLOOKUP($A65,'Annex 2 EHV charges'!$A:$O,2,0))</f>
        <v>321</v>
      </c>
      <c r="C65" s="86">
        <f>IF($A65="","",VLOOKUP($A65,'Annex 2 EHV charges'!$A:$O,3,0))</f>
        <v>2200042530730</v>
      </c>
      <c r="D65" s="85" t="str">
        <f>IF($A65="","",VLOOKUP($A65,'Annex 2 EHV charges'!$A:$O,7,0))</f>
        <v>Wilton Farm WF</v>
      </c>
      <c r="E65" s="90">
        <f>IFERROR(IF(VLOOKUP($A65,'Annex 2 EHV charges'!$A:$O,8,FALSE)=0,"",VLOOKUP($A65,'Annex 2 EHV charges'!$A:$O,8,FALSE)),"")</f>
        <v>1.5009999999999999</v>
      </c>
      <c r="F65" s="91">
        <f>IFERROR(IF(VLOOKUP($A65,'Annex 2 EHV charges'!$A:$O,9,FALSE)=0,"",VLOOKUP($A65,'Annex 2 EHV charges'!$A:$O,9,FALSE)),"")</f>
        <v>67.09</v>
      </c>
      <c r="G65" s="92">
        <f>IFERROR(IF(VLOOKUP($A65,'Annex 2 EHV charges'!$A:$O,10,FALSE)=0,"",VLOOKUP($A65,'Annex 2 EHV charges'!$A:$O,10,FALSE)),"")</f>
        <v>0.99</v>
      </c>
      <c r="H65" s="92">
        <f>IFERROR(IF(VLOOKUP($A65,'Annex 2 EHV charges'!$A:$O,11,FALSE)=0,"",VLOOKUP($A65,'Annex 2 EHV charges'!$A:$O,11,FALSE)),"")</f>
        <v>0.99</v>
      </c>
    </row>
    <row r="66" spans="1:8" x14ac:dyDescent="0.25">
      <c r="A66" s="85">
        <f t="array" ref="A66">IFERROR(INDEX('Annex 2 EHV charges'!$A$11:$A$299, MATCH(0, IF(ISBLANK('Annex 2 EHV charges'!$A$11:$A$299),1, COUNTIF(A$4:$A65, 'Annex 2 EHV charges'!$A$11:$A$299)), 0)),"")</f>
        <v>322</v>
      </c>
      <c r="B66" s="85">
        <f>IF($A66="","",VLOOKUP($A66,'Annex 2 EHV charges'!$A:$O,2,0))</f>
        <v>322</v>
      </c>
      <c r="C66" s="86">
        <f>IF($A66="","",VLOOKUP($A66,'Annex 2 EHV charges'!$A:$O,3,0))</f>
        <v>2200042533411</v>
      </c>
      <c r="D66" s="85" t="str">
        <f>IF($A66="","",VLOOKUP($A66,'Annex 2 EHV charges'!$A:$O,7,0))</f>
        <v>Denzell Downs WF</v>
      </c>
      <c r="E66" s="90">
        <f>IFERROR(IF(VLOOKUP($A66,'Annex 2 EHV charges'!$A:$O,8,FALSE)=0,"",VLOOKUP($A66,'Annex 2 EHV charges'!$A:$O,8,FALSE)),"")</f>
        <v>0.187</v>
      </c>
      <c r="F66" s="91">
        <f>IFERROR(IF(VLOOKUP($A66,'Annex 2 EHV charges'!$A:$O,9,FALSE)=0,"",VLOOKUP($A66,'Annex 2 EHV charges'!$A:$O,9,FALSE)),"")</f>
        <v>52.03</v>
      </c>
      <c r="G66" s="92">
        <f>IFERROR(IF(VLOOKUP($A66,'Annex 2 EHV charges'!$A:$O,10,FALSE)=0,"",VLOOKUP($A66,'Annex 2 EHV charges'!$A:$O,10,FALSE)),"")</f>
        <v>1.1000000000000001</v>
      </c>
      <c r="H66" s="92">
        <f>IFERROR(IF(VLOOKUP($A66,'Annex 2 EHV charges'!$A:$O,11,FALSE)=0,"",VLOOKUP($A66,'Annex 2 EHV charges'!$A:$O,11,FALSE)),"")</f>
        <v>1.1000000000000001</v>
      </c>
    </row>
    <row r="67" spans="1:8" x14ac:dyDescent="0.25">
      <c r="A67" s="85">
        <f t="array" ref="A67">IFERROR(INDEX('Annex 2 EHV charges'!$A$11:$A$299, MATCH(0, IF(ISBLANK('Annex 2 EHV charges'!$A$11:$A$299),1, COUNTIF(A$4:$A66, 'Annex 2 EHV charges'!$A$11:$A$299)), 0)),"")</f>
        <v>323</v>
      </c>
      <c r="B67" s="85">
        <f>IF($A67="","",VLOOKUP($A67,'Annex 2 EHV charges'!$A:$O,2,0))</f>
        <v>323</v>
      </c>
      <c r="C67" s="86">
        <f>IF($A67="","",VLOOKUP($A67,'Annex 2 EHV charges'!$A:$O,3,0))</f>
        <v>2200042541583</v>
      </c>
      <c r="D67" s="85" t="str">
        <f>IF($A67="","",VLOOKUP($A67,'Annex 2 EHV charges'!$A:$O,7,0))</f>
        <v>Puriton Landfill PV_1 Rainbow</v>
      </c>
      <c r="E67" s="90">
        <f>IFERROR(IF(VLOOKUP($A67,'Annex 2 EHV charges'!$A:$O,8,FALSE)=0,"",VLOOKUP($A67,'Annex 2 EHV charges'!$A:$O,8,FALSE)),"")</f>
        <v>0.64600000000000002</v>
      </c>
      <c r="F67" s="91">
        <f>IFERROR(IF(VLOOKUP($A67,'Annex 2 EHV charges'!$A:$O,9,FALSE)=0,"",VLOOKUP($A67,'Annex 2 EHV charges'!$A:$O,9,FALSE)),"")</f>
        <v>3.3</v>
      </c>
      <c r="G67" s="92">
        <f>IFERROR(IF(VLOOKUP($A67,'Annex 2 EHV charges'!$A:$O,10,FALSE)=0,"",VLOOKUP($A67,'Annex 2 EHV charges'!$A:$O,10,FALSE)),"")</f>
        <v>1.19</v>
      </c>
      <c r="H67" s="92">
        <f>IFERROR(IF(VLOOKUP($A67,'Annex 2 EHV charges'!$A:$O,11,FALSE)=0,"",VLOOKUP($A67,'Annex 2 EHV charges'!$A:$O,11,FALSE)),"")</f>
        <v>1.19</v>
      </c>
    </row>
    <row r="68" spans="1:8" x14ac:dyDescent="0.25">
      <c r="A68" s="85">
        <f t="array" ref="A68">IFERROR(INDEX('Annex 2 EHV charges'!$A$11:$A$299, MATCH(0, IF(ISBLANK('Annex 2 EHV charges'!$A$11:$A$299),1, COUNTIF(A$4:$A67, 'Annex 2 EHV charges'!$A$11:$A$299)), 0)),"")</f>
        <v>324</v>
      </c>
      <c r="B68" s="85">
        <f>IF($A68="","",VLOOKUP($A68,'Annex 2 EHV charges'!$A:$O,2,0))</f>
        <v>324</v>
      </c>
      <c r="C68" s="86">
        <f>IF($A68="","",VLOOKUP($A68,'Annex 2 EHV charges'!$A:$O,3,0))</f>
        <v>2200042557281</v>
      </c>
      <c r="D68" s="85" t="str">
        <f>IF($A68="","",VLOOKUP($A68,'Annex 2 EHV charges'!$A:$O,7,0))</f>
        <v>Portworthy Dams PV_1</v>
      </c>
      <c r="E68" s="90">
        <f>IFERROR(IF(VLOOKUP($A68,'Annex 2 EHV charges'!$A:$O,8,FALSE)=0,"",VLOOKUP($A68,'Annex 2 EHV charges'!$A:$O,8,FALSE)),"")</f>
        <v>2.5569999999999999</v>
      </c>
      <c r="F68" s="91">
        <f>IFERROR(IF(VLOOKUP($A68,'Annex 2 EHV charges'!$A:$O,9,FALSE)=0,"",VLOOKUP($A68,'Annex 2 EHV charges'!$A:$O,9,FALSE)),"")</f>
        <v>11.62</v>
      </c>
      <c r="G68" s="92">
        <f>IFERROR(IF(VLOOKUP($A68,'Annex 2 EHV charges'!$A:$O,10,FALSE)=0,"",VLOOKUP($A68,'Annex 2 EHV charges'!$A:$O,10,FALSE)),"")</f>
        <v>2.0099999999999998</v>
      </c>
      <c r="H68" s="92">
        <f>IFERROR(IF(VLOOKUP($A68,'Annex 2 EHV charges'!$A:$O,11,FALSE)=0,"",VLOOKUP($A68,'Annex 2 EHV charges'!$A:$O,11,FALSE)),"")</f>
        <v>2.0099999999999998</v>
      </c>
    </row>
    <row r="69" spans="1:8" x14ac:dyDescent="0.25">
      <c r="A69" s="85">
        <f t="array" ref="A69">IFERROR(INDEX('Annex 2 EHV charges'!$A$11:$A$299, MATCH(0, IF(ISBLANK('Annex 2 EHV charges'!$A$11:$A$299),1, COUNTIF(A$4:$A68, 'Annex 2 EHV charges'!$A$11:$A$299)), 0)),"")</f>
        <v>325</v>
      </c>
      <c r="B69" s="85">
        <f>IF($A69="","",VLOOKUP($A69,'Annex 2 EHV charges'!$A:$O,2,0))</f>
        <v>325</v>
      </c>
      <c r="C69" s="86">
        <f>IF($A69="","",VLOOKUP($A69,'Annex 2 EHV charges'!$A:$O,3,0))</f>
        <v>2200042616556</v>
      </c>
      <c r="D69" s="85" t="str">
        <f>IF($A69="","",VLOOKUP($A69,'Annex 2 EHV charges'!$A:$O,7,0))</f>
        <v>Wick Farm Boundary Import</v>
      </c>
      <c r="E69" s="90">
        <f>IFERROR(IF(VLOOKUP($A69,'Annex 2 EHV charges'!$A:$O,8,FALSE)=0,"",VLOOKUP($A69,'Annex 2 EHV charges'!$A:$O,8,FALSE)),"")</f>
        <v>1.7090000000000001</v>
      </c>
      <c r="F69" s="91">
        <f>IFERROR(IF(VLOOKUP($A69,'Annex 2 EHV charges'!$A:$O,9,FALSE)=0,"",VLOOKUP($A69,'Annex 2 EHV charges'!$A:$O,9,FALSE)),"")</f>
        <v>4.83</v>
      </c>
      <c r="G69" s="92">
        <f>IFERROR(IF(VLOOKUP($A69,'Annex 2 EHV charges'!$A:$O,10,FALSE)=0,"",VLOOKUP($A69,'Annex 2 EHV charges'!$A:$O,10,FALSE)),"")</f>
        <v>1.64</v>
      </c>
      <c r="H69" s="92">
        <f>IFERROR(IF(VLOOKUP($A69,'Annex 2 EHV charges'!$A:$O,11,FALSE)=0,"",VLOOKUP($A69,'Annex 2 EHV charges'!$A:$O,11,FALSE)),"")</f>
        <v>1.64</v>
      </c>
    </row>
    <row r="70" spans="1:8" x14ac:dyDescent="0.25">
      <c r="A70" s="85">
        <f t="array" ref="A70">IFERROR(INDEX('Annex 2 EHV charges'!$A$11:$A$299, MATCH(0, IF(ISBLANK('Annex 2 EHV charges'!$A$11:$A$299),1, COUNTIF(A$4:$A69, 'Annex 2 EHV charges'!$A$11:$A$299)), 0)),"")</f>
        <v>327</v>
      </c>
      <c r="B70" s="85">
        <f>IF($A70="","",VLOOKUP($A70,'Annex 2 EHV charges'!$A:$O,2,0))</f>
        <v>327</v>
      </c>
      <c r="C70" s="86">
        <f>IF($A70="","",VLOOKUP($A70,'Annex 2 EHV charges'!$A:$O,3,0))</f>
        <v>2200042552600</v>
      </c>
      <c r="D70" s="85" t="str">
        <f>IF($A70="","",VLOOKUP($A70,'Annex 2 EHV charges'!$A:$O,7,0))</f>
        <v>Batsworthy WF</v>
      </c>
      <c r="E70" s="90">
        <f>IFERROR(IF(VLOOKUP($A70,'Annex 2 EHV charges'!$A:$O,8,FALSE)=0,"",VLOOKUP($A70,'Annex 2 EHV charges'!$A:$O,8,FALSE)),"")</f>
        <v>1.5009999999999999</v>
      </c>
      <c r="F70" s="91">
        <f>IFERROR(IF(VLOOKUP($A70,'Annex 2 EHV charges'!$A:$O,9,FALSE)=0,"",VLOOKUP($A70,'Annex 2 EHV charges'!$A:$O,9,FALSE)),"")</f>
        <v>118.32</v>
      </c>
      <c r="G70" s="92">
        <f>IFERROR(IF(VLOOKUP($A70,'Annex 2 EHV charges'!$A:$O,10,FALSE)=0,"",VLOOKUP($A70,'Annex 2 EHV charges'!$A:$O,10,FALSE)),"")</f>
        <v>2.2200000000000002</v>
      </c>
      <c r="H70" s="92">
        <f>IFERROR(IF(VLOOKUP($A70,'Annex 2 EHV charges'!$A:$O,11,FALSE)=0,"",VLOOKUP($A70,'Annex 2 EHV charges'!$A:$O,11,FALSE)),"")</f>
        <v>2.2200000000000002</v>
      </c>
    </row>
    <row r="71" spans="1:8" x14ac:dyDescent="0.25">
      <c r="A71" s="85">
        <f t="array" ref="A71">IFERROR(INDEX('Annex 2 EHV charges'!$A$11:$A$299, MATCH(0, IF(ISBLANK('Annex 2 EHV charges'!$A$11:$A$299),1, COUNTIF(A$4:$A70, 'Annex 2 EHV charges'!$A$11:$A$299)), 0)),"")</f>
        <v>328</v>
      </c>
      <c r="B71" s="85">
        <f>IF($A71="","",VLOOKUP($A71,'Annex 2 EHV charges'!$A:$O,2,0))</f>
        <v>328</v>
      </c>
      <c r="C71" s="86">
        <f>IF($A71="","",VLOOKUP($A71,'Annex 2 EHV charges'!$A:$O,3,0))</f>
        <v>2200042557306</v>
      </c>
      <c r="D71" s="85" t="str">
        <f>IF($A71="","",VLOOKUP($A71,'Annex 2 EHV charges'!$A:$O,7,0))</f>
        <v>Portworthy Dams PV_2</v>
      </c>
      <c r="E71" s="90">
        <f>IFERROR(IF(VLOOKUP($A71,'Annex 2 EHV charges'!$A:$O,8,FALSE)=0,"",VLOOKUP($A71,'Annex 2 EHV charges'!$A:$O,8,FALSE)),"")</f>
        <v>2.5569999999999999</v>
      </c>
      <c r="F71" s="91">
        <f>IFERROR(IF(VLOOKUP($A71,'Annex 2 EHV charges'!$A:$O,9,FALSE)=0,"",VLOOKUP($A71,'Annex 2 EHV charges'!$A:$O,9,FALSE)),"")</f>
        <v>11.62</v>
      </c>
      <c r="G71" s="92">
        <f>IFERROR(IF(VLOOKUP($A71,'Annex 2 EHV charges'!$A:$O,10,FALSE)=0,"",VLOOKUP($A71,'Annex 2 EHV charges'!$A:$O,10,FALSE)),"")</f>
        <v>1.94</v>
      </c>
      <c r="H71" s="92">
        <f>IFERROR(IF(VLOOKUP($A71,'Annex 2 EHV charges'!$A:$O,11,FALSE)=0,"",VLOOKUP($A71,'Annex 2 EHV charges'!$A:$O,11,FALSE)),"")</f>
        <v>1.94</v>
      </c>
    </row>
    <row r="72" spans="1:8" x14ac:dyDescent="0.25">
      <c r="A72" s="85">
        <f t="array" ref="A72">IFERROR(INDEX('Annex 2 EHV charges'!$A$11:$A$299, MATCH(0, IF(ISBLANK('Annex 2 EHV charges'!$A$11:$A$299),1, COUNTIF(A$4:$A71, 'Annex 2 EHV charges'!$A$11:$A$299)), 0)),"")</f>
        <v>329</v>
      </c>
      <c r="B72" s="85">
        <f>IF($A72="","",VLOOKUP($A72,'Annex 2 EHV charges'!$A:$O,2,0))</f>
        <v>329</v>
      </c>
      <c r="C72" s="86">
        <f>IF($A72="","",VLOOKUP($A72,'Annex 2 EHV charges'!$A:$O,3,0))</f>
        <v>2200042563211</v>
      </c>
      <c r="D72" s="85" t="str">
        <f>IF($A72="","",VLOOKUP($A72,'Annex 2 EHV charges'!$A:$O,7,0))</f>
        <v>Crewkerne PV shared Imports</v>
      </c>
      <c r="E72" s="90">
        <f>IFERROR(IF(VLOOKUP($A72,'Annex 2 EHV charges'!$A:$O,8,FALSE)=0,"",VLOOKUP($A72,'Annex 2 EHV charges'!$A:$O,8,FALSE)),"")</f>
        <v>9.1999999999999998E-2</v>
      </c>
      <c r="F72" s="91">
        <f>IFERROR(IF(VLOOKUP($A72,'Annex 2 EHV charges'!$A:$O,9,FALSE)=0,"",VLOOKUP($A72,'Annex 2 EHV charges'!$A:$O,9,FALSE)),"")</f>
        <v>16.89</v>
      </c>
      <c r="G72" s="92">
        <f>IFERROR(IF(VLOOKUP($A72,'Annex 2 EHV charges'!$A:$O,10,FALSE)=0,"",VLOOKUP($A72,'Annex 2 EHV charges'!$A:$O,10,FALSE)),"")</f>
        <v>1.99</v>
      </c>
      <c r="H72" s="92">
        <f>IFERROR(IF(VLOOKUP($A72,'Annex 2 EHV charges'!$A:$O,11,FALSE)=0,"",VLOOKUP($A72,'Annex 2 EHV charges'!$A:$O,11,FALSE)),"")</f>
        <v>1.99</v>
      </c>
    </row>
    <row r="73" spans="1:8" x14ac:dyDescent="0.25">
      <c r="A73" s="85">
        <f t="array" ref="A73">IFERROR(INDEX('Annex 2 EHV charges'!$A$11:$A$299, MATCH(0, IF(ISBLANK('Annex 2 EHV charges'!$A$11:$A$299),1, COUNTIF(A$4:$A72, 'Annex 2 EHV charges'!$A$11:$A$299)), 0)),"")</f>
        <v>331</v>
      </c>
      <c r="B73" s="85">
        <f>IF($A73="","",VLOOKUP($A73,'Annex 2 EHV charges'!$A:$O,2,0))</f>
        <v>331</v>
      </c>
      <c r="C73" s="86">
        <f>IF($A73="","",VLOOKUP($A73,'Annex 2 EHV charges'!$A:$O,3,0))</f>
        <v>2200042569134</v>
      </c>
      <c r="D73" s="85" t="str">
        <f>IF($A73="","",VLOOKUP($A73,'Annex 2 EHV charges'!$A:$O,7,0))</f>
        <v>Tonedale Farm PV</v>
      </c>
      <c r="E73" s="90" t="str">
        <f>IFERROR(IF(VLOOKUP($A73,'Annex 2 EHV charges'!$A:$O,8,FALSE)=0,"",VLOOKUP($A73,'Annex 2 EHV charges'!$A:$O,8,FALSE)),"")</f>
        <v/>
      </c>
      <c r="F73" s="91">
        <f>IFERROR(IF(VLOOKUP($A73,'Annex 2 EHV charges'!$A:$O,9,FALSE)=0,"",VLOOKUP($A73,'Annex 2 EHV charges'!$A:$O,9,FALSE)),"")</f>
        <v>107.01</v>
      </c>
      <c r="G73" s="92">
        <f>IFERROR(IF(VLOOKUP($A73,'Annex 2 EHV charges'!$A:$O,10,FALSE)=0,"",VLOOKUP($A73,'Annex 2 EHV charges'!$A:$O,10,FALSE)),"")</f>
        <v>0.83</v>
      </c>
      <c r="H73" s="92">
        <f>IFERROR(IF(VLOOKUP($A73,'Annex 2 EHV charges'!$A:$O,11,FALSE)=0,"",VLOOKUP($A73,'Annex 2 EHV charges'!$A:$O,11,FALSE)),"")</f>
        <v>0.83</v>
      </c>
    </row>
    <row r="74" spans="1:8" x14ac:dyDescent="0.25">
      <c r="A74" s="85">
        <f t="array" ref="A74">IFERROR(INDEX('Annex 2 EHV charges'!$A$11:$A$299, MATCH(0, IF(ISBLANK('Annex 2 EHV charges'!$A$11:$A$299),1, COUNTIF(A$4:$A73, 'Annex 2 EHV charges'!$A$11:$A$299)), 0)),"")</f>
        <v>332</v>
      </c>
      <c r="B74" s="85">
        <f>IF($A74="","",VLOOKUP($A74,'Annex 2 EHV charges'!$A:$O,2,0))</f>
        <v>332</v>
      </c>
      <c r="C74" s="86">
        <f>IF($A74="","",VLOOKUP($A74,'Annex 2 EHV charges'!$A:$O,3,0))</f>
        <v>2200042541644</v>
      </c>
      <c r="D74" s="85" t="str">
        <f>IF($A74="","",VLOOKUP($A74,'Annex 2 EHV charges'!$A:$O,7,0))</f>
        <v>Puriton Landfill PV_2 SSB</v>
      </c>
      <c r="E74" s="90">
        <f>IFERROR(IF(VLOOKUP($A74,'Annex 2 EHV charges'!$A:$O,8,FALSE)=0,"",VLOOKUP($A74,'Annex 2 EHV charges'!$A:$O,8,FALSE)),"")</f>
        <v>0.64600000000000002</v>
      </c>
      <c r="F74" s="91">
        <f>IFERROR(IF(VLOOKUP($A74,'Annex 2 EHV charges'!$A:$O,9,FALSE)=0,"",VLOOKUP($A74,'Annex 2 EHV charges'!$A:$O,9,FALSE)),"")</f>
        <v>3.3</v>
      </c>
      <c r="G74" s="92">
        <f>IFERROR(IF(VLOOKUP($A74,'Annex 2 EHV charges'!$A:$O,10,FALSE)=0,"",VLOOKUP($A74,'Annex 2 EHV charges'!$A:$O,10,FALSE)),"")</f>
        <v>1.2</v>
      </c>
      <c r="H74" s="92">
        <f>IFERROR(IF(VLOOKUP($A74,'Annex 2 EHV charges'!$A:$O,11,FALSE)=0,"",VLOOKUP($A74,'Annex 2 EHV charges'!$A:$O,11,FALSE)),"")</f>
        <v>1.2</v>
      </c>
    </row>
    <row r="75" spans="1:8" x14ac:dyDescent="0.25">
      <c r="A75" s="85">
        <f t="array" ref="A75">IFERROR(INDEX('Annex 2 EHV charges'!$A$11:$A$299, MATCH(0, IF(ISBLANK('Annex 2 EHV charges'!$A$11:$A$299),1, COUNTIF(A$4:$A74, 'Annex 2 EHV charges'!$A$11:$A$299)), 0)),"")</f>
        <v>333</v>
      </c>
      <c r="B75" s="85">
        <f>IF($A75="","",VLOOKUP($A75,'Annex 2 EHV charges'!$A:$O,2,0))</f>
        <v>333</v>
      </c>
      <c r="C75" s="86">
        <f>IF($A75="","",VLOOKUP($A75,'Annex 2 EHV charges'!$A:$O,3,0))</f>
        <v>2200042582446</v>
      </c>
      <c r="D75" s="85" t="str">
        <f>IF($A75="","",VLOOKUP($A75,'Annex 2 EHV charges'!$A:$O,7,0))</f>
        <v>Red Hill Farm</v>
      </c>
      <c r="E75" s="90" t="str">
        <f>IFERROR(IF(VLOOKUP($A75,'Annex 2 EHV charges'!$A:$O,8,FALSE)=0,"",VLOOKUP($A75,'Annex 2 EHV charges'!$A:$O,8,FALSE)),"")</f>
        <v/>
      </c>
      <c r="F75" s="91">
        <f>IFERROR(IF(VLOOKUP($A75,'Annex 2 EHV charges'!$A:$O,9,FALSE)=0,"",VLOOKUP($A75,'Annex 2 EHV charges'!$A:$O,9,FALSE)),"")</f>
        <v>9.51</v>
      </c>
      <c r="G75" s="92">
        <f>IFERROR(IF(VLOOKUP($A75,'Annex 2 EHV charges'!$A:$O,10,FALSE)=0,"",VLOOKUP($A75,'Annex 2 EHV charges'!$A:$O,10,FALSE)),"")</f>
        <v>1.24</v>
      </c>
      <c r="H75" s="92">
        <f>IFERROR(IF(VLOOKUP($A75,'Annex 2 EHV charges'!$A:$O,11,FALSE)=0,"",VLOOKUP($A75,'Annex 2 EHV charges'!$A:$O,11,FALSE)),"")</f>
        <v>1.24</v>
      </c>
    </row>
    <row r="76" spans="1:8" x14ac:dyDescent="0.25">
      <c r="A76" s="85">
        <f t="array" ref="A76">IFERROR(INDEX('Annex 2 EHV charges'!$A$11:$A$299, MATCH(0, IF(ISBLANK('Annex 2 EHV charges'!$A$11:$A$299),1, COUNTIF(A$4:$A75, 'Annex 2 EHV charges'!$A$11:$A$299)), 0)),"")</f>
        <v>334</v>
      </c>
      <c r="B76" s="85">
        <f>IF($A76="","",VLOOKUP($A76,'Annex 2 EHV charges'!$A:$O,2,0))</f>
        <v>334</v>
      </c>
      <c r="C76" s="86">
        <f>IF($A76="","",VLOOKUP($A76,'Annex 2 EHV charges'!$A:$O,3,0))</f>
        <v>2200042574222</v>
      </c>
      <c r="D76" s="85" t="str">
        <f>IF($A76="","",VLOOKUP($A76,'Annex 2 EHV charges'!$A:$O,7,0))</f>
        <v>Chelwood</v>
      </c>
      <c r="E76" s="90">
        <f>IFERROR(IF(VLOOKUP($A76,'Annex 2 EHV charges'!$A:$O,8,FALSE)=0,"",VLOOKUP($A76,'Annex 2 EHV charges'!$A:$O,8,FALSE)),"")</f>
        <v>4.26</v>
      </c>
      <c r="F76" s="91">
        <f>IFERROR(IF(VLOOKUP($A76,'Annex 2 EHV charges'!$A:$O,9,FALSE)=0,"",VLOOKUP($A76,'Annex 2 EHV charges'!$A:$O,9,FALSE)),"")</f>
        <v>11.18</v>
      </c>
      <c r="G76" s="92">
        <f>IFERROR(IF(VLOOKUP($A76,'Annex 2 EHV charges'!$A:$O,10,FALSE)=0,"",VLOOKUP($A76,'Annex 2 EHV charges'!$A:$O,10,FALSE)),"")</f>
        <v>1.56</v>
      </c>
      <c r="H76" s="92">
        <f>IFERROR(IF(VLOOKUP($A76,'Annex 2 EHV charges'!$A:$O,11,FALSE)=0,"",VLOOKUP($A76,'Annex 2 EHV charges'!$A:$O,11,FALSE)),"")</f>
        <v>1.56</v>
      </c>
    </row>
    <row r="77" spans="1:8" x14ac:dyDescent="0.25">
      <c r="A77" s="85">
        <f t="array" ref="A77">IFERROR(INDEX('Annex 2 EHV charges'!$A$11:$A$299, MATCH(0, IF(ISBLANK('Annex 2 EHV charges'!$A$11:$A$299),1, COUNTIF(A$4:$A76, 'Annex 2 EHV charges'!$A$11:$A$299)), 0)),"")</f>
        <v>335</v>
      </c>
      <c r="B77" s="85">
        <f>IF($A77="","",VLOOKUP($A77,'Annex 2 EHV charges'!$A:$O,2,0))</f>
        <v>335</v>
      </c>
      <c r="C77" s="86">
        <f>IF($A77="","",VLOOKUP($A77,'Annex 2 EHV charges'!$A:$O,3,0))</f>
        <v>2200042592913</v>
      </c>
      <c r="D77" s="85" t="str">
        <f>IF($A77="","",VLOOKUP($A77,'Annex 2 EHV charges'!$A:$O,7,0))</f>
        <v>West Carclaze1</v>
      </c>
      <c r="E77" s="90">
        <f>IFERROR(IF(VLOOKUP($A77,'Annex 2 EHV charges'!$A:$O,8,FALSE)=0,"",VLOOKUP($A77,'Annex 2 EHV charges'!$A:$O,8,FALSE)),"")</f>
        <v>0.32100000000000001</v>
      </c>
      <c r="F77" s="91">
        <f>IFERROR(IF(VLOOKUP($A77,'Annex 2 EHV charges'!$A:$O,9,FALSE)=0,"",VLOOKUP($A77,'Annex 2 EHV charges'!$A:$O,9,FALSE)),"")</f>
        <v>5.35</v>
      </c>
      <c r="G77" s="92">
        <f>IFERROR(IF(VLOOKUP($A77,'Annex 2 EHV charges'!$A:$O,10,FALSE)=0,"",VLOOKUP($A77,'Annex 2 EHV charges'!$A:$O,10,FALSE)),"")</f>
        <v>1.54</v>
      </c>
      <c r="H77" s="92">
        <f>IFERROR(IF(VLOOKUP($A77,'Annex 2 EHV charges'!$A:$O,11,FALSE)=0,"",VLOOKUP($A77,'Annex 2 EHV charges'!$A:$O,11,FALSE)),"")</f>
        <v>1.54</v>
      </c>
    </row>
    <row r="78" spans="1:8" x14ac:dyDescent="0.25">
      <c r="A78" s="85">
        <f t="array" ref="A78">IFERROR(INDEX('Annex 2 EHV charges'!$A$11:$A$299, MATCH(0, IF(ISBLANK('Annex 2 EHV charges'!$A$11:$A$299),1, COUNTIF(A$4:$A77, 'Annex 2 EHV charges'!$A$11:$A$299)), 0)),"")</f>
        <v>336</v>
      </c>
      <c r="B78" s="85">
        <f>IF($A78="","",VLOOKUP($A78,'Annex 2 EHV charges'!$A:$O,2,0))</f>
        <v>336</v>
      </c>
      <c r="C78" s="86">
        <f>IF($A78="","",VLOOKUP($A78,'Annex 2 EHV charges'!$A:$O,3,0))</f>
        <v>2200042592931</v>
      </c>
      <c r="D78" s="85" t="str">
        <f>IF($A78="","",VLOOKUP($A78,'Annex 2 EHV charges'!$A:$O,7,0))</f>
        <v>West Carclaze2</v>
      </c>
      <c r="E78" s="90">
        <f>IFERROR(IF(VLOOKUP($A78,'Annex 2 EHV charges'!$A:$O,8,FALSE)=0,"",VLOOKUP($A78,'Annex 2 EHV charges'!$A:$O,8,FALSE)),"")</f>
        <v>0.32100000000000001</v>
      </c>
      <c r="F78" s="91">
        <f>IFERROR(IF(VLOOKUP($A78,'Annex 2 EHV charges'!$A:$O,9,FALSE)=0,"",VLOOKUP($A78,'Annex 2 EHV charges'!$A:$O,9,FALSE)),"")</f>
        <v>2.68</v>
      </c>
      <c r="G78" s="92">
        <f>IFERROR(IF(VLOOKUP($A78,'Annex 2 EHV charges'!$A:$O,10,FALSE)=0,"",VLOOKUP($A78,'Annex 2 EHV charges'!$A:$O,10,FALSE)),"")</f>
        <v>1.45</v>
      </c>
      <c r="H78" s="92">
        <f>IFERROR(IF(VLOOKUP($A78,'Annex 2 EHV charges'!$A:$O,11,FALSE)=0,"",VLOOKUP($A78,'Annex 2 EHV charges'!$A:$O,11,FALSE)),"")</f>
        <v>1.45</v>
      </c>
    </row>
    <row r="79" spans="1:8" x14ac:dyDescent="0.25">
      <c r="A79" s="85">
        <f t="array" ref="A79">IFERROR(INDEX('Annex 2 EHV charges'!$A$11:$A$299, MATCH(0, IF(ISBLANK('Annex 2 EHV charges'!$A$11:$A$299),1, COUNTIF(A$4:$A78, 'Annex 2 EHV charges'!$A$11:$A$299)), 0)),"")</f>
        <v>337</v>
      </c>
      <c r="B79" s="85">
        <f>IF($A79="","",VLOOKUP($A79,'Annex 2 EHV charges'!$A:$O,2,0))</f>
        <v>337</v>
      </c>
      <c r="C79" s="86">
        <f>IF($A79="","",VLOOKUP($A79,'Annex 2 EHV charges'!$A:$O,3,0))</f>
        <v>2200042495680</v>
      </c>
      <c r="D79" s="85" t="str">
        <f>IF($A79="","",VLOOKUP($A79,'Annex 2 EHV charges'!$A:$O,7,0))</f>
        <v>Northmoor (embd) PV</v>
      </c>
      <c r="E79" s="90" t="str">
        <f>IFERROR(IF(VLOOKUP($A79,'Annex 2 EHV charges'!$A:$O,8,FALSE)=0,"",VLOOKUP($A79,'Annex 2 EHV charges'!$A:$O,8,FALSE)),"")</f>
        <v/>
      </c>
      <c r="F79" s="91">
        <f>IFERROR(IF(VLOOKUP($A79,'Annex 2 EHV charges'!$A:$O,9,FALSE)=0,"",VLOOKUP($A79,'Annex 2 EHV charges'!$A:$O,9,FALSE)),"")</f>
        <v>3.45</v>
      </c>
      <c r="G79" s="92">
        <f>IFERROR(IF(VLOOKUP($A79,'Annex 2 EHV charges'!$A:$O,10,FALSE)=0,"",VLOOKUP($A79,'Annex 2 EHV charges'!$A:$O,10,FALSE)),"")</f>
        <v>1.9</v>
      </c>
      <c r="H79" s="92">
        <f>IFERROR(IF(VLOOKUP($A79,'Annex 2 EHV charges'!$A:$O,11,FALSE)=0,"",VLOOKUP($A79,'Annex 2 EHV charges'!$A:$O,11,FALSE)),"")</f>
        <v>1.9</v>
      </c>
    </row>
    <row r="80" spans="1:8" x14ac:dyDescent="0.25">
      <c r="A80" s="85">
        <f t="array" ref="A80">IFERROR(INDEX('Annex 2 EHV charges'!$A$11:$A$299, MATCH(0, IF(ISBLANK('Annex 2 EHV charges'!$A$11:$A$299),1, COUNTIF(A$4:$A79, 'Annex 2 EHV charges'!$A$11:$A$299)), 0)),"")</f>
        <v>338</v>
      </c>
      <c r="B80" s="85">
        <f>IF($A80="","",VLOOKUP($A80,'Annex 2 EHV charges'!$A:$O,2,0))</f>
        <v>338</v>
      </c>
      <c r="C80" s="86">
        <f>IF($A80="","",VLOOKUP($A80,'Annex 2 EHV charges'!$A:$O,3,0))</f>
        <v>2200042540687</v>
      </c>
      <c r="D80" s="85" t="str">
        <f>IF($A80="","",VLOOKUP($A80,'Annex 2 EHV charges'!$A:$O,7,0))</f>
        <v>Nmoor Little Tinney WF</v>
      </c>
      <c r="E80" s="90" t="str">
        <f>IFERROR(IF(VLOOKUP($A80,'Annex 2 EHV charges'!$A:$O,8,FALSE)=0,"",VLOOKUP($A80,'Annex 2 EHV charges'!$A:$O,8,FALSE)),"")</f>
        <v/>
      </c>
      <c r="F80" s="91">
        <f>IFERROR(IF(VLOOKUP($A80,'Annex 2 EHV charges'!$A:$O,9,FALSE)=0,"",VLOOKUP($A80,'Annex 2 EHV charges'!$A:$O,9,FALSE)),"")</f>
        <v>1.73</v>
      </c>
      <c r="G80" s="92">
        <f>IFERROR(IF(VLOOKUP($A80,'Annex 2 EHV charges'!$A:$O,10,FALSE)=0,"",VLOOKUP($A80,'Annex 2 EHV charges'!$A:$O,10,FALSE)),"")</f>
        <v>1.51</v>
      </c>
      <c r="H80" s="92">
        <f>IFERROR(IF(VLOOKUP($A80,'Annex 2 EHV charges'!$A:$O,11,FALSE)=0,"",VLOOKUP($A80,'Annex 2 EHV charges'!$A:$O,11,FALSE)),"")</f>
        <v>1.51</v>
      </c>
    </row>
    <row r="81" spans="1:8" x14ac:dyDescent="0.25">
      <c r="A81" s="85">
        <f t="array" ref="A81">IFERROR(INDEX('Annex 2 EHV charges'!$A$11:$A$299, MATCH(0, IF(ISBLANK('Annex 2 EHV charges'!$A$11:$A$299),1, COUNTIF(A$4:$A80, 'Annex 2 EHV charges'!$A$11:$A$299)), 0)),"")</f>
        <v>339</v>
      </c>
      <c r="B81" s="85">
        <f>IF($A81="","",VLOOKUP($A81,'Annex 2 EHV charges'!$A:$O,2,0))</f>
        <v>339</v>
      </c>
      <c r="C81" s="86">
        <f>IF($A81="","",VLOOKUP($A81,'Annex 2 EHV charges'!$A:$O,3,0))</f>
        <v>2200042540696</v>
      </c>
      <c r="D81" s="85" t="str">
        <f>IF($A81="","",VLOOKUP($A81,'Annex 2 EHV charges'!$A:$O,7,0))</f>
        <v>Nmoor East Balsdon WF</v>
      </c>
      <c r="E81" s="90" t="str">
        <f>IFERROR(IF(VLOOKUP($A81,'Annex 2 EHV charges'!$A:$O,8,FALSE)=0,"",VLOOKUP($A81,'Annex 2 EHV charges'!$A:$O,8,FALSE)),"")</f>
        <v/>
      </c>
      <c r="F81" s="91">
        <f>IFERROR(IF(VLOOKUP($A81,'Annex 2 EHV charges'!$A:$O,9,FALSE)=0,"",VLOOKUP($A81,'Annex 2 EHV charges'!$A:$O,9,FALSE)),"")</f>
        <v>1.73</v>
      </c>
      <c r="G81" s="92">
        <f>IFERROR(IF(VLOOKUP($A81,'Annex 2 EHV charges'!$A:$O,10,FALSE)=0,"",VLOOKUP($A81,'Annex 2 EHV charges'!$A:$O,10,FALSE)),"")</f>
        <v>1.53</v>
      </c>
      <c r="H81" s="92">
        <f>IFERROR(IF(VLOOKUP($A81,'Annex 2 EHV charges'!$A:$O,11,FALSE)=0,"",VLOOKUP($A81,'Annex 2 EHV charges'!$A:$O,11,FALSE)),"")</f>
        <v>1.53</v>
      </c>
    </row>
    <row r="82" spans="1:8" x14ac:dyDescent="0.25">
      <c r="A82" s="85">
        <f t="array" ref="A82">IFERROR(INDEX('Annex 2 EHV charges'!$A$11:$A$299, MATCH(0, IF(ISBLANK('Annex 2 EHV charges'!$A$11:$A$299),1, COUNTIF(A$4:$A81, 'Annex 2 EHV charges'!$A$11:$A$299)), 0)),"")</f>
        <v>340</v>
      </c>
      <c r="B82" s="85">
        <f>IF($A82="","",VLOOKUP($A82,'Annex 2 EHV charges'!$A:$O,2,0))</f>
        <v>340</v>
      </c>
      <c r="C82" s="86">
        <f>IF($A82="","",VLOOKUP($A82,'Annex 2 EHV charges'!$A:$O,3,0))</f>
        <v>2200042598135</v>
      </c>
      <c r="D82" s="85" t="str">
        <f>IF($A82="","",VLOOKUP($A82,'Annex 2 EHV charges'!$A:$O,7,0))</f>
        <v>Nmoor Hornacott PV</v>
      </c>
      <c r="E82" s="90" t="str">
        <f>IFERROR(IF(VLOOKUP($A82,'Annex 2 EHV charges'!$A:$O,8,FALSE)=0,"",VLOOKUP($A82,'Annex 2 EHV charges'!$A:$O,8,FALSE)),"")</f>
        <v/>
      </c>
      <c r="F82" s="91">
        <f>IFERROR(IF(VLOOKUP($A82,'Annex 2 EHV charges'!$A:$O,9,FALSE)=0,"",VLOOKUP($A82,'Annex 2 EHV charges'!$A:$O,9,FALSE)),"")</f>
        <v>3.45</v>
      </c>
      <c r="G82" s="92">
        <f>IFERROR(IF(VLOOKUP($A82,'Annex 2 EHV charges'!$A:$O,10,FALSE)=0,"",VLOOKUP($A82,'Annex 2 EHV charges'!$A:$O,10,FALSE)),"")</f>
        <v>1.77</v>
      </c>
      <c r="H82" s="92">
        <f>IFERROR(IF(VLOOKUP($A82,'Annex 2 EHV charges'!$A:$O,11,FALSE)=0,"",VLOOKUP($A82,'Annex 2 EHV charges'!$A:$O,11,FALSE)),"")</f>
        <v>1.77</v>
      </c>
    </row>
    <row r="83" spans="1:8" x14ac:dyDescent="0.25">
      <c r="A83" s="85">
        <f t="array" ref="A83">IFERROR(INDEX('Annex 2 EHV charges'!$A$11:$A$299, MATCH(0, IF(ISBLANK('Annex 2 EHV charges'!$A$11:$A$299),1, COUNTIF(A$4:$A82, 'Annex 2 EHV charges'!$A$11:$A$299)), 0)),"")</f>
        <v>341</v>
      </c>
      <c r="B83" s="85">
        <f>IF($A83="","",VLOOKUP($A83,'Annex 2 EHV charges'!$A:$O,2,0))</f>
        <v>341</v>
      </c>
      <c r="C83" s="86">
        <f>IF($A83="","",VLOOKUP($A83,'Annex 2 EHV charges'!$A:$O,3,0))</f>
        <v>2200042601346</v>
      </c>
      <c r="D83" s="85" t="str">
        <f>IF($A83="","",VLOOKUP($A83,'Annex 2 EHV charges'!$A:$O,7,0))</f>
        <v>Oakham Farm</v>
      </c>
      <c r="E83" s="90">
        <f>IFERROR(IF(VLOOKUP($A83,'Annex 2 EHV charges'!$A:$O,8,FALSE)=0,"",VLOOKUP($A83,'Annex 2 EHV charges'!$A:$O,8,FALSE)),"")</f>
        <v>5.5E-2</v>
      </c>
      <c r="F83" s="91">
        <f>IFERROR(IF(VLOOKUP($A83,'Annex 2 EHV charges'!$A:$O,9,FALSE)=0,"",VLOOKUP($A83,'Annex 2 EHV charges'!$A:$O,9,FALSE)),"")</f>
        <v>8.9499999999999993</v>
      </c>
      <c r="G83" s="92">
        <f>IFERROR(IF(VLOOKUP($A83,'Annex 2 EHV charges'!$A:$O,10,FALSE)=0,"",VLOOKUP($A83,'Annex 2 EHV charges'!$A:$O,10,FALSE)),"")</f>
        <v>1.39</v>
      </c>
      <c r="H83" s="92">
        <f>IFERROR(IF(VLOOKUP($A83,'Annex 2 EHV charges'!$A:$O,11,FALSE)=0,"",VLOOKUP($A83,'Annex 2 EHV charges'!$A:$O,11,FALSE)),"")</f>
        <v>1.39</v>
      </c>
    </row>
    <row r="84" spans="1:8" x14ac:dyDescent="0.25">
      <c r="A84" s="85">
        <f t="array" ref="A84">IFERROR(INDEX('Annex 2 EHV charges'!$A$11:$A$299, MATCH(0, IF(ISBLANK('Annex 2 EHV charges'!$A$11:$A$299),1, COUNTIF(A$4:$A83, 'Annex 2 EHV charges'!$A$11:$A$299)), 0)),"")</f>
        <v>342</v>
      </c>
      <c r="B84" s="85">
        <f>IF($A84="","",VLOOKUP($A84,'Annex 2 EHV charges'!$A:$O,2,0))</f>
        <v>342</v>
      </c>
      <c r="C84" s="86">
        <f>IF($A84="","",VLOOKUP($A84,'Annex 2 EHV charges'!$A:$O,3,0))</f>
        <v>2200042603237</v>
      </c>
      <c r="D84" s="85" t="str">
        <f>IF($A84="","",VLOOKUP($A84,'Annex 2 EHV charges'!$A:$O,7,0))</f>
        <v>Carnemough Farm</v>
      </c>
      <c r="E84" s="90">
        <f>IFERROR(IF(VLOOKUP($A84,'Annex 2 EHV charges'!$A:$O,8,FALSE)=0,"",VLOOKUP($A84,'Annex 2 EHV charges'!$A:$O,8,FALSE)),"")</f>
        <v>1.244</v>
      </c>
      <c r="F84" s="91">
        <f>IFERROR(IF(VLOOKUP($A84,'Annex 2 EHV charges'!$A:$O,9,FALSE)=0,"",VLOOKUP($A84,'Annex 2 EHV charges'!$A:$O,9,FALSE)),"")</f>
        <v>8.5399999999999991</v>
      </c>
      <c r="G84" s="92">
        <f>IFERROR(IF(VLOOKUP($A84,'Annex 2 EHV charges'!$A:$O,10,FALSE)=0,"",VLOOKUP($A84,'Annex 2 EHV charges'!$A:$O,10,FALSE)),"")</f>
        <v>1.58</v>
      </c>
      <c r="H84" s="92">
        <f>IFERROR(IF(VLOOKUP($A84,'Annex 2 EHV charges'!$A:$O,11,FALSE)=0,"",VLOOKUP($A84,'Annex 2 EHV charges'!$A:$O,11,FALSE)),"")</f>
        <v>1.58</v>
      </c>
    </row>
    <row r="85" spans="1:8" x14ac:dyDescent="0.25">
      <c r="A85" s="85">
        <f t="array" ref="A85">IFERROR(INDEX('Annex 2 EHV charges'!$A$11:$A$299, MATCH(0, IF(ISBLANK('Annex 2 EHV charges'!$A$11:$A$299),1, COUNTIF(A$4:$A84, 'Annex 2 EHV charges'!$A$11:$A$299)), 0)),"")</f>
        <v>343</v>
      </c>
      <c r="B85" s="85">
        <f>IF($A85="","",VLOOKUP($A85,'Annex 2 EHV charges'!$A:$O,2,0))</f>
        <v>343</v>
      </c>
      <c r="C85" s="86">
        <f>IF($A85="","",VLOOKUP($A85,'Annex 2 EHV charges'!$A:$O,3,0))</f>
        <v>2200042689252</v>
      </c>
      <c r="D85" s="85" t="str">
        <f>IF($A85="","",VLOOKUP($A85,'Annex 2 EHV charges'!$A:$O,7,0))</f>
        <v>Ashwater WT Site 1</v>
      </c>
      <c r="E85" s="90">
        <f>IFERROR(IF(VLOOKUP($A85,'Annex 2 EHV charges'!$A:$O,8,FALSE)=0,"",VLOOKUP($A85,'Annex 2 EHV charges'!$A:$O,8,FALSE)),"")</f>
        <v>2.206</v>
      </c>
      <c r="F85" s="91">
        <f>IFERROR(IF(VLOOKUP($A85,'Annex 2 EHV charges'!$A:$O,9,FALSE)=0,"",VLOOKUP($A85,'Annex 2 EHV charges'!$A:$O,9,FALSE)),"")</f>
        <v>2.8</v>
      </c>
      <c r="G85" s="92">
        <f>IFERROR(IF(VLOOKUP($A85,'Annex 2 EHV charges'!$A:$O,10,FALSE)=0,"",VLOOKUP($A85,'Annex 2 EHV charges'!$A:$O,10,FALSE)),"")</f>
        <v>0.67</v>
      </c>
      <c r="H85" s="92">
        <f>IFERROR(IF(VLOOKUP($A85,'Annex 2 EHV charges'!$A:$O,11,FALSE)=0,"",VLOOKUP($A85,'Annex 2 EHV charges'!$A:$O,11,FALSE)),"")</f>
        <v>0.67</v>
      </c>
    </row>
    <row r="86" spans="1:8" x14ac:dyDescent="0.25">
      <c r="A86" s="85">
        <f t="array" ref="A86">IFERROR(INDEX('Annex 2 EHV charges'!$A$11:$A$299, MATCH(0, IF(ISBLANK('Annex 2 EHV charges'!$A$11:$A$299),1, COUNTIF(A$4:$A85, 'Annex 2 EHV charges'!$A$11:$A$299)), 0)),"")</f>
        <v>344</v>
      </c>
      <c r="B86" s="85">
        <f>IF($A86="","",VLOOKUP($A86,'Annex 2 EHV charges'!$A:$O,2,0))</f>
        <v>344</v>
      </c>
      <c r="C86" s="86">
        <f>IF($A86="","",VLOOKUP($A86,'Annex 2 EHV charges'!$A:$O,3,0))</f>
        <v>2200042614104</v>
      </c>
      <c r="D86" s="85" t="str">
        <f>IF($A86="","",VLOOKUP($A86,'Annex 2 EHV charges'!$A:$O,7,0))</f>
        <v>Makro Exeter</v>
      </c>
      <c r="E86" s="90">
        <f>IFERROR(IF(VLOOKUP($A86,'Annex 2 EHV charges'!$A:$O,8,FALSE)=0,"",VLOOKUP($A86,'Annex 2 EHV charges'!$A:$O,8,FALSE)),"")</f>
        <v>3.4649999999999999</v>
      </c>
      <c r="F86" s="91">
        <f>IFERROR(IF(VLOOKUP($A86,'Annex 2 EHV charges'!$A:$O,9,FALSE)=0,"",VLOOKUP($A86,'Annex 2 EHV charges'!$A:$O,9,FALSE)),"")</f>
        <v>36.89</v>
      </c>
      <c r="G86" s="92">
        <f>IFERROR(IF(VLOOKUP($A86,'Annex 2 EHV charges'!$A:$O,10,FALSE)=0,"",VLOOKUP($A86,'Annex 2 EHV charges'!$A:$O,10,FALSE)),"")</f>
        <v>1.08</v>
      </c>
      <c r="H86" s="92">
        <f>IFERROR(IF(VLOOKUP($A86,'Annex 2 EHV charges'!$A:$O,11,FALSE)=0,"",VLOOKUP($A86,'Annex 2 EHV charges'!$A:$O,11,FALSE)),"")</f>
        <v>1.08</v>
      </c>
    </row>
    <row r="87" spans="1:8" x14ac:dyDescent="0.25">
      <c r="A87" s="85">
        <f t="array" ref="A87">IFERROR(INDEX('Annex 2 EHV charges'!$A$11:$A$299, MATCH(0, IF(ISBLANK('Annex 2 EHV charges'!$A$11:$A$299),1, COUNTIF(A$4:$A86, 'Annex 2 EHV charges'!$A$11:$A$299)), 0)),"")</f>
        <v>345</v>
      </c>
      <c r="B87" s="85">
        <f>IF($A87="","",VLOOKUP($A87,'Annex 2 EHV charges'!$A:$O,2,0))</f>
        <v>345</v>
      </c>
      <c r="C87" s="86">
        <f>IF($A87="","",VLOOKUP($A87,'Annex 2 EHV charges'!$A:$O,3,0))</f>
        <v>2200042620162</v>
      </c>
      <c r="D87" s="85" t="str">
        <f>IF($A87="","",VLOOKUP($A87,'Annex 2 EHV charges'!$A:$O,7,0))</f>
        <v>Great Houndbeare 2</v>
      </c>
      <c r="E87" s="90">
        <f>IFERROR(IF(VLOOKUP($A87,'Annex 2 EHV charges'!$A:$O,8,FALSE)=0,"",VLOOKUP($A87,'Annex 2 EHV charges'!$A:$O,8,FALSE)),"")</f>
        <v>3.2000000000000001E-2</v>
      </c>
      <c r="F87" s="91">
        <f>IFERROR(IF(VLOOKUP($A87,'Annex 2 EHV charges'!$A:$O,9,FALSE)=0,"",VLOOKUP($A87,'Annex 2 EHV charges'!$A:$O,9,FALSE)),"")</f>
        <v>28.69</v>
      </c>
      <c r="G87" s="92">
        <f>IFERROR(IF(VLOOKUP($A87,'Annex 2 EHV charges'!$A:$O,10,FALSE)=0,"",VLOOKUP($A87,'Annex 2 EHV charges'!$A:$O,10,FALSE)),"")</f>
        <v>1.66</v>
      </c>
      <c r="H87" s="92">
        <f>IFERROR(IF(VLOOKUP($A87,'Annex 2 EHV charges'!$A:$O,11,FALSE)=0,"",VLOOKUP($A87,'Annex 2 EHV charges'!$A:$O,11,FALSE)),"")</f>
        <v>1.66</v>
      </c>
    </row>
    <row r="88" spans="1:8" x14ac:dyDescent="0.25">
      <c r="A88" s="85">
        <f t="array" ref="A88">IFERROR(INDEX('Annex 2 EHV charges'!$A$11:$A$299, MATCH(0, IF(ISBLANK('Annex 2 EHV charges'!$A$11:$A$299),1, COUNTIF(A$4:$A87, 'Annex 2 EHV charges'!$A$11:$A$299)), 0)),"")</f>
        <v>346</v>
      </c>
      <c r="B88" s="85">
        <f>IF($A88="","",VLOOKUP($A88,'Annex 2 EHV charges'!$A:$O,2,0))</f>
        <v>346</v>
      </c>
      <c r="C88" s="86">
        <f>IF($A88="","",VLOOKUP($A88,'Annex 2 EHV charges'!$A:$O,3,0))</f>
        <v>2200042620205</v>
      </c>
      <c r="D88" s="85" t="str">
        <f>IF($A88="","",VLOOKUP($A88,'Annex 2 EHV charges'!$A:$O,7,0))</f>
        <v>Withy Drove</v>
      </c>
      <c r="E88" s="90">
        <f>IFERROR(IF(VLOOKUP($A88,'Annex 2 EHV charges'!$A:$O,8,FALSE)=0,"",VLOOKUP($A88,'Annex 2 EHV charges'!$A:$O,8,FALSE)),"")</f>
        <v>0.66700000000000004</v>
      </c>
      <c r="F88" s="91">
        <f>IFERROR(IF(VLOOKUP($A88,'Annex 2 EHV charges'!$A:$O,9,FALSE)=0,"",VLOOKUP($A88,'Annex 2 EHV charges'!$A:$O,9,FALSE)),"")</f>
        <v>39.68</v>
      </c>
      <c r="G88" s="92">
        <f>IFERROR(IF(VLOOKUP($A88,'Annex 2 EHV charges'!$A:$O,10,FALSE)=0,"",VLOOKUP($A88,'Annex 2 EHV charges'!$A:$O,10,FALSE)),"")</f>
        <v>1.31</v>
      </c>
      <c r="H88" s="92">
        <f>IFERROR(IF(VLOOKUP($A88,'Annex 2 EHV charges'!$A:$O,11,FALSE)=0,"",VLOOKUP($A88,'Annex 2 EHV charges'!$A:$O,11,FALSE)),"")</f>
        <v>1.31</v>
      </c>
    </row>
    <row r="89" spans="1:8" x14ac:dyDescent="0.25">
      <c r="A89" s="85">
        <f t="array" ref="A89">IFERROR(INDEX('Annex 2 EHV charges'!$A$11:$A$299, MATCH(0, IF(ISBLANK('Annex 2 EHV charges'!$A$11:$A$299),1, COUNTIF(A$4:$A88, 'Annex 2 EHV charges'!$A$11:$A$299)), 0)),"")</f>
        <v>348</v>
      </c>
      <c r="B89" s="85">
        <f>IF($A89="","",VLOOKUP($A89,'Annex 2 EHV charges'!$A:$O,2,0))</f>
        <v>348</v>
      </c>
      <c r="C89" s="86">
        <f>IF($A89="","",VLOOKUP($A89,'Annex 2 EHV charges'!$A:$O,3,0))</f>
        <v>2200042620250</v>
      </c>
      <c r="D89" s="85" t="str">
        <f>IF($A89="","",VLOOKUP($A89,'Annex 2 EHV charges'!$A:$O,7,0))</f>
        <v>Fitzwarren (Montys) Farm</v>
      </c>
      <c r="E89" s="90" t="str">
        <f>IFERROR(IF(VLOOKUP($A89,'Annex 2 EHV charges'!$A:$O,8,FALSE)=0,"",VLOOKUP($A89,'Annex 2 EHV charges'!$A:$O,8,FALSE)),"")</f>
        <v/>
      </c>
      <c r="F89" s="91">
        <f>IFERROR(IF(VLOOKUP($A89,'Annex 2 EHV charges'!$A:$O,9,FALSE)=0,"",VLOOKUP($A89,'Annex 2 EHV charges'!$A:$O,9,FALSE)),"")</f>
        <v>3.19</v>
      </c>
      <c r="G89" s="92">
        <f>IFERROR(IF(VLOOKUP($A89,'Annex 2 EHV charges'!$A:$O,10,FALSE)=0,"",VLOOKUP($A89,'Annex 2 EHV charges'!$A:$O,10,FALSE)),"")</f>
        <v>2.0099999999999998</v>
      </c>
      <c r="H89" s="92">
        <f>IFERROR(IF(VLOOKUP($A89,'Annex 2 EHV charges'!$A:$O,11,FALSE)=0,"",VLOOKUP($A89,'Annex 2 EHV charges'!$A:$O,11,FALSE)),"")</f>
        <v>2.0099999999999998</v>
      </c>
    </row>
    <row r="90" spans="1:8" x14ac:dyDescent="0.25">
      <c r="A90" s="85">
        <f t="array" ref="A90">IFERROR(INDEX('Annex 2 EHV charges'!$A$11:$A$299, MATCH(0, IF(ISBLANK('Annex 2 EHV charges'!$A$11:$A$299),1, COUNTIF(A$4:$A89, 'Annex 2 EHV charges'!$A$11:$A$299)), 0)),"")</f>
        <v>350</v>
      </c>
      <c r="B90" s="85">
        <f>IF($A90="","",VLOOKUP($A90,'Annex 2 EHV charges'!$A:$O,2,0))</f>
        <v>350</v>
      </c>
      <c r="C90" s="86">
        <f>IF($A90="","",VLOOKUP($A90,'Annex 2 EHV charges'!$A:$O,3,0))</f>
        <v>2200042622035</v>
      </c>
      <c r="D90" s="85" t="str">
        <f>IF($A90="","",VLOOKUP($A90,'Annex 2 EHV charges'!$A:$O,7,0))</f>
        <v>Dunsland Cross WF</v>
      </c>
      <c r="E90" s="90">
        <f>IFERROR(IF(VLOOKUP($A90,'Annex 2 EHV charges'!$A:$O,8,FALSE)=0,"",VLOOKUP($A90,'Annex 2 EHV charges'!$A:$O,8,FALSE)),"")</f>
        <v>2.2210000000000001</v>
      </c>
      <c r="F90" s="91">
        <f>IFERROR(IF(VLOOKUP($A90,'Annex 2 EHV charges'!$A:$O,9,FALSE)=0,"",VLOOKUP($A90,'Annex 2 EHV charges'!$A:$O,9,FALSE)),"")</f>
        <v>8.8800000000000008</v>
      </c>
      <c r="G90" s="92">
        <f>IFERROR(IF(VLOOKUP($A90,'Annex 2 EHV charges'!$A:$O,10,FALSE)=0,"",VLOOKUP($A90,'Annex 2 EHV charges'!$A:$O,10,FALSE)),"")</f>
        <v>1.1599999999999999</v>
      </c>
      <c r="H90" s="92">
        <f>IFERROR(IF(VLOOKUP($A90,'Annex 2 EHV charges'!$A:$O,11,FALSE)=0,"",VLOOKUP($A90,'Annex 2 EHV charges'!$A:$O,11,FALSE)),"")</f>
        <v>1.1599999999999999</v>
      </c>
    </row>
    <row r="91" spans="1:8" x14ac:dyDescent="0.25">
      <c r="A91" s="85">
        <f t="array" ref="A91">IFERROR(INDEX('Annex 2 EHV charges'!$A$11:$A$299, MATCH(0, IF(ISBLANK('Annex 2 EHV charges'!$A$11:$A$299),1, COUNTIF(A$4:$A90, 'Annex 2 EHV charges'!$A$11:$A$299)), 0)),"")</f>
        <v>351</v>
      </c>
      <c r="B91" s="85">
        <f>IF($A91="","",VLOOKUP($A91,'Annex 2 EHV charges'!$A:$O,2,0))</f>
        <v>351</v>
      </c>
      <c r="C91" s="86">
        <f>IF($A91="","",VLOOKUP($A91,'Annex 2 EHV charges'!$A:$O,3,0))</f>
        <v>2200042626944</v>
      </c>
      <c r="D91" s="85" t="str">
        <f>IF($A91="","",VLOOKUP($A91,'Annex 2 EHV charges'!$A:$O,7,0))</f>
        <v>Trerule Farm</v>
      </c>
      <c r="E91" s="90">
        <f>IFERROR(IF(VLOOKUP($A91,'Annex 2 EHV charges'!$A:$O,8,FALSE)=0,"",VLOOKUP($A91,'Annex 2 EHV charges'!$A:$O,8,FALSE)),"")</f>
        <v>1.4570000000000001</v>
      </c>
      <c r="F91" s="91">
        <f>IFERROR(IF(VLOOKUP($A91,'Annex 2 EHV charges'!$A:$O,9,FALSE)=0,"",VLOOKUP($A91,'Annex 2 EHV charges'!$A:$O,9,FALSE)),"")</f>
        <v>12.94</v>
      </c>
      <c r="G91" s="92">
        <f>IFERROR(IF(VLOOKUP($A91,'Annex 2 EHV charges'!$A:$O,10,FALSE)=0,"",VLOOKUP($A91,'Annex 2 EHV charges'!$A:$O,10,FALSE)),"")</f>
        <v>1.39</v>
      </c>
      <c r="H91" s="92">
        <f>IFERROR(IF(VLOOKUP($A91,'Annex 2 EHV charges'!$A:$O,11,FALSE)=0,"",VLOOKUP($A91,'Annex 2 EHV charges'!$A:$O,11,FALSE)),"")</f>
        <v>1.39</v>
      </c>
    </row>
    <row r="92" spans="1:8" x14ac:dyDescent="0.25">
      <c r="A92" s="85">
        <f t="array" ref="A92">IFERROR(INDEX('Annex 2 EHV charges'!$A$11:$A$299, MATCH(0, IF(ISBLANK('Annex 2 EHV charges'!$A$11:$A$299),1, COUNTIF(A$4:$A91, 'Annex 2 EHV charges'!$A$11:$A$299)), 0)),"")</f>
        <v>352</v>
      </c>
      <c r="B92" s="85">
        <f>IF($A92="","",VLOOKUP($A92,'Annex 2 EHV charges'!$A:$O,2,0))</f>
        <v>352</v>
      </c>
      <c r="C92" s="86">
        <f>IF($A92="","",VLOOKUP($A92,'Annex 2 EHV charges'!$A:$O,3,0))</f>
        <v>2200042627140</v>
      </c>
      <c r="D92" s="85" t="str">
        <f>IF($A92="","",VLOOKUP($A92,'Annex 2 EHV charges'!$A:$O,7,0))</f>
        <v>Nancrossa</v>
      </c>
      <c r="E92" s="90">
        <f>IFERROR(IF(VLOOKUP($A92,'Annex 2 EHV charges'!$A:$O,8,FALSE)=0,"",VLOOKUP($A92,'Annex 2 EHV charges'!$A:$O,8,FALSE)),"")</f>
        <v>3.3879999999999999</v>
      </c>
      <c r="F92" s="91">
        <f>IFERROR(IF(VLOOKUP($A92,'Annex 2 EHV charges'!$A:$O,9,FALSE)=0,"",VLOOKUP($A92,'Annex 2 EHV charges'!$A:$O,9,FALSE)),"")</f>
        <v>2.0499999999999998</v>
      </c>
      <c r="G92" s="92">
        <f>IFERROR(IF(VLOOKUP($A92,'Annex 2 EHV charges'!$A:$O,10,FALSE)=0,"",VLOOKUP($A92,'Annex 2 EHV charges'!$A:$O,10,FALSE)),"")</f>
        <v>1.93</v>
      </c>
      <c r="H92" s="92">
        <f>IFERROR(IF(VLOOKUP($A92,'Annex 2 EHV charges'!$A:$O,11,FALSE)=0,"",VLOOKUP($A92,'Annex 2 EHV charges'!$A:$O,11,FALSE)),"")</f>
        <v>1.93</v>
      </c>
    </row>
    <row r="93" spans="1:8" x14ac:dyDescent="0.25">
      <c r="A93" s="85">
        <f t="array" ref="A93">IFERROR(INDEX('Annex 2 EHV charges'!$A$11:$A$299, MATCH(0, IF(ISBLANK('Annex 2 EHV charges'!$A$11:$A$299),1, COUNTIF(A$4:$A92, 'Annex 2 EHV charges'!$A$11:$A$299)), 0)),"")</f>
        <v>353</v>
      </c>
      <c r="B93" s="85">
        <f>IF($A93="","",VLOOKUP($A93,'Annex 2 EHV charges'!$A:$O,2,0))</f>
        <v>353</v>
      </c>
      <c r="C93" s="86">
        <f>IF($A93="","",VLOOKUP($A93,'Annex 2 EHV charges'!$A:$O,3,0))</f>
        <v>2200042637885</v>
      </c>
      <c r="D93" s="85" t="str">
        <f>IF($A93="","",VLOOKUP($A93,'Annex 2 EHV charges'!$A:$O,7,0))</f>
        <v>Wick Farm West</v>
      </c>
      <c r="E93" s="90">
        <f>IFERROR(IF(VLOOKUP($A93,'Annex 2 EHV charges'!$A:$O,8,FALSE)=0,"",VLOOKUP($A93,'Annex 2 EHV charges'!$A:$O,8,FALSE)),"")</f>
        <v>1.7090000000000001</v>
      </c>
      <c r="F93" s="91">
        <f>IFERROR(IF(VLOOKUP($A93,'Annex 2 EHV charges'!$A:$O,9,FALSE)=0,"",VLOOKUP($A93,'Annex 2 EHV charges'!$A:$O,9,FALSE)),"")</f>
        <v>6.95</v>
      </c>
      <c r="G93" s="92">
        <f>IFERROR(IF(VLOOKUP($A93,'Annex 2 EHV charges'!$A:$O,10,FALSE)=0,"",VLOOKUP($A93,'Annex 2 EHV charges'!$A:$O,10,FALSE)),"")</f>
        <v>1.66</v>
      </c>
      <c r="H93" s="92">
        <f>IFERROR(IF(VLOOKUP($A93,'Annex 2 EHV charges'!$A:$O,11,FALSE)=0,"",VLOOKUP($A93,'Annex 2 EHV charges'!$A:$O,11,FALSE)),"")</f>
        <v>1.66</v>
      </c>
    </row>
    <row r="94" spans="1:8" x14ac:dyDescent="0.25">
      <c r="A94" s="85">
        <f t="array" ref="A94">IFERROR(INDEX('Annex 2 EHV charges'!$A$11:$A$299, MATCH(0, IF(ISBLANK('Annex 2 EHV charges'!$A$11:$A$299),1, COUNTIF(A$4:$A93, 'Annex 2 EHV charges'!$A$11:$A$299)), 0)),"")</f>
        <v>354</v>
      </c>
      <c r="B94" s="85">
        <f>IF($A94="","",VLOOKUP($A94,'Annex 2 EHV charges'!$A:$O,2,0))</f>
        <v>354</v>
      </c>
      <c r="C94" s="86">
        <f>IF($A94="","",VLOOKUP($A94,'Annex 2 EHV charges'!$A:$O,3,0))</f>
        <v>2200042655528</v>
      </c>
      <c r="D94" s="85" t="str">
        <f>IF($A94="","",VLOOKUP($A94,'Annex 2 EHV charges'!$A:$O,7,0))</f>
        <v>(LWeston ntw) Severn Community</v>
      </c>
      <c r="E94" s="90">
        <f>IFERROR(IF(VLOOKUP($A94,'Annex 2 EHV charges'!$A:$O,8,FALSE)=0,"",VLOOKUP($A94,'Annex 2 EHV charges'!$A:$O,8,FALSE)),"")</f>
        <v>0.32400000000000001</v>
      </c>
      <c r="F94" s="91">
        <f>IFERROR(IF(VLOOKUP($A94,'Annex 2 EHV charges'!$A:$O,9,FALSE)=0,"",VLOOKUP($A94,'Annex 2 EHV charges'!$A:$O,9,FALSE)),"")</f>
        <v>363.83</v>
      </c>
      <c r="G94" s="92">
        <f>IFERROR(IF(VLOOKUP($A94,'Annex 2 EHV charges'!$A:$O,10,FALSE)=0,"",VLOOKUP($A94,'Annex 2 EHV charges'!$A:$O,10,FALSE)),"")</f>
        <v>0.73</v>
      </c>
      <c r="H94" s="92">
        <f>IFERROR(IF(VLOOKUP($A94,'Annex 2 EHV charges'!$A:$O,11,FALSE)=0,"",VLOOKUP($A94,'Annex 2 EHV charges'!$A:$O,11,FALSE)),"")</f>
        <v>0.73</v>
      </c>
    </row>
    <row r="95" spans="1:8" x14ac:dyDescent="0.25">
      <c r="A95" s="85">
        <f t="array" ref="A95">IFERROR(INDEX('Annex 2 EHV charges'!$A$11:$A$299, MATCH(0, IF(ISBLANK('Annex 2 EHV charges'!$A$11:$A$299),1, COUNTIF(A$4:$A94, 'Annex 2 EHV charges'!$A$11:$A$299)), 0)),"")</f>
        <v>356</v>
      </c>
      <c r="B95" s="85">
        <f>IF($A95="","",VLOOKUP($A95,'Annex 2 EHV charges'!$A:$O,2,0))</f>
        <v>356</v>
      </c>
      <c r="C95" s="86">
        <f>IF($A95="","",VLOOKUP($A95,'Annex 2 EHV charges'!$A:$O,3,0))</f>
        <v>2200042679592</v>
      </c>
      <c r="D95" s="85" t="str">
        <f>IF($A95="","",VLOOKUP($A95,'Annex 2 EHV charges'!$A:$O,7,0))</f>
        <v>Tamerton Bridge STOR</v>
      </c>
      <c r="E95" s="90">
        <f>IFERROR(IF(VLOOKUP($A95,'Annex 2 EHV charges'!$A:$O,8,FALSE)=0,"",VLOOKUP($A95,'Annex 2 EHV charges'!$A:$O,8,FALSE)),"")</f>
        <v>0.77700000000000002</v>
      </c>
      <c r="F95" s="91">
        <f>IFERROR(IF(VLOOKUP($A95,'Annex 2 EHV charges'!$A:$O,9,FALSE)=0,"",VLOOKUP($A95,'Annex 2 EHV charges'!$A:$O,9,FALSE)),"")</f>
        <v>8.0500000000000007</v>
      </c>
      <c r="G95" s="92">
        <f>IFERROR(IF(VLOOKUP($A95,'Annex 2 EHV charges'!$A:$O,10,FALSE)=0,"",VLOOKUP($A95,'Annex 2 EHV charges'!$A:$O,10,FALSE)),"")</f>
        <v>1.04</v>
      </c>
      <c r="H95" s="92">
        <f>IFERROR(IF(VLOOKUP($A95,'Annex 2 EHV charges'!$A:$O,11,FALSE)=0,"",VLOOKUP($A95,'Annex 2 EHV charges'!$A:$O,11,FALSE)),"")</f>
        <v>1.04</v>
      </c>
    </row>
    <row r="96" spans="1:8" x14ac:dyDescent="0.25">
      <c r="A96" s="85">
        <f t="array" ref="A96">IFERROR(INDEX('Annex 2 EHV charges'!$A$11:$A$299, MATCH(0, IF(ISBLANK('Annex 2 EHV charges'!$A$11:$A$299),1, COUNTIF(A$4:$A95, 'Annex 2 EHV charges'!$A$11:$A$299)), 0)),"")</f>
        <v>357</v>
      </c>
      <c r="B96" s="85">
        <f>IF($A96="","",VLOOKUP($A96,'Annex 2 EHV charges'!$A:$O,2,0))</f>
        <v>357</v>
      </c>
      <c r="C96" s="86">
        <f>IF($A96="","",VLOOKUP($A96,'Annex 2 EHV charges'!$A:$O,3,0))</f>
        <v>2200042689270</v>
      </c>
      <c r="D96" s="85" t="str">
        <f>IF($A96="","",VLOOKUP($A96,'Annex 2 EHV charges'!$A:$O,7,0))</f>
        <v>Ashwater PV Site 2</v>
      </c>
      <c r="E96" s="90">
        <f>IFERROR(IF(VLOOKUP($A96,'Annex 2 EHV charges'!$A:$O,8,FALSE)=0,"",VLOOKUP($A96,'Annex 2 EHV charges'!$A:$O,8,FALSE)),"")</f>
        <v>2.206</v>
      </c>
      <c r="F96" s="91">
        <f>IFERROR(IF(VLOOKUP($A96,'Annex 2 EHV charges'!$A:$O,9,FALSE)=0,"",VLOOKUP($A96,'Annex 2 EHV charges'!$A:$O,9,FALSE)),"")</f>
        <v>9.11</v>
      </c>
      <c r="G96" s="92">
        <f>IFERROR(IF(VLOOKUP($A96,'Annex 2 EHV charges'!$A:$O,10,FALSE)=0,"",VLOOKUP($A96,'Annex 2 EHV charges'!$A:$O,10,FALSE)),"")</f>
        <v>0.8</v>
      </c>
      <c r="H96" s="92">
        <f>IFERROR(IF(VLOOKUP($A96,'Annex 2 EHV charges'!$A:$O,11,FALSE)=0,"",VLOOKUP($A96,'Annex 2 EHV charges'!$A:$O,11,FALSE)),"")</f>
        <v>0.8</v>
      </c>
    </row>
    <row r="97" spans="1:8" x14ac:dyDescent="0.25">
      <c r="A97" s="85">
        <f t="array" ref="A97">IFERROR(INDEX('Annex 2 EHV charges'!$A$11:$A$299, MATCH(0, IF(ISBLANK('Annex 2 EHV charges'!$A$11:$A$299),1, COUNTIF(A$4:$A96, 'Annex 2 EHV charges'!$A$11:$A$299)), 0)),"")</f>
        <v>358</v>
      </c>
      <c r="B97" s="85">
        <f>IF($A97="","",VLOOKUP($A97,'Annex 2 EHV charges'!$A:$O,2,0))</f>
        <v>358</v>
      </c>
      <c r="C97" s="86">
        <f>IF($A97="","",VLOOKUP($A97,'Annex 2 EHV charges'!$A:$O,3,0))</f>
        <v>2200042722608</v>
      </c>
      <c r="D97" s="85" t="str">
        <f>IF($A97="","",VLOOKUP($A97,'Annex 2 EHV charges'!$A:$O,7,0))</f>
        <v>Bodwen</v>
      </c>
      <c r="E97" s="90">
        <f>IFERROR(IF(VLOOKUP($A97,'Annex 2 EHV charges'!$A:$O,8,FALSE)=0,"",VLOOKUP($A97,'Annex 2 EHV charges'!$A:$O,8,FALSE)),"")</f>
        <v>0.32700000000000001</v>
      </c>
      <c r="F97" s="91">
        <f>IFERROR(IF(VLOOKUP($A97,'Annex 2 EHV charges'!$A:$O,9,FALSE)=0,"",VLOOKUP($A97,'Annex 2 EHV charges'!$A:$O,9,FALSE)),"")</f>
        <v>10.07</v>
      </c>
      <c r="G97" s="92">
        <f>IFERROR(IF(VLOOKUP($A97,'Annex 2 EHV charges'!$A:$O,10,FALSE)=0,"",VLOOKUP($A97,'Annex 2 EHV charges'!$A:$O,10,FALSE)),"")</f>
        <v>0.77</v>
      </c>
      <c r="H97" s="92">
        <f>IFERROR(IF(VLOOKUP($A97,'Annex 2 EHV charges'!$A:$O,11,FALSE)=0,"",VLOOKUP($A97,'Annex 2 EHV charges'!$A:$O,11,FALSE)),"")</f>
        <v>0.77</v>
      </c>
    </row>
    <row r="98" spans="1:8" x14ac:dyDescent="0.25">
      <c r="A98" s="85">
        <f t="array" ref="A98">IFERROR(INDEX('Annex 2 EHV charges'!$A$11:$A$299, MATCH(0, IF(ISBLANK('Annex 2 EHV charges'!$A$11:$A$299),1, COUNTIF(A$4:$A97, 'Annex 2 EHV charges'!$A$11:$A$299)), 0)),"")</f>
        <v>359</v>
      </c>
      <c r="B98" s="85">
        <f>IF($A98="","",VLOOKUP($A98,'Annex 2 EHV charges'!$A:$O,2,0))</f>
        <v>359</v>
      </c>
      <c r="C98" s="86">
        <f>IF($A98="","",VLOOKUP($A98,'Annex 2 EHV charges'!$A:$O,3,0))</f>
        <v>2200042729774</v>
      </c>
      <c r="D98" s="85" t="str">
        <f>IF($A98="","",VLOOKUP($A98,'Annex 2 EHV charges'!$A:$O,7,0))</f>
        <v>Sharland Farm PV</v>
      </c>
      <c r="E98" s="90">
        <f>IFERROR(IF(VLOOKUP($A98,'Annex 2 EHV charges'!$A:$O,8,FALSE)=0,"",VLOOKUP($A98,'Annex 2 EHV charges'!$A:$O,8,FALSE)),"")</f>
        <v>4.0110000000000001</v>
      </c>
      <c r="F98" s="91">
        <f>IFERROR(IF(VLOOKUP($A98,'Annex 2 EHV charges'!$A:$O,9,FALSE)=0,"",VLOOKUP($A98,'Annex 2 EHV charges'!$A:$O,9,FALSE)),"")</f>
        <v>23.21</v>
      </c>
      <c r="G98" s="92">
        <f>IFERROR(IF(VLOOKUP($A98,'Annex 2 EHV charges'!$A:$O,10,FALSE)=0,"",VLOOKUP($A98,'Annex 2 EHV charges'!$A:$O,10,FALSE)),"")</f>
        <v>3.67</v>
      </c>
      <c r="H98" s="92">
        <f>IFERROR(IF(VLOOKUP($A98,'Annex 2 EHV charges'!$A:$O,11,FALSE)=0,"",VLOOKUP($A98,'Annex 2 EHV charges'!$A:$O,11,FALSE)),"")</f>
        <v>3.67</v>
      </c>
    </row>
    <row r="99" spans="1:8" x14ac:dyDescent="0.25">
      <c r="A99" s="85">
        <f t="array" ref="A99">IFERROR(INDEX('Annex 2 EHV charges'!$A$11:$A$299, MATCH(0, IF(ISBLANK('Annex 2 EHV charges'!$A$11:$A$299),1, COUNTIF(A$4:$A98, 'Annex 2 EHV charges'!$A$11:$A$299)), 0)),"")</f>
        <v>360</v>
      </c>
      <c r="B99" s="85">
        <f>IF($A99="","",VLOOKUP($A99,'Annex 2 EHV charges'!$A:$O,2,0))</f>
        <v>360</v>
      </c>
      <c r="C99" s="86">
        <f>IF($A99="","",VLOOKUP($A99,'Annex 2 EHV charges'!$A:$O,3,0))</f>
        <v>2200042733460</v>
      </c>
      <c r="D99" s="85" t="str">
        <f>IF($A99="","",VLOOKUP($A99,'Annex 2 EHV charges'!$A:$O,7,0))</f>
        <v xml:space="preserve">Stoneshill Farm </v>
      </c>
      <c r="E99" s="90">
        <f>IFERROR(IF(VLOOKUP($A99,'Annex 2 EHV charges'!$A:$O,8,FALSE)=0,"",VLOOKUP($A99,'Annex 2 EHV charges'!$A:$O,8,FALSE)),"")</f>
        <v>4.8460000000000001</v>
      </c>
      <c r="F99" s="91">
        <f>IFERROR(IF(VLOOKUP($A99,'Annex 2 EHV charges'!$A:$O,9,FALSE)=0,"",VLOOKUP($A99,'Annex 2 EHV charges'!$A:$O,9,FALSE)),"")</f>
        <v>14.71</v>
      </c>
      <c r="G99" s="92">
        <f>IFERROR(IF(VLOOKUP($A99,'Annex 2 EHV charges'!$A:$O,10,FALSE)=0,"",VLOOKUP($A99,'Annex 2 EHV charges'!$A:$O,10,FALSE)),"")</f>
        <v>2.11</v>
      </c>
      <c r="H99" s="92">
        <f>IFERROR(IF(VLOOKUP($A99,'Annex 2 EHV charges'!$A:$O,11,FALSE)=0,"",VLOOKUP($A99,'Annex 2 EHV charges'!$A:$O,11,FALSE)),"")</f>
        <v>2.11</v>
      </c>
    </row>
    <row r="100" spans="1:8" x14ac:dyDescent="0.25">
      <c r="A100" s="85">
        <f t="array" ref="A100">IFERROR(INDEX('Annex 2 EHV charges'!$A$11:$A$299, MATCH(0, IF(ISBLANK('Annex 2 EHV charges'!$A$11:$A$299),1, COUNTIF(A$4:$A99, 'Annex 2 EHV charges'!$A$11:$A$299)), 0)),"")</f>
        <v>361</v>
      </c>
      <c r="B100" s="85">
        <f>IF($A100="","",VLOOKUP($A100,'Annex 2 EHV charges'!$A:$O,2,0))</f>
        <v>361</v>
      </c>
      <c r="C100" s="86">
        <f>IF($A100="","",VLOOKUP($A100,'Annex 2 EHV charges'!$A:$O,3,0))</f>
        <v>2200042733850</v>
      </c>
      <c r="D100" s="85" t="str">
        <f>IF($A100="","",VLOOKUP($A100,'Annex 2 EHV charges'!$A:$O,7,0))</f>
        <v>Nmoor Parsonage Wood PV</v>
      </c>
      <c r="E100" s="90" t="str">
        <f>IFERROR(IF(VLOOKUP($A100,'Annex 2 EHV charges'!$A:$O,8,FALSE)=0,"",VLOOKUP($A100,'Annex 2 EHV charges'!$A:$O,8,FALSE)),"")</f>
        <v/>
      </c>
      <c r="F100" s="91">
        <f>IFERROR(IF(VLOOKUP($A100,'Annex 2 EHV charges'!$A:$O,9,FALSE)=0,"",VLOOKUP($A100,'Annex 2 EHV charges'!$A:$O,9,FALSE)),"")</f>
        <v>3.45</v>
      </c>
      <c r="G100" s="92">
        <f>IFERROR(IF(VLOOKUP($A100,'Annex 2 EHV charges'!$A:$O,10,FALSE)=0,"",VLOOKUP($A100,'Annex 2 EHV charges'!$A:$O,10,FALSE)),"")</f>
        <v>1.66</v>
      </c>
      <c r="H100" s="92">
        <f>IFERROR(IF(VLOOKUP($A100,'Annex 2 EHV charges'!$A:$O,11,FALSE)=0,"",VLOOKUP($A100,'Annex 2 EHV charges'!$A:$O,11,FALSE)),"")</f>
        <v>1.66</v>
      </c>
    </row>
    <row r="101" spans="1:8" x14ac:dyDescent="0.25">
      <c r="A101" s="85">
        <f t="array" ref="A101">IFERROR(INDEX('Annex 2 EHV charges'!$A$11:$A$299, MATCH(0, IF(ISBLANK('Annex 2 EHV charges'!$A$11:$A$299),1, COUNTIF(A$4:$A100, 'Annex 2 EHV charges'!$A$11:$A$299)), 0)),"")</f>
        <v>362</v>
      </c>
      <c r="B101" s="85">
        <f>IF($A101="","",VLOOKUP($A101,'Annex 2 EHV charges'!$A:$O,2,0))</f>
        <v>362</v>
      </c>
      <c r="C101" s="86">
        <f>IF($A101="","",VLOOKUP($A101,'Annex 2 EHV charges'!$A:$O,3,0))</f>
        <v>2200042738705</v>
      </c>
      <c r="D101" s="85" t="str">
        <f>IF($A101="","",VLOOKUP($A101,'Annex 2 EHV charges'!$A:$O,7,0))</f>
        <v>Axe View Way PV</v>
      </c>
      <c r="E101" s="90">
        <f>IFERROR(IF(VLOOKUP($A101,'Annex 2 EHV charges'!$A:$O,8,FALSE)=0,"",VLOOKUP($A101,'Annex 2 EHV charges'!$A:$O,8,FALSE)),"")</f>
        <v>9.0999999999999998E-2</v>
      </c>
      <c r="F101" s="91">
        <f>IFERROR(IF(VLOOKUP($A101,'Annex 2 EHV charges'!$A:$O,9,FALSE)=0,"",VLOOKUP($A101,'Annex 2 EHV charges'!$A:$O,9,FALSE)),"")</f>
        <v>6.84</v>
      </c>
      <c r="G101" s="92">
        <f>IFERROR(IF(VLOOKUP($A101,'Annex 2 EHV charges'!$A:$O,10,FALSE)=0,"",VLOOKUP($A101,'Annex 2 EHV charges'!$A:$O,10,FALSE)),"")</f>
        <v>1.07</v>
      </c>
      <c r="H101" s="92">
        <f>IFERROR(IF(VLOOKUP($A101,'Annex 2 EHV charges'!$A:$O,11,FALSE)=0,"",VLOOKUP($A101,'Annex 2 EHV charges'!$A:$O,11,FALSE)),"")</f>
        <v>1.07</v>
      </c>
    </row>
    <row r="102" spans="1:8" x14ac:dyDescent="0.25">
      <c r="A102" s="85">
        <f t="array" ref="A102">IFERROR(INDEX('Annex 2 EHV charges'!$A$11:$A$299, MATCH(0, IF(ISBLANK('Annex 2 EHV charges'!$A$11:$A$299),1, COUNTIF(A$4:$A101, 'Annex 2 EHV charges'!$A$11:$A$299)), 0)),"")</f>
        <v>363</v>
      </c>
      <c r="B102" s="85">
        <f>IF($A102="","",VLOOKUP($A102,'Annex 2 EHV charges'!$A:$O,2,0))</f>
        <v>363</v>
      </c>
      <c r="C102" s="86">
        <f>IF($A102="","",VLOOKUP($A102,'Annex 2 EHV charges'!$A:$O,3,0))</f>
        <v>2200042742491</v>
      </c>
      <c r="D102" s="85" t="str">
        <f>IF($A102="","",VLOOKUP($A102,'Annex 2 EHV charges'!$A:$O,7,0))</f>
        <v>Place Barton Farm</v>
      </c>
      <c r="E102" s="90">
        <f>IFERROR(IF(VLOOKUP($A102,'Annex 2 EHV charges'!$A:$O,8,FALSE)=0,"",VLOOKUP($A102,'Annex 2 EHV charges'!$A:$O,8,FALSE)),"")</f>
        <v>1.167</v>
      </c>
      <c r="F102" s="91">
        <f>IFERROR(IF(VLOOKUP($A102,'Annex 2 EHV charges'!$A:$O,9,FALSE)=0,"",VLOOKUP($A102,'Annex 2 EHV charges'!$A:$O,9,FALSE)),"")</f>
        <v>9.31</v>
      </c>
      <c r="G102" s="92">
        <f>IFERROR(IF(VLOOKUP($A102,'Annex 2 EHV charges'!$A:$O,10,FALSE)=0,"",VLOOKUP($A102,'Annex 2 EHV charges'!$A:$O,10,FALSE)),"")</f>
        <v>1.71</v>
      </c>
      <c r="H102" s="92">
        <f>IFERROR(IF(VLOOKUP($A102,'Annex 2 EHV charges'!$A:$O,11,FALSE)=0,"",VLOOKUP($A102,'Annex 2 EHV charges'!$A:$O,11,FALSE)),"")</f>
        <v>1.71</v>
      </c>
    </row>
    <row r="103" spans="1:8" x14ac:dyDescent="0.25">
      <c r="A103" s="85">
        <f t="array" ref="A103">IFERROR(INDEX('Annex 2 EHV charges'!$A$11:$A$299, MATCH(0, IF(ISBLANK('Annex 2 EHV charges'!$A$11:$A$299),1, COUNTIF(A$4:$A102, 'Annex 2 EHV charges'!$A$11:$A$299)), 0)),"")</f>
        <v>364</v>
      </c>
      <c r="B103" s="85">
        <f>IF($A103="","",VLOOKUP($A103,'Annex 2 EHV charges'!$A:$O,2,0))</f>
        <v>364</v>
      </c>
      <c r="C103" s="86">
        <f>IF($A103="","",VLOOKUP($A103,'Annex 2 EHV charges'!$A:$O,3,0))</f>
        <v>2200042742516</v>
      </c>
      <c r="D103" s="85" t="str">
        <f>IF($A103="","",VLOOKUP($A103,'Annex 2 EHV charges'!$A:$O,7,0))</f>
        <v>Old Stone Farm</v>
      </c>
      <c r="E103" s="90">
        <f>IFERROR(IF(VLOOKUP($A103,'Annex 2 EHV charges'!$A:$O,8,FALSE)=0,"",VLOOKUP($A103,'Annex 2 EHV charges'!$A:$O,8,FALSE)),"")</f>
        <v>2.988</v>
      </c>
      <c r="F103" s="91">
        <f>IFERROR(IF(VLOOKUP($A103,'Annex 2 EHV charges'!$A:$O,9,FALSE)=0,"",VLOOKUP($A103,'Annex 2 EHV charges'!$A:$O,9,FALSE)),"")</f>
        <v>6.56</v>
      </c>
      <c r="G103" s="92">
        <f>IFERROR(IF(VLOOKUP($A103,'Annex 2 EHV charges'!$A:$O,10,FALSE)=0,"",VLOOKUP($A103,'Annex 2 EHV charges'!$A:$O,10,FALSE)),"")</f>
        <v>3.29</v>
      </c>
      <c r="H103" s="92">
        <f>IFERROR(IF(VLOOKUP($A103,'Annex 2 EHV charges'!$A:$O,11,FALSE)=0,"",VLOOKUP($A103,'Annex 2 EHV charges'!$A:$O,11,FALSE)),"")</f>
        <v>3.29</v>
      </c>
    </row>
    <row r="104" spans="1:8" x14ac:dyDescent="0.25">
      <c r="A104" s="85">
        <f t="array" ref="A104">IFERROR(INDEX('Annex 2 EHV charges'!$A$11:$A$299, MATCH(0, IF(ISBLANK('Annex 2 EHV charges'!$A$11:$A$299),1, COUNTIF(A$4:$A103, 'Annex 2 EHV charges'!$A$11:$A$299)), 0)),"")</f>
        <v>367</v>
      </c>
      <c r="B104" s="85">
        <f>IF($A104="","",VLOOKUP($A104,'Annex 2 EHV charges'!$A:$O,2,0))</f>
        <v>367</v>
      </c>
      <c r="C104" s="86">
        <f>IF($A104="","",VLOOKUP($A104,'Annex 2 EHV charges'!$A:$O,3,0))</f>
        <v>2200042784482</v>
      </c>
      <c r="D104" s="85" t="str">
        <f>IF($A104="","",VLOOKUP($A104,'Annex 2 EHV charges'!$A:$O,7,0))</f>
        <v>Lockleaze Battery Storage</v>
      </c>
      <c r="E104" s="90">
        <f>IFERROR(IF(VLOOKUP($A104,'Annex 2 EHV charges'!$A:$O,8,FALSE)=0,"",VLOOKUP($A104,'Annex 2 EHV charges'!$A:$O,8,FALSE)),"")</f>
        <v>0.90100000000000002</v>
      </c>
      <c r="F104" s="91">
        <f>IFERROR(IF(VLOOKUP($A104,'Annex 2 EHV charges'!$A:$O,9,FALSE)=0,"",VLOOKUP($A104,'Annex 2 EHV charges'!$A:$O,9,FALSE)),"")</f>
        <v>340.22</v>
      </c>
      <c r="G104" s="92">
        <f>IFERROR(IF(VLOOKUP($A104,'Annex 2 EHV charges'!$A:$O,10,FALSE)=0,"",VLOOKUP($A104,'Annex 2 EHV charges'!$A:$O,10,FALSE)),"")</f>
        <v>0.83</v>
      </c>
      <c r="H104" s="92">
        <f>IFERROR(IF(VLOOKUP($A104,'Annex 2 EHV charges'!$A:$O,11,FALSE)=0,"",VLOOKUP($A104,'Annex 2 EHV charges'!$A:$O,11,FALSE)),"")</f>
        <v>0.83</v>
      </c>
    </row>
    <row r="105" spans="1:8" x14ac:dyDescent="0.25">
      <c r="A105" s="85">
        <f t="array" ref="A105">IFERROR(INDEX('Annex 2 EHV charges'!$A$11:$A$299, MATCH(0, IF(ISBLANK('Annex 2 EHV charges'!$A$11:$A$299),1, COUNTIF(A$4:$A104, 'Annex 2 EHV charges'!$A$11:$A$299)), 0)),"")</f>
        <v>368</v>
      </c>
      <c r="B105" s="85">
        <f>IF($A105="","",VLOOKUP($A105,'Annex 2 EHV charges'!$A:$O,2,0))</f>
        <v>368</v>
      </c>
      <c r="C105" s="86">
        <f>IF($A105="","",VLOOKUP($A105,'Annex 2 EHV charges'!$A:$O,3,0))</f>
        <v>2200043210930</v>
      </c>
      <c r="D105" s="85" t="str">
        <f>IF($A105="","",VLOOKUP($A105,'Annex 2 EHV charges'!$A:$O,7,0))</f>
        <v>West Holcombe PV</v>
      </c>
      <c r="E105" s="90" t="str">
        <f>IFERROR(IF(VLOOKUP($A105,'Annex 2 EHV charges'!$A:$O,8,FALSE)=0,"",VLOOKUP($A105,'Annex 2 EHV charges'!$A:$O,8,FALSE)),"")</f>
        <v/>
      </c>
      <c r="F105" s="91">
        <f>IFERROR(IF(VLOOKUP($A105,'Annex 2 EHV charges'!$A:$O,9,FALSE)=0,"",VLOOKUP($A105,'Annex 2 EHV charges'!$A:$O,9,FALSE)),"")</f>
        <v>28.22</v>
      </c>
      <c r="G105" s="92">
        <f>IFERROR(IF(VLOOKUP($A105,'Annex 2 EHV charges'!$A:$O,10,FALSE)=0,"",VLOOKUP($A105,'Annex 2 EHV charges'!$A:$O,10,FALSE)),"")</f>
        <v>1.61</v>
      </c>
      <c r="H105" s="92">
        <f>IFERROR(IF(VLOOKUP($A105,'Annex 2 EHV charges'!$A:$O,11,FALSE)=0,"",VLOOKUP($A105,'Annex 2 EHV charges'!$A:$O,11,FALSE)),"")</f>
        <v>1.61</v>
      </c>
    </row>
    <row r="106" spans="1:8" x14ac:dyDescent="0.25">
      <c r="A106" s="85">
        <f t="array" ref="A106">IFERROR(INDEX('Annex 2 EHV charges'!$A$11:$A$299, MATCH(0, IF(ISBLANK('Annex 2 EHV charges'!$A$11:$A$299),1, COUNTIF(A$4:$A105, 'Annex 2 EHV charges'!$A$11:$A$299)), 0)),"")</f>
        <v>600</v>
      </c>
      <c r="B106" s="85">
        <f>IF($A106="","",VLOOKUP($A106,'Annex 2 EHV charges'!$A:$O,2,0))</f>
        <v>600</v>
      </c>
      <c r="C106" s="86">
        <f>IF($A106="","",VLOOKUP($A106,'Annex 2 EHV charges'!$A:$O,3,0))</f>
        <v>2200032010850</v>
      </c>
      <c r="D106" s="85" t="str">
        <f>IF($A106="","",VLOOKUP($A106,'Annex 2 EHV charges'!$A:$O,7,0))</f>
        <v>Imerys1(Blackpool)</v>
      </c>
      <c r="E106" s="90">
        <f>IFERROR(IF(VLOOKUP($A106,'Annex 2 EHV charges'!$A:$O,8,FALSE)=0,"",VLOOKUP($A106,'Annex 2 EHV charges'!$A:$O,8,FALSE)),"")</f>
        <v>0.67900000000000005</v>
      </c>
      <c r="F106" s="91">
        <f>IFERROR(IF(VLOOKUP($A106,'Annex 2 EHV charges'!$A:$O,9,FALSE)=0,"",VLOOKUP($A106,'Annex 2 EHV charges'!$A:$O,9,FALSE)),"")</f>
        <v>4543.82</v>
      </c>
      <c r="G106" s="92">
        <f>IFERROR(IF(VLOOKUP($A106,'Annex 2 EHV charges'!$A:$O,10,FALSE)=0,"",VLOOKUP($A106,'Annex 2 EHV charges'!$A:$O,10,FALSE)),"")</f>
        <v>0.85</v>
      </c>
      <c r="H106" s="92">
        <f>IFERROR(IF(VLOOKUP($A106,'Annex 2 EHV charges'!$A:$O,11,FALSE)=0,"",VLOOKUP($A106,'Annex 2 EHV charges'!$A:$O,11,FALSE)),"")</f>
        <v>0.85</v>
      </c>
    </row>
    <row r="107" spans="1:8" x14ac:dyDescent="0.25">
      <c r="A107" s="85">
        <f t="array" ref="A107">IFERROR(INDEX('Annex 2 EHV charges'!$A$11:$A$299, MATCH(0, IF(ISBLANK('Annex 2 EHV charges'!$A$11:$A$299),1, COUNTIF(A$4:$A106, 'Annex 2 EHV charges'!$A$11:$A$299)), 0)),"")</f>
        <v>603</v>
      </c>
      <c r="B107" s="85">
        <f>IF($A107="","",VLOOKUP($A107,'Annex 2 EHV charges'!$A:$O,2,0))</f>
        <v>603</v>
      </c>
      <c r="C107" s="86">
        <f>IF($A107="","",VLOOKUP($A107,'Annex 2 EHV charges'!$A:$O,3,0))</f>
        <v>2200042461315</v>
      </c>
      <c r="D107" s="85" t="str">
        <f>IF($A107="","",VLOOKUP($A107,'Annex 2 EHV charges'!$A:$O,7,0))</f>
        <v>Otterham WT Feeder1</v>
      </c>
      <c r="E107" s="90" t="str">
        <f>IFERROR(IF(VLOOKUP($A107,'Annex 2 EHV charges'!$A:$O,8,FALSE)=0,"",VLOOKUP($A107,'Annex 2 EHV charges'!$A:$O,8,FALSE)),"")</f>
        <v/>
      </c>
      <c r="F107" s="91">
        <f>IFERROR(IF(VLOOKUP($A107,'Annex 2 EHV charges'!$A:$O,9,FALSE)=0,"",VLOOKUP($A107,'Annex 2 EHV charges'!$A:$O,9,FALSE)),"")</f>
        <v>1.82</v>
      </c>
      <c r="G107" s="92">
        <f>IFERROR(IF(VLOOKUP($A107,'Annex 2 EHV charges'!$A:$O,10,FALSE)=0,"",VLOOKUP($A107,'Annex 2 EHV charges'!$A:$O,10,FALSE)),"")</f>
        <v>0.73</v>
      </c>
      <c r="H107" s="92">
        <f>IFERROR(IF(VLOOKUP($A107,'Annex 2 EHV charges'!$A:$O,11,FALSE)=0,"",VLOOKUP($A107,'Annex 2 EHV charges'!$A:$O,11,FALSE)),"")</f>
        <v>0.73</v>
      </c>
    </row>
    <row r="108" spans="1:8" x14ac:dyDescent="0.25">
      <c r="A108" s="85">
        <f t="array" ref="A108">IFERROR(INDEX('Annex 2 EHV charges'!$A$11:$A$299, MATCH(0, IF(ISBLANK('Annex 2 EHV charges'!$A$11:$A$299),1, COUNTIF(A$4:$A107, 'Annex 2 EHV charges'!$A$11:$A$299)), 0)),"")</f>
        <v>604</v>
      </c>
      <c r="B108" s="85">
        <f>IF($A108="","",VLOOKUP($A108,'Annex 2 EHV charges'!$A:$O,2,0))</f>
        <v>604</v>
      </c>
      <c r="C108" s="86">
        <f>IF($A108="","",VLOOKUP($A108,'Annex 2 EHV charges'!$A:$O,3,0))</f>
        <v>2200042501410</v>
      </c>
      <c r="D108" s="85" t="str">
        <f>IF($A108="","",VLOOKUP($A108,'Annex 2 EHV charges'!$A:$O,7,0))</f>
        <v>Otterham WT Feeder2</v>
      </c>
      <c r="E108" s="90" t="str">
        <f>IFERROR(IF(VLOOKUP($A108,'Annex 2 EHV charges'!$A:$O,8,FALSE)=0,"",VLOOKUP($A108,'Annex 2 EHV charges'!$A:$O,8,FALSE)),"")</f>
        <v/>
      </c>
      <c r="F108" s="91">
        <f>IFERROR(IF(VLOOKUP($A108,'Annex 2 EHV charges'!$A:$O,9,FALSE)=0,"",VLOOKUP($A108,'Annex 2 EHV charges'!$A:$O,9,FALSE)),"")</f>
        <v>1.82</v>
      </c>
      <c r="G108" s="92">
        <f>IFERROR(IF(VLOOKUP($A108,'Annex 2 EHV charges'!$A:$O,10,FALSE)=0,"",VLOOKUP($A108,'Annex 2 EHV charges'!$A:$O,10,FALSE)),"")</f>
        <v>0.75</v>
      </c>
      <c r="H108" s="92">
        <f>IFERROR(IF(VLOOKUP($A108,'Annex 2 EHV charges'!$A:$O,11,FALSE)=0,"",VLOOKUP($A108,'Annex 2 EHV charges'!$A:$O,11,FALSE)),"")</f>
        <v>0.75</v>
      </c>
    </row>
    <row r="109" spans="1:8" x14ac:dyDescent="0.25">
      <c r="A109" s="85">
        <f t="array" ref="A109">IFERROR(INDEX('Annex 2 EHV charges'!$A$11:$A$299, MATCH(0, IF(ISBLANK('Annex 2 EHV charges'!$A$11:$A$299),1, COUNTIF(A$4:$A108, 'Annex 2 EHV charges'!$A$11:$A$299)), 0)),"")</f>
        <v>607</v>
      </c>
      <c r="B109" s="85">
        <f>IF($A109="","",VLOOKUP($A109,'Annex 2 EHV charges'!$A:$O,2,0))</f>
        <v>607</v>
      </c>
      <c r="C109" s="86">
        <f>IF($A109="","",VLOOKUP($A109,'Annex 2 EHV charges'!$A:$O,3,0))</f>
        <v>2200042141133</v>
      </c>
      <c r="D109" s="85" t="str">
        <f>IF($A109="","",VLOOKUP($A109,'Annex 2 EHV charges'!$A:$O,7,0))</f>
        <v>Wyld Meadow</v>
      </c>
      <c r="E109" s="90">
        <f>IFERROR(IF(VLOOKUP($A109,'Annex 2 EHV charges'!$A:$O,8,FALSE)=0,"",VLOOKUP($A109,'Annex 2 EHV charges'!$A:$O,8,FALSE)),"")</f>
        <v>8.8999999999999996E-2</v>
      </c>
      <c r="F109" s="91">
        <f>IFERROR(IF(VLOOKUP($A109,'Annex 2 EHV charges'!$A:$O,9,FALSE)=0,"",VLOOKUP($A109,'Annex 2 EHV charges'!$A:$O,9,FALSE)),"")</f>
        <v>8.15</v>
      </c>
      <c r="G109" s="92">
        <f>IFERROR(IF(VLOOKUP($A109,'Annex 2 EHV charges'!$A:$O,10,FALSE)=0,"",VLOOKUP($A109,'Annex 2 EHV charges'!$A:$O,10,FALSE)),"")</f>
        <v>1.49</v>
      </c>
      <c r="H109" s="92">
        <f>IFERROR(IF(VLOOKUP($A109,'Annex 2 EHV charges'!$A:$O,11,FALSE)=0,"",VLOOKUP($A109,'Annex 2 EHV charges'!$A:$O,11,FALSE)),"")</f>
        <v>1.49</v>
      </c>
    </row>
    <row r="110" spans="1:8" x14ac:dyDescent="0.25">
      <c r="A110" s="85">
        <f t="array" ref="A110">IFERROR(INDEX('Annex 2 EHV charges'!$A$11:$A$299, MATCH(0, IF(ISBLANK('Annex 2 EHV charges'!$A$11:$A$299),1, COUNTIF(A$4:$A109, 'Annex 2 EHV charges'!$A$11:$A$299)), 0)),"")</f>
        <v>608</v>
      </c>
      <c r="B110" s="85">
        <f>IF($A110="","",VLOOKUP($A110,'Annex 2 EHV charges'!$A:$O,2,0))</f>
        <v>608</v>
      </c>
      <c r="C110" s="86">
        <f>IF($A110="","",VLOOKUP($A110,'Annex 2 EHV charges'!$A:$O,3,0))</f>
        <v>2200042141259</v>
      </c>
      <c r="D110" s="85" t="str">
        <f>IF($A110="","",VLOOKUP($A110,'Annex 2 EHV charges'!$A:$O,7,0))</f>
        <v>Prince Rock</v>
      </c>
      <c r="E110" s="90">
        <f>IFERROR(IF(VLOOKUP($A110,'Annex 2 EHV charges'!$A:$O,8,FALSE)=0,"",VLOOKUP($A110,'Annex 2 EHV charges'!$A:$O,8,FALSE)),"")</f>
        <v>2.6309999999999998</v>
      </c>
      <c r="F110" s="91">
        <f>IFERROR(IF(VLOOKUP($A110,'Annex 2 EHV charges'!$A:$O,9,FALSE)=0,"",VLOOKUP($A110,'Annex 2 EHV charges'!$A:$O,9,FALSE)),"")</f>
        <v>2.69</v>
      </c>
      <c r="G110" s="92">
        <f>IFERROR(IF(VLOOKUP($A110,'Annex 2 EHV charges'!$A:$O,10,FALSE)=0,"",VLOOKUP($A110,'Annex 2 EHV charges'!$A:$O,10,FALSE)),"")</f>
        <v>0.81</v>
      </c>
      <c r="H110" s="92">
        <f>IFERROR(IF(VLOOKUP($A110,'Annex 2 EHV charges'!$A:$O,11,FALSE)=0,"",VLOOKUP($A110,'Annex 2 EHV charges'!$A:$O,11,FALSE)),"")</f>
        <v>0.81</v>
      </c>
    </row>
    <row r="111" spans="1:8" x14ac:dyDescent="0.25">
      <c r="A111" s="85">
        <f t="array" ref="A111">IFERROR(INDEX('Annex 2 EHV charges'!$A$11:$A$299, MATCH(0, IF(ISBLANK('Annex 2 EHV charges'!$A$11:$A$299),1, COUNTIF(A$4:$A110, 'Annex 2 EHV charges'!$A$11:$A$299)), 0)),"")</f>
        <v>612</v>
      </c>
      <c r="B111" s="85">
        <f>IF($A111="","",VLOOKUP($A111,'Annex 2 EHV charges'!$A:$O,2,0))</f>
        <v>612</v>
      </c>
      <c r="C111" s="86">
        <f>IF($A111="","",VLOOKUP($A111,'Annex 2 EHV charges'!$A:$O,3,0))</f>
        <v>2200032168607</v>
      </c>
      <c r="D111" s="85" t="str">
        <f>IF($A111="","",VLOOKUP($A111,'Annex 2 EHV charges'!$A:$O,7,0))</f>
        <v>Bradon Farm</v>
      </c>
      <c r="E111" s="90">
        <f>IFERROR(IF(VLOOKUP($A111,'Annex 2 EHV charges'!$A:$O,8,FALSE)=0,"",VLOOKUP($A111,'Annex 2 EHV charges'!$A:$O,8,FALSE)),"")</f>
        <v>0.56399999999999995</v>
      </c>
      <c r="F111" s="91">
        <f>IFERROR(IF(VLOOKUP($A111,'Annex 2 EHV charges'!$A:$O,9,FALSE)=0,"",VLOOKUP($A111,'Annex 2 EHV charges'!$A:$O,9,FALSE)),"")</f>
        <v>43.19</v>
      </c>
      <c r="G111" s="92">
        <f>IFERROR(IF(VLOOKUP($A111,'Annex 2 EHV charges'!$A:$O,10,FALSE)=0,"",VLOOKUP($A111,'Annex 2 EHV charges'!$A:$O,10,FALSE)),"")</f>
        <v>1.25</v>
      </c>
      <c r="H111" s="92">
        <f>IFERROR(IF(VLOOKUP($A111,'Annex 2 EHV charges'!$A:$O,11,FALSE)=0,"",VLOOKUP($A111,'Annex 2 EHV charges'!$A:$O,11,FALSE)),"")</f>
        <v>1.25</v>
      </c>
    </row>
    <row r="112" spans="1:8" x14ac:dyDescent="0.25">
      <c r="A112" s="85">
        <f t="array" ref="A112">IFERROR(INDEX('Annex 2 EHV charges'!$A$11:$A$299, MATCH(0, IF(ISBLANK('Annex 2 EHV charges'!$A$11:$A$299),1, COUNTIF(A$4:$A111, 'Annex 2 EHV charges'!$A$11:$A$299)), 0)),"")</f>
        <v>613</v>
      </c>
      <c r="B112" s="85">
        <f>IF($A112="","",VLOOKUP($A112,'Annex 2 EHV charges'!$A:$O,2,0))</f>
        <v>613</v>
      </c>
      <c r="C112" s="86">
        <f>IF($A112="","",VLOOKUP($A112,'Annex 2 EHV charges'!$A:$O,3,0))</f>
        <v>2200040848888</v>
      </c>
      <c r="D112" s="85" t="str">
        <f>IF($A112="","",VLOOKUP($A112,'Annex 2 EHV charges'!$A:$O,7,0))</f>
        <v>Carland Cross</v>
      </c>
      <c r="E112" s="90">
        <f>IFERROR(IF(VLOOKUP($A112,'Annex 2 EHV charges'!$A:$O,8,FALSE)=0,"",VLOOKUP($A112,'Annex 2 EHV charges'!$A:$O,8,FALSE)),"")</f>
        <v>1.111</v>
      </c>
      <c r="F112" s="91">
        <f>IFERROR(IF(VLOOKUP($A112,'Annex 2 EHV charges'!$A:$O,9,FALSE)=0,"",VLOOKUP($A112,'Annex 2 EHV charges'!$A:$O,9,FALSE)),"")</f>
        <v>2.67</v>
      </c>
      <c r="G112" s="92">
        <f>IFERROR(IF(VLOOKUP($A112,'Annex 2 EHV charges'!$A:$O,10,FALSE)=0,"",VLOOKUP($A112,'Annex 2 EHV charges'!$A:$O,10,FALSE)),"")</f>
        <v>1.71</v>
      </c>
      <c r="H112" s="92">
        <f>IFERROR(IF(VLOOKUP($A112,'Annex 2 EHV charges'!$A:$O,11,FALSE)=0,"",VLOOKUP($A112,'Annex 2 EHV charges'!$A:$O,11,FALSE)),"")</f>
        <v>1.71</v>
      </c>
    </row>
    <row r="113" spans="1:8" x14ac:dyDescent="0.25">
      <c r="A113" s="85">
        <f t="array" ref="A113">IFERROR(INDEX('Annex 2 EHV charges'!$A$11:$A$299, MATCH(0, IF(ISBLANK('Annex 2 EHV charges'!$A$11:$A$299),1, COUNTIF(A$4:$A112, 'Annex 2 EHV charges'!$A$11:$A$299)), 0)),"")</f>
        <v>614</v>
      </c>
      <c r="B113" s="85">
        <f>IF($A113="","",VLOOKUP($A113,'Annex 2 EHV charges'!$A:$O,2,0))</f>
        <v>614</v>
      </c>
      <c r="C113" s="86">
        <f>IF($A113="","",VLOOKUP($A113,'Annex 2 EHV charges'!$A:$O,3,0))</f>
        <v>2200030511311</v>
      </c>
      <c r="D113" s="85" t="str">
        <f>IF($A113="","",VLOOKUP($A113,'Annex 2 EHV charges'!$A:$O,7,0))</f>
        <v>Cold Northcott</v>
      </c>
      <c r="E113" s="90">
        <f>IFERROR(IF(VLOOKUP($A113,'Annex 2 EHV charges'!$A:$O,8,FALSE)=0,"",VLOOKUP($A113,'Annex 2 EHV charges'!$A:$O,8,FALSE)),"")</f>
        <v>2.8159999999999998</v>
      </c>
      <c r="F113" s="91">
        <f>IFERROR(IF(VLOOKUP($A113,'Annex 2 EHV charges'!$A:$O,9,FALSE)=0,"",VLOOKUP($A113,'Annex 2 EHV charges'!$A:$O,9,FALSE)),"")</f>
        <v>14.1</v>
      </c>
      <c r="G113" s="92">
        <f>IFERROR(IF(VLOOKUP($A113,'Annex 2 EHV charges'!$A:$O,10,FALSE)=0,"",VLOOKUP($A113,'Annex 2 EHV charges'!$A:$O,10,FALSE)),"")</f>
        <v>5.39</v>
      </c>
      <c r="H113" s="92">
        <f>IFERROR(IF(VLOOKUP($A113,'Annex 2 EHV charges'!$A:$O,11,FALSE)=0,"",VLOOKUP($A113,'Annex 2 EHV charges'!$A:$O,11,FALSE)),"")</f>
        <v>5.39</v>
      </c>
    </row>
    <row r="114" spans="1:8" x14ac:dyDescent="0.25">
      <c r="A114" s="85">
        <f t="array" ref="A114">IFERROR(INDEX('Annex 2 EHV charges'!$A$11:$A$299, MATCH(0, IF(ISBLANK('Annex 2 EHV charges'!$A$11:$A$299),1, COUNTIF(A$4:$A113, 'Annex 2 EHV charges'!$A$11:$A$299)), 0)),"")</f>
        <v>615</v>
      </c>
      <c r="B114" s="85">
        <f>IF($A114="","",VLOOKUP($A114,'Annex 2 EHV charges'!$A:$O,2,0))</f>
        <v>615</v>
      </c>
      <c r="C114" s="86">
        <f>IF($A114="","",VLOOKUP($A114,'Annex 2 EHV charges'!$A:$O,3,0))</f>
        <v>2200040863404</v>
      </c>
      <c r="D114" s="85" t="str">
        <f>IF($A114="","",VLOOKUP($A114,'Annex 2 EHV charges'!$A:$O,7,0))</f>
        <v>Forestmoor 1</v>
      </c>
      <c r="E114" s="90">
        <f>IFERROR(IF(VLOOKUP($A114,'Annex 2 EHV charges'!$A:$O,8,FALSE)=0,"",VLOOKUP($A114,'Annex 2 EHV charges'!$A:$O,8,FALSE)),"")</f>
        <v>2.5419999999999998</v>
      </c>
      <c r="F114" s="91">
        <f>IFERROR(IF(VLOOKUP($A114,'Annex 2 EHV charges'!$A:$O,9,FALSE)=0,"",VLOOKUP($A114,'Annex 2 EHV charges'!$A:$O,9,FALSE)),"")</f>
        <v>17.29</v>
      </c>
      <c r="G114" s="92">
        <f>IFERROR(IF(VLOOKUP($A114,'Annex 2 EHV charges'!$A:$O,10,FALSE)=0,"",VLOOKUP($A114,'Annex 2 EHV charges'!$A:$O,10,FALSE)),"")</f>
        <v>1.47</v>
      </c>
      <c r="H114" s="92">
        <f>IFERROR(IF(VLOOKUP($A114,'Annex 2 EHV charges'!$A:$O,11,FALSE)=0,"",VLOOKUP($A114,'Annex 2 EHV charges'!$A:$O,11,FALSE)),"")</f>
        <v>1.47</v>
      </c>
    </row>
    <row r="115" spans="1:8" x14ac:dyDescent="0.25">
      <c r="A115" s="85">
        <f t="array" ref="A115">IFERROR(INDEX('Annex 2 EHV charges'!$A$11:$A$299, MATCH(0, IF(ISBLANK('Annex 2 EHV charges'!$A$11:$A$299),1, COUNTIF(A$4:$A114, 'Annex 2 EHV charges'!$A$11:$A$299)), 0)),"")</f>
        <v>616</v>
      </c>
      <c r="B115" s="85">
        <f>IF($A115="","",VLOOKUP($A115,'Annex 2 EHV charges'!$A:$O,2,0))</f>
        <v>616</v>
      </c>
      <c r="C115" s="86">
        <f>IF($A115="","",VLOOKUP($A115,'Annex 2 EHV charges'!$A:$O,3,0))</f>
        <v>2200040863431</v>
      </c>
      <c r="D115" s="85" t="str">
        <f>IF($A115="","",VLOOKUP($A115,'Annex 2 EHV charges'!$A:$O,7,0))</f>
        <v>Forestmoor 2</v>
      </c>
      <c r="E115" s="90">
        <f>IFERROR(IF(VLOOKUP($A115,'Annex 2 EHV charges'!$A:$O,8,FALSE)=0,"",VLOOKUP($A115,'Annex 2 EHV charges'!$A:$O,8,FALSE)),"")</f>
        <v>2.5419999999999998</v>
      </c>
      <c r="F115" s="91">
        <f>IFERROR(IF(VLOOKUP($A115,'Annex 2 EHV charges'!$A:$O,9,FALSE)=0,"",VLOOKUP($A115,'Annex 2 EHV charges'!$A:$O,9,FALSE)),"")</f>
        <v>31.7</v>
      </c>
      <c r="G115" s="92">
        <f>IFERROR(IF(VLOOKUP($A115,'Annex 2 EHV charges'!$A:$O,10,FALSE)=0,"",VLOOKUP($A115,'Annex 2 EHV charges'!$A:$O,10,FALSE)),"")</f>
        <v>1.46</v>
      </c>
      <c r="H115" s="92">
        <f>IFERROR(IF(VLOOKUP($A115,'Annex 2 EHV charges'!$A:$O,11,FALSE)=0,"",VLOOKUP($A115,'Annex 2 EHV charges'!$A:$O,11,FALSE)),"")</f>
        <v>1.46</v>
      </c>
    </row>
    <row r="116" spans="1:8" x14ac:dyDescent="0.25">
      <c r="A116" s="85">
        <f t="array" ref="A116">IFERROR(INDEX('Annex 2 EHV charges'!$A$11:$A$299, MATCH(0, IF(ISBLANK('Annex 2 EHV charges'!$A$11:$A$299),1, COUNTIF(A$4:$A115, 'Annex 2 EHV charges'!$A$11:$A$299)), 0)),"")</f>
        <v>617</v>
      </c>
      <c r="B116" s="85">
        <f>IF($A116="","",VLOOKUP($A116,'Annex 2 EHV charges'!$A:$O,2,0))</f>
        <v>617</v>
      </c>
      <c r="C116" s="86">
        <f>IF($A116="","",VLOOKUP($A116,'Annex 2 EHV charges'!$A:$O,3,0))</f>
        <v>2200030109831</v>
      </c>
      <c r="D116" s="85" t="str">
        <f>IF($A116="","",VLOOKUP($A116,'Annex 2 EHV charges'!$A:$O,7,0))</f>
        <v>Four Burrows</v>
      </c>
      <c r="E116" s="90">
        <f>IFERROR(IF(VLOOKUP($A116,'Annex 2 EHV charges'!$A:$O,8,FALSE)=0,"",VLOOKUP($A116,'Annex 2 EHV charges'!$A:$O,8,FALSE)),"")</f>
        <v>0.89700000000000002</v>
      </c>
      <c r="F116" s="91">
        <f>IFERROR(IF(VLOOKUP($A116,'Annex 2 EHV charges'!$A:$O,9,FALSE)=0,"",VLOOKUP($A116,'Annex 2 EHV charges'!$A:$O,9,FALSE)),"")</f>
        <v>18.350000000000001</v>
      </c>
      <c r="G116" s="92">
        <f>IFERROR(IF(VLOOKUP($A116,'Annex 2 EHV charges'!$A:$O,10,FALSE)=0,"",VLOOKUP($A116,'Annex 2 EHV charges'!$A:$O,10,FALSE)),"")</f>
        <v>1.69</v>
      </c>
      <c r="H116" s="92">
        <f>IFERROR(IF(VLOOKUP($A116,'Annex 2 EHV charges'!$A:$O,11,FALSE)=0,"",VLOOKUP($A116,'Annex 2 EHV charges'!$A:$O,11,FALSE)),"")</f>
        <v>1.69</v>
      </c>
    </row>
    <row r="117" spans="1:8" x14ac:dyDescent="0.25">
      <c r="A117" s="85">
        <f t="array" ref="A117">IFERROR(INDEX('Annex 2 EHV charges'!$A$11:$A$299, MATCH(0, IF(ISBLANK('Annex 2 EHV charges'!$A$11:$A$299),1, COUNTIF(A$4:$A116, 'Annex 2 EHV charges'!$A$11:$A$299)), 0)),"")</f>
        <v>618</v>
      </c>
      <c r="B117" s="85">
        <f>IF($A117="","",VLOOKUP($A117,'Annex 2 EHV charges'!$A:$O,2,0))</f>
        <v>618</v>
      </c>
      <c r="C117" s="86">
        <f>IF($A117="","",VLOOKUP($A117,'Annex 2 EHV charges'!$A:$O,3,0))</f>
        <v>2200042384194</v>
      </c>
      <c r="D117" s="85" t="str">
        <f>IF($A117="","",VLOOKUP($A117,'Annex 2 EHV charges'!$A:$O,7,0))</f>
        <v>Canworthy PV</v>
      </c>
      <c r="E117" s="90" t="str">
        <f>IFERROR(IF(VLOOKUP($A117,'Annex 2 EHV charges'!$A:$O,8,FALSE)=0,"",VLOOKUP($A117,'Annex 2 EHV charges'!$A:$O,8,FALSE)),"")</f>
        <v/>
      </c>
      <c r="F117" s="91">
        <f>IFERROR(IF(VLOOKUP($A117,'Annex 2 EHV charges'!$A:$O,9,FALSE)=0,"",VLOOKUP($A117,'Annex 2 EHV charges'!$A:$O,9,FALSE)),"")</f>
        <v>5.97</v>
      </c>
      <c r="G117" s="92">
        <f>IFERROR(IF(VLOOKUP($A117,'Annex 2 EHV charges'!$A:$O,10,FALSE)=0,"",VLOOKUP($A117,'Annex 2 EHV charges'!$A:$O,10,FALSE)),"")</f>
        <v>2.14</v>
      </c>
      <c r="H117" s="92">
        <f>IFERROR(IF(VLOOKUP($A117,'Annex 2 EHV charges'!$A:$O,11,FALSE)=0,"",VLOOKUP($A117,'Annex 2 EHV charges'!$A:$O,11,FALSE)),"")</f>
        <v>2.14</v>
      </c>
    </row>
    <row r="118" spans="1:8" x14ac:dyDescent="0.25">
      <c r="A118" s="85">
        <f t="array" ref="A118">IFERROR(INDEX('Annex 2 EHV charges'!$A$11:$A$299, MATCH(0, IF(ISBLANK('Annex 2 EHV charges'!$A$11:$A$299),1, COUNTIF(A$4:$A117, 'Annex 2 EHV charges'!$A$11:$A$299)), 0)),"")</f>
        <v>619</v>
      </c>
      <c r="B118" s="85">
        <f>IF($A118="","",VLOOKUP($A118,'Annex 2 EHV charges'!$A:$O,2,0))</f>
        <v>619</v>
      </c>
      <c r="C118" s="86">
        <f>IF($A118="","",VLOOKUP($A118,'Annex 2 EHV charges'!$A:$O,3,0))</f>
        <v>2200030112133</v>
      </c>
      <c r="D118" s="85" t="str">
        <f>IF($A118="","",VLOOKUP($A118,'Annex 2 EHV charges'!$A:$O,7,0))</f>
        <v>St Breock</v>
      </c>
      <c r="E118" s="90">
        <f>IFERROR(IF(VLOOKUP($A118,'Annex 2 EHV charges'!$A:$O,8,FALSE)=0,"",VLOOKUP($A118,'Annex 2 EHV charges'!$A:$O,8,FALSE)),"")</f>
        <v>2.7130000000000001</v>
      </c>
      <c r="F118" s="91">
        <f>IFERROR(IF(VLOOKUP($A118,'Annex 2 EHV charges'!$A:$O,9,FALSE)=0,"",VLOOKUP($A118,'Annex 2 EHV charges'!$A:$O,9,FALSE)),"")</f>
        <v>9.8699999999999992</v>
      </c>
      <c r="G118" s="92">
        <f>IFERROR(IF(VLOOKUP($A118,'Annex 2 EHV charges'!$A:$O,10,FALSE)=0,"",VLOOKUP($A118,'Annex 2 EHV charges'!$A:$O,10,FALSE)),"")</f>
        <v>2.76</v>
      </c>
      <c r="H118" s="92">
        <f>IFERROR(IF(VLOOKUP($A118,'Annex 2 EHV charges'!$A:$O,11,FALSE)=0,"",VLOOKUP($A118,'Annex 2 EHV charges'!$A:$O,11,FALSE)),"")</f>
        <v>2.76</v>
      </c>
    </row>
    <row r="119" spans="1:8" x14ac:dyDescent="0.25">
      <c r="A119" s="85">
        <f t="array" ref="A119">IFERROR(INDEX('Annex 2 EHV charges'!$A$11:$A$299, MATCH(0, IF(ISBLANK('Annex 2 EHV charges'!$A$11:$A$299),1, COUNTIF(A$4:$A118, 'Annex 2 EHV charges'!$A$11:$A$299)), 0)),"")</f>
        <v>620</v>
      </c>
      <c r="B119" s="85">
        <f>IF($A119="","",VLOOKUP($A119,'Annex 2 EHV charges'!$A:$O,2,0))</f>
        <v>620</v>
      </c>
      <c r="C119" s="86">
        <f>IF($A119="","",VLOOKUP($A119,'Annex 2 EHV charges'!$A:$O,3,0))</f>
        <v>2200030348790</v>
      </c>
      <c r="D119" s="85" t="str">
        <f>IF($A119="","",VLOOKUP($A119,'Annex 2 EHV charges'!$A:$O,7,0))</f>
        <v>DML - Central</v>
      </c>
      <c r="E119" s="90">
        <f>IFERROR(IF(VLOOKUP($A119,'Annex 2 EHV charges'!$A:$O,8,FALSE)=0,"",VLOOKUP($A119,'Annex 2 EHV charges'!$A:$O,8,FALSE)),"")</f>
        <v>2.585</v>
      </c>
      <c r="F119" s="91">
        <f>IFERROR(IF(VLOOKUP($A119,'Annex 2 EHV charges'!$A:$O,9,FALSE)=0,"",VLOOKUP($A119,'Annex 2 EHV charges'!$A:$O,9,FALSE)),"")</f>
        <v>15402.81</v>
      </c>
      <c r="G119" s="92">
        <f>IFERROR(IF(VLOOKUP($A119,'Annex 2 EHV charges'!$A:$O,10,FALSE)=0,"",VLOOKUP($A119,'Annex 2 EHV charges'!$A:$O,10,FALSE)),"")</f>
        <v>0.74</v>
      </c>
      <c r="H119" s="92">
        <f>IFERROR(IF(VLOOKUP($A119,'Annex 2 EHV charges'!$A:$O,11,FALSE)=0,"",VLOOKUP($A119,'Annex 2 EHV charges'!$A:$O,11,FALSE)),"")</f>
        <v>0.74</v>
      </c>
    </row>
    <row r="120" spans="1:8" x14ac:dyDescent="0.25">
      <c r="A120" s="85">
        <f t="array" ref="A120">IFERROR(INDEX('Annex 2 EHV charges'!$A$11:$A$299, MATCH(0, IF(ISBLANK('Annex 2 EHV charges'!$A$11:$A$299),1, COUNTIF(A$4:$A119, 'Annex 2 EHV charges'!$A$11:$A$299)), 0)),"")</f>
        <v>623</v>
      </c>
      <c r="B120" s="85">
        <f>IF($A120="","",VLOOKUP($A120,'Annex 2 EHV charges'!$A:$O,2,0))</f>
        <v>623</v>
      </c>
      <c r="C120" s="86">
        <f>IF($A120="","",VLOOKUP($A120,'Annex 2 EHV charges'!$A:$O,3,0))</f>
        <v>2200042602289</v>
      </c>
      <c r="D120" s="85" t="str">
        <f>IF($A120="","",VLOOKUP($A120,'Annex 2 EHV charges'!$A:$O,7,0))</f>
        <v>Denbrook WF</v>
      </c>
      <c r="E120" s="90">
        <f>IFERROR(IF(VLOOKUP($A120,'Annex 2 EHV charges'!$A:$O,8,FALSE)=0,"",VLOOKUP($A120,'Annex 2 EHV charges'!$A:$O,8,FALSE)),"")</f>
        <v>0.64600000000000002</v>
      </c>
      <c r="F120" s="91">
        <f>IFERROR(IF(VLOOKUP($A120,'Annex 2 EHV charges'!$A:$O,9,FALSE)=0,"",VLOOKUP($A120,'Annex 2 EHV charges'!$A:$O,9,FALSE)),"")</f>
        <v>29.59</v>
      </c>
      <c r="G120" s="92">
        <f>IFERROR(IF(VLOOKUP($A120,'Annex 2 EHV charges'!$A:$O,10,FALSE)=0,"",VLOOKUP($A120,'Annex 2 EHV charges'!$A:$O,10,FALSE)),"")</f>
        <v>0.87</v>
      </c>
      <c r="H120" s="92">
        <f>IFERROR(IF(VLOOKUP($A120,'Annex 2 EHV charges'!$A:$O,11,FALSE)=0,"",VLOOKUP($A120,'Annex 2 EHV charges'!$A:$O,11,FALSE)),"")</f>
        <v>0.87</v>
      </c>
    </row>
    <row r="121" spans="1:8" x14ac:dyDescent="0.25">
      <c r="A121" s="85">
        <f t="array" ref="A121">IFERROR(INDEX('Annex 2 EHV charges'!$A$11:$A$299, MATCH(0, IF(ISBLANK('Annex 2 EHV charges'!$A$11:$A$299),1, COUNTIF(A$4:$A120, 'Annex 2 EHV charges'!$A$11:$A$299)), 0)),"")</f>
        <v>624</v>
      </c>
      <c r="B121" s="85">
        <f>IF($A121="","",VLOOKUP($A121,'Annex 2 EHV charges'!$A:$O,2,0))</f>
        <v>624</v>
      </c>
      <c r="C121" s="86">
        <f>IF($A121="","",VLOOKUP($A121,'Annex 2 EHV charges'!$A:$O,3,0))</f>
        <v>2200041804437</v>
      </c>
      <c r="D121" s="85" t="str">
        <f>IF($A121="","",VLOOKUP($A121,'Annex 2 EHV charges'!$A:$O,7,0))</f>
        <v>Hayle Wave Hub</v>
      </c>
      <c r="E121" s="90" t="str">
        <f>IFERROR(IF(VLOOKUP($A121,'Annex 2 EHV charges'!$A:$O,8,FALSE)=0,"",VLOOKUP($A121,'Annex 2 EHV charges'!$A:$O,8,FALSE)),"")</f>
        <v/>
      </c>
      <c r="F121" s="91" t="str">
        <f>IFERROR(IF(VLOOKUP($A121,'Annex 2 EHV charges'!$A:$O,9,FALSE)=0,"",VLOOKUP($A121,'Annex 2 EHV charges'!$A:$O,9,FALSE)),"")</f>
        <v/>
      </c>
      <c r="G121" s="92" t="str">
        <f>IFERROR(IF(VLOOKUP($A121,'Annex 2 EHV charges'!$A:$O,10,FALSE)=0,"",VLOOKUP($A121,'Annex 2 EHV charges'!$A:$O,10,FALSE)),"")</f>
        <v/>
      </c>
      <c r="H121" s="92" t="str">
        <f>IFERROR(IF(VLOOKUP($A121,'Annex 2 EHV charges'!$A:$O,11,FALSE)=0,"",VLOOKUP($A121,'Annex 2 EHV charges'!$A:$O,11,FALSE)),"")</f>
        <v/>
      </c>
    </row>
    <row r="122" spans="1:8" x14ac:dyDescent="0.25">
      <c r="A122" s="85">
        <f t="array" ref="A122">IFERROR(INDEX('Annex 2 EHV charges'!$A$11:$A$299, MATCH(0, IF(ISBLANK('Annex 2 EHV charges'!$A$11:$A$299),1, COUNTIF(A$4:$A121, 'Annex 2 EHV charges'!$A$11:$A$299)), 0)),"")</f>
        <v>625</v>
      </c>
      <c r="B122" s="85">
        <f>IF($A122="","",VLOOKUP($A122,'Annex 2 EHV charges'!$A:$O,2,0))</f>
        <v>625</v>
      </c>
      <c r="C122" s="86">
        <f>IF($A122="","",VLOOKUP($A122,'Annex 2 EHV charges'!$A:$O,3,0))</f>
        <v>2200031995530</v>
      </c>
      <c r="D122" s="85" t="str">
        <f>IF($A122="","",VLOOKUP($A122,'Annex 2 EHV charges'!$A:$O,7,0))</f>
        <v>Marsh Barton</v>
      </c>
      <c r="E122" s="90">
        <f>IFERROR(IF(VLOOKUP($A122,'Annex 2 EHV charges'!$A:$O,8,FALSE)=0,"",VLOOKUP($A122,'Annex 2 EHV charges'!$A:$O,8,FALSE)),"")</f>
        <v>1.9E-2</v>
      </c>
      <c r="F122" s="91">
        <f>IFERROR(IF(VLOOKUP($A122,'Annex 2 EHV charges'!$A:$O,9,FALSE)=0,"",VLOOKUP($A122,'Annex 2 EHV charges'!$A:$O,9,FALSE)),"")</f>
        <v>6.42</v>
      </c>
      <c r="G122" s="92">
        <f>IFERROR(IF(VLOOKUP($A122,'Annex 2 EHV charges'!$A:$O,10,FALSE)=0,"",VLOOKUP($A122,'Annex 2 EHV charges'!$A:$O,10,FALSE)),"")</f>
        <v>1.35</v>
      </c>
      <c r="H122" s="92">
        <f>IFERROR(IF(VLOOKUP($A122,'Annex 2 EHV charges'!$A:$O,11,FALSE)=0,"",VLOOKUP($A122,'Annex 2 EHV charges'!$A:$O,11,FALSE)),"")</f>
        <v>1.35</v>
      </c>
    </row>
    <row r="123" spans="1:8" x14ac:dyDescent="0.25">
      <c r="A123" s="85">
        <f t="array" ref="A123">IFERROR(INDEX('Annex 2 EHV charges'!$A$11:$A$299, MATCH(0, IF(ISBLANK('Annex 2 EHV charges'!$A$11:$A$299),1, COUNTIF(A$4:$A122, 'Annex 2 EHV charges'!$A$11:$A$299)), 0)),"")</f>
        <v>626</v>
      </c>
      <c r="B123" s="85">
        <f>IF($A123="","",VLOOKUP($A123,'Annex 2 EHV charges'!$A:$O,2,0))</f>
        <v>626</v>
      </c>
      <c r="C123" s="86">
        <f>IF($A123="","",VLOOKUP($A123,'Annex 2 EHV charges'!$A:$O,3,0))</f>
        <v>2200040571113</v>
      </c>
      <c r="D123" s="85" t="str">
        <f>IF($A123="","",VLOOKUP($A123,'Annex 2 EHV charges'!$A:$O,7,0))</f>
        <v>Connon Bridge</v>
      </c>
      <c r="E123" s="90">
        <f>IFERROR(IF(VLOOKUP($A123,'Annex 2 EHV charges'!$A:$O,8,FALSE)=0,"",VLOOKUP($A123,'Annex 2 EHV charges'!$A:$O,8,FALSE)),"")</f>
        <v>1.49</v>
      </c>
      <c r="F123" s="91">
        <f>IFERROR(IF(VLOOKUP($A123,'Annex 2 EHV charges'!$A:$O,9,FALSE)=0,"",VLOOKUP($A123,'Annex 2 EHV charges'!$A:$O,9,FALSE)),"")</f>
        <v>18.39</v>
      </c>
      <c r="G123" s="92">
        <f>IFERROR(IF(VLOOKUP($A123,'Annex 2 EHV charges'!$A:$O,10,FALSE)=0,"",VLOOKUP($A123,'Annex 2 EHV charges'!$A:$O,10,FALSE)),"")</f>
        <v>1.46</v>
      </c>
      <c r="H123" s="92">
        <f>IFERROR(IF(VLOOKUP($A123,'Annex 2 EHV charges'!$A:$O,11,FALSE)=0,"",VLOOKUP($A123,'Annex 2 EHV charges'!$A:$O,11,FALSE)),"")</f>
        <v>1.46</v>
      </c>
    </row>
    <row r="124" spans="1:8" x14ac:dyDescent="0.25">
      <c r="A124" s="85">
        <f t="array" ref="A124">IFERROR(INDEX('Annex 2 EHV charges'!$A$11:$A$299, MATCH(0, IF(ISBLANK('Annex 2 EHV charges'!$A$11:$A$299),1, COUNTIF(A$4:$A123, 'Annex 2 EHV charges'!$A$11:$A$299)), 0)),"")</f>
        <v>627</v>
      </c>
      <c r="B124" s="85">
        <f>IF($A124="","",VLOOKUP($A124,'Annex 2 EHV charges'!$A:$O,2,0))</f>
        <v>627</v>
      </c>
      <c r="C124" s="86">
        <f>IF($A124="","",VLOOKUP($A124,'Annex 2 EHV charges'!$A:$O,3,0))</f>
        <v>2200040979020</v>
      </c>
      <c r="D124" s="85" t="str">
        <f>IF($A124="","",VLOOKUP($A124,'Annex 2 EHV charges'!$A:$O,7,0))</f>
        <v>Chelson</v>
      </c>
      <c r="E124" s="90">
        <f>IFERROR(IF(VLOOKUP($A124,'Annex 2 EHV charges'!$A:$O,8,FALSE)=0,"",VLOOKUP($A124,'Annex 2 EHV charges'!$A:$O,8,FALSE)),"")</f>
        <v>2.6349999999999998</v>
      </c>
      <c r="F124" s="91">
        <f>IFERROR(IF(VLOOKUP($A124,'Annex 2 EHV charges'!$A:$O,9,FALSE)=0,"",VLOOKUP($A124,'Annex 2 EHV charges'!$A:$O,9,FALSE)),"")</f>
        <v>17.39</v>
      </c>
      <c r="G124" s="92">
        <f>IFERROR(IF(VLOOKUP($A124,'Annex 2 EHV charges'!$A:$O,10,FALSE)=0,"",VLOOKUP($A124,'Annex 2 EHV charges'!$A:$O,10,FALSE)),"")</f>
        <v>0.83</v>
      </c>
      <c r="H124" s="92">
        <f>IFERROR(IF(VLOOKUP($A124,'Annex 2 EHV charges'!$A:$O,11,FALSE)=0,"",VLOOKUP($A124,'Annex 2 EHV charges'!$A:$O,11,FALSE)),"")</f>
        <v>0.83</v>
      </c>
    </row>
    <row r="125" spans="1:8" x14ac:dyDescent="0.25">
      <c r="A125" s="85">
        <f t="array" ref="A125">IFERROR(INDEX('Annex 2 EHV charges'!$A$11:$A$299, MATCH(0, IF(ISBLANK('Annex 2 EHV charges'!$A$11:$A$299),1, COUNTIF(A$4:$A124, 'Annex 2 EHV charges'!$A$11:$A$299)), 0)),"")</f>
        <v>628</v>
      </c>
      <c r="B125" s="85">
        <f>IF($A125="","",VLOOKUP($A125,'Annex 2 EHV charges'!$A:$O,2,0))</f>
        <v>628</v>
      </c>
      <c r="C125" s="86">
        <f>IF($A125="","",VLOOKUP($A125,'Annex 2 EHV charges'!$A:$O,3,0))</f>
        <v>2200041957685</v>
      </c>
      <c r="D125" s="85" t="str">
        <f>IF($A125="","",VLOOKUP($A125,'Annex 2 EHV charges'!$A:$O,7,0))</f>
        <v>Darracott</v>
      </c>
      <c r="E125" s="90">
        <f>IFERROR(IF(VLOOKUP($A125,'Annex 2 EHV charges'!$A:$O,8,FALSE)=0,"",VLOOKUP($A125,'Annex 2 EHV charges'!$A:$O,8,FALSE)),"")</f>
        <v>1.5589999999999999</v>
      </c>
      <c r="F125" s="91">
        <f>IFERROR(IF(VLOOKUP($A125,'Annex 2 EHV charges'!$A:$O,9,FALSE)=0,"",VLOOKUP($A125,'Annex 2 EHV charges'!$A:$O,9,FALSE)),"")</f>
        <v>31.13</v>
      </c>
      <c r="G125" s="92">
        <f>IFERROR(IF(VLOOKUP($A125,'Annex 2 EHV charges'!$A:$O,10,FALSE)=0,"",VLOOKUP($A125,'Annex 2 EHV charges'!$A:$O,10,FALSE)),"")</f>
        <v>2.89</v>
      </c>
      <c r="H125" s="92">
        <f>IFERROR(IF(VLOOKUP($A125,'Annex 2 EHV charges'!$A:$O,11,FALSE)=0,"",VLOOKUP($A125,'Annex 2 EHV charges'!$A:$O,11,FALSE)),"")</f>
        <v>2.89</v>
      </c>
    </row>
    <row r="126" spans="1:8" x14ac:dyDescent="0.25">
      <c r="A126" s="85">
        <f t="array" ref="A126">IFERROR(INDEX('Annex 2 EHV charges'!$A$11:$A$299, MATCH(0, IF(ISBLANK('Annex 2 EHV charges'!$A$11:$A$299),1, COUNTIF(A$4:$A125, 'Annex 2 EHV charges'!$A$11:$A$299)), 0)),"")</f>
        <v>629</v>
      </c>
      <c r="B126" s="85">
        <f>IF($A126="","",VLOOKUP($A126,'Annex 2 EHV charges'!$A:$O,2,0))</f>
        <v>629</v>
      </c>
      <c r="C126" s="86">
        <f>IF($A126="","",VLOOKUP($A126,'Annex 2 EHV charges'!$A:$O,3,0))</f>
        <v>2200040164245</v>
      </c>
      <c r="D126" s="85" t="str">
        <f>IF($A126="","",VLOOKUP($A126,'Annex 2 EHV charges'!$A:$O,7,0))</f>
        <v>Bears Down</v>
      </c>
      <c r="E126" s="90">
        <f>IFERROR(IF(VLOOKUP($A126,'Annex 2 EHV charges'!$A:$O,8,FALSE)=0,"",VLOOKUP($A126,'Annex 2 EHV charges'!$A:$O,8,FALSE)),"")</f>
        <v>0.189</v>
      </c>
      <c r="F126" s="91">
        <f>IFERROR(IF(VLOOKUP($A126,'Annex 2 EHV charges'!$A:$O,9,FALSE)=0,"",VLOOKUP($A126,'Annex 2 EHV charges'!$A:$O,9,FALSE)),"")</f>
        <v>1.89</v>
      </c>
      <c r="G126" s="92">
        <f>IFERROR(IF(VLOOKUP($A126,'Annex 2 EHV charges'!$A:$O,10,FALSE)=0,"",VLOOKUP($A126,'Annex 2 EHV charges'!$A:$O,10,FALSE)),"")</f>
        <v>1.3</v>
      </c>
      <c r="H126" s="92">
        <f>IFERROR(IF(VLOOKUP($A126,'Annex 2 EHV charges'!$A:$O,11,FALSE)=0,"",VLOOKUP($A126,'Annex 2 EHV charges'!$A:$O,11,FALSE)),"")</f>
        <v>1.3</v>
      </c>
    </row>
    <row r="127" spans="1:8" x14ac:dyDescent="0.25">
      <c r="A127" s="85">
        <f t="array" ref="A127">IFERROR(INDEX('Annex 2 EHV charges'!$A$11:$A$299, MATCH(0, IF(ISBLANK('Annex 2 EHV charges'!$A$11:$A$299),1, COUNTIF(A$4:$A126, 'Annex 2 EHV charges'!$A$11:$A$299)), 0)),"")</f>
        <v>632</v>
      </c>
      <c r="B127" s="85">
        <f>IF($A127="","",VLOOKUP($A127,'Annex 2 EHV charges'!$A:$O,2,0))</f>
        <v>632</v>
      </c>
      <c r="C127" s="86">
        <f>IF($A127="","",VLOOKUP($A127,'Annex 2 EHV charges'!$A:$O,3,0))</f>
        <v>2200040473921</v>
      </c>
      <c r="D127" s="85" t="str">
        <f>IF($A127="","",VLOOKUP($A127,'Annex 2 EHV charges'!$A:$O,7,0))</f>
        <v>St Day</v>
      </c>
      <c r="E127" s="90">
        <f>IFERROR(IF(VLOOKUP($A127,'Annex 2 EHV charges'!$A:$O,8,FALSE)=0,"",VLOOKUP($A127,'Annex 2 EHV charges'!$A:$O,8,FALSE)),"")</f>
        <v>3.68</v>
      </c>
      <c r="F127" s="91">
        <f>IFERROR(IF(VLOOKUP($A127,'Annex 2 EHV charges'!$A:$O,9,FALSE)=0,"",VLOOKUP($A127,'Annex 2 EHV charges'!$A:$O,9,FALSE)),"")</f>
        <v>37.659999999999997</v>
      </c>
      <c r="G127" s="92">
        <f>IFERROR(IF(VLOOKUP($A127,'Annex 2 EHV charges'!$A:$O,10,FALSE)=0,"",VLOOKUP($A127,'Annex 2 EHV charges'!$A:$O,10,FALSE)),"")</f>
        <v>1.23</v>
      </c>
      <c r="H127" s="92">
        <f>IFERROR(IF(VLOOKUP($A127,'Annex 2 EHV charges'!$A:$O,11,FALSE)=0,"",VLOOKUP($A127,'Annex 2 EHV charges'!$A:$O,11,FALSE)),"")</f>
        <v>1.23</v>
      </c>
    </row>
    <row r="128" spans="1:8" x14ac:dyDescent="0.25">
      <c r="A128" s="85">
        <f t="array" ref="A128">IFERROR(INDEX('Annex 2 EHV charges'!$A$11:$A$299, MATCH(0, IF(ISBLANK('Annex 2 EHV charges'!$A$11:$A$299),1, COUNTIF(A$4:$A127, 'Annex 2 EHV charges'!$A$11:$A$299)), 0)),"")</f>
        <v>633</v>
      </c>
      <c r="B128" s="85">
        <f>IF($A128="","",VLOOKUP($A128,'Annex 2 EHV charges'!$A:$O,2,0))</f>
        <v>633</v>
      </c>
      <c r="C128" s="86">
        <f>IF($A128="","",VLOOKUP($A128,'Annex 2 EHV charges'!$A:$O,3,0))</f>
        <v>2200041499771</v>
      </c>
      <c r="D128" s="85" t="str">
        <f>IF($A128="","",VLOOKUP($A128,'Annex 2 EHV charges'!$A:$O,7,0))</f>
        <v>Shooters Bottom</v>
      </c>
      <c r="E128" s="90">
        <f>IFERROR(IF(VLOOKUP($A128,'Annex 2 EHV charges'!$A:$O,8,FALSE)=0,"",VLOOKUP($A128,'Annex 2 EHV charges'!$A:$O,8,FALSE)),"")</f>
        <v>4.274</v>
      </c>
      <c r="F128" s="91">
        <f>IFERROR(IF(VLOOKUP($A128,'Annex 2 EHV charges'!$A:$O,9,FALSE)=0,"",VLOOKUP($A128,'Annex 2 EHV charges'!$A:$O,9,FALSE)),"")</f>
        <v>12.1</v>
      </c>
      <c r="G128" s="92">
        <f>IFERROR(IF(VLOOKUP($A128,'Annex 2 EHV charges'!$A:$O,10,FALSE)=0,"",VLOOKUP($A128,'Annex 2 EHV charges'!$A:$O,10,FALSE)),"")</f>
        <v>1.44</v>
      </c>
      <c r="H128" s="92">
        <f>IFERROR(IF(VLOOKUP($A128,'Annex 2 EHV charges'!$A:$O,11,FALSE)=0,"",VLOOKUP($A128,'Annex 2 EHV charges'!$A:$O,11,FALSE)),"")</f>
        <v>1.44</v>
      </c>
    </row>
    <row r="129" spans="1:8" x14ac:dyDescent="0.25">
      <c r="A129" s="85">
        <f t="array" ref="A129">IFERROR(INDEX('Annex 2 EHV charges'!$A$11:$A$299, MATCH(0, IF(ISBLANK('Annex 2 EHV charges'!$A$11:$A$299),1, COUNTIF(A$4:$A128, 'Annex 2 EHV charges'!$A$11:$A$299)), 0)),"")</f>
        <v>634</v>
      </c>
      <c r="B129" s="85">
        <f>IF($A129="","",VLOOKUP($A129,'Annex 2 EHV charges'!$A:$O,2,0))</f>
        <v>634</v>
      </c>
      <c r="C129" s="86">
        <f>IF($A129="","",VLOOKUP($A129,'Annex 2 EHV charges'!$A:$O,3,0))</f>
        <v>2200041625596</v>
      </c>
      <c r="D129" s="85" t="str">
        <f>IF($A129="","",VLOOKUP($A129,'Annex 2 EHV charges'!$A:$O,7,0))</f>
        <v>Heathfield</v>
      </c>
      <c r="E129" s="90">
        <f>IFERROR(IF(VLOOKUP($A129,'Annex 2 EHV charges'!$A:$O,8,FALSE)=0,"",VLOOKUP($A129,'Annex 2 EHV charges'!$A:$O,8,FALSE)),"")</f>
        <v>8.343</v>
      </c>
      <c r="F129" s="91">
        <f>IFERROR(IF(VLOOKUP($A129,'Annex 2 EHV charges'!$A:$O,9,FALSE)=0,"",VLOOKUP($A129,'Annex 2 EHV charges'!$A:$O,9,FALSE)),"")</f>
        <v>24.02</v>
      </c>
      <c r="G129" s="92">
        <f>IFERROR(IF(VLOOKUP($A129,'Annex 2 EHV charges'!$A:$O,10,FALSE)=0,"",VLOOKUP($A129,'Annex 2 EHV charges'!$A:$O,10,FALSE)),"")</f>
        <v>1.66</v>
      </c>
      <c r="H129" s="92">
        <f>IFERROR(IF(VLOOKUP($A129,'Annex 2 EHV charges'!$A:$O,11,FALSE)=0,"",VLOOKUP($A129,'Annex 2 EHV charges'!$A:$O,11,FALSE)),"")</f>
        <v>1.66</v>
      </c>
    </row>
    <row r="130" spans="1:8" x14ac:dyDescent="0.25">
      <c r="A130" s="85">
        <f t="array" ref="A130">IFERROR(INDEX('Annex 2 EHV charges'!$A$11:$A$299, MATCH(0, IF(ISBLANK('Annex 2 EHV charges'!$A$11:$A$299),1, COUNTIF(A$4:$A129, 'Annex 2 EHV charges'!$A$11:$A$299)), 0)),"")</f>
        <v>635</v>
      </c>
      <c r="B130" s="85">
        <f>IF($A130="","",VLOOKUP($A130,'Annex 2 EHV charges'!$A:$O,2,0))</f>
        <v>635</v>
      </c>
      <c r="C130" s="86">
        <f>IF($A130="","",VLOOKUP($A130,'Annex 2 EHV charges'!$A:$O,3,0))</f>
        <v>2200041845860</v>
      </c>
      <c r="D130" s="85" t="str">
        <f>IF($A130="","",VLOOKUP($A130,'Annex 2 EHV charges'!$A:$O,7,0))</f>
        <v>Goonhilly</v>
      </c>
      <c r="E130" s="90">
        <f>IFERROR(IF(VLOOKUP($A130,'Annex 2 EHV charges'!$A:$O,8,FALSE)=0,"",VLOOKUP($A130,'Annex 2 EHV charges'!$A:$O,8,FALSE)),"")</f>
        <v>3.5939999999999999</v>
      </c>
      <c r="F130" s="91">
        <f>IFERROR(IF(VLOOKUP($A130,'Annex 2 EHV charges'!$A:$O,9,FALSE)=0,"",VLOOKUP($A130,'Annex 2 EHV charges'!$A:$O,9,FALSE)),"")</f>
        <v>8.5399999999999991</v>
      </c>
      <c r="G130" s="92">
        <f>IFERROR(IF(VLOOKUP($A130,'Annex 2 EHV charges'!$A:$O,10,FALSE)=0,"",VLOOKUP($A130,'Annex 2 EHV charges'!$A:$O,10,FALSE)),"")</f>
        <v>2.21</v>
      </c>
      <c r="H130" s="92">
        <f>IFERROR(IF(VLOOKUP($A130,'Annex 2 EHV charges'!$A:$O,11,FALSE)=0,"",VLOOKUP($A130,'Annex 2 EHV charges'!$A:$O,11,FALSE)),"")</f>
        <v>2.21</v>
      </c>
    </row>
    <row r="131" spans="1:8" x14ac:dyDescent="0.25">
      <c r="A131" s="85">
        <f t="array" ref="A131">IFERROR(INDEX('Annex 2 EHV charges'!$A$11:$A$299, MATCH(0, IF(ISBLANK('Annex 2 EHV charges'!$A$11:$A$299),1, COUNTIF(A$4:$A130, 'Annex 2 EHV charges'!$A$11:$A$299)), 0)),"")</f>
        <v>636</v>
      </c>
      <c r="B131" s="85">
        <f>IF($A131="","",VLOOKUP($A131,'Annex 2 EHV charges'!$A:$O,2,0))</f>
        <v>636</v>
      </c>
      <c r="C131" s="86">
        <f>IF($A131="","",VLOOKUP($A131,'Annex 2 EHV charges'!$A:$O,3,0))</f>
        <v>2200041786674</v>
      </c>
      <c r="D131" s="85" t="str">
        <f>IF($A131="","",VLOOKUP($A131,'Annex 2 EHV charges'!$A:$O,7,0))</f>
        <v>Delabole</v>
      </c>
      <c r="E131" s="90">
        <f>IFERROR(IF(VLOOKUP($A131,'Annex 2 EHV charges'!$A:$O,8,FALSE)=0,"",VLOOKUP($A131,'Annex 2 EHV charges'!$A:$O,8,FALSE)),"")</f>
        <v>2.7530000000000001</v>
      </c>
      <c r="F131" s="91">
        <f>IFERROR(IF(VLOOKUP($A131,'Annex 2 EHV charges'!$A:$O,9,FALSE)=0,"",VLOOKUP($A131,'Annex 2 EHV charges'!$A:$O,9,FALSE)),"")</f>
        <v>15.29</v>
      </c>
      <c r="G131" s="92">
        <f>IFERROR(IF(VLOOKUP($A131,'Annex 2 EHV charges'!$A:$O,10,FALSE)=0,"",VLOOKUP($A131,'Annex 2 EHV charges'!$A:$O,10,FALSE)),"")</f>
        <v>2.81</v>
      </c>
      <c r="H131" s="92">
        <f>IFERROR(IF(VLOOKUP($A131,'Annex 2 EHV charges'!$A:$O,11,FALSE)=0,"",VLOOKUP($A131,'Annex 2 EHV charges'!$A:$O,11,FALSE)),"")</f>
        <v>2.81</v>
      </c>
    </row>
    <row r="132" spans="1:8" x14ac:dyDescent="0.25">
      <c r="A132" s="85">
        <f t="array" ref="A132">IFERROR(INDEX('Annex 2 EHV charges'!$A$11:$A$299, MATCH(0, IF(ISBLANK('Annex 2 EHV charges'!$A$11:$A$299),1, COUNTIF(A$4:$A131, 'Annex 2 EHV charges'!$A$11:$A$299)), 0)),"")</f>
        <v>637</v>
      </c>
      <c r="B132" s="85">
        <f>IF($A132="","",VLOOKUP($A132,'Annex 2 EHV charges'!$A:$O,2,0))</f>
        <v>637</v>
      </c>
      <c r="C132" s="86">
        <f>IF($A132="","",VLOOKUP($A132,'Annex 2 EHV charges'!$A:$O,3,0))</f>
        <v>2200041930489</v>
      </c>
      <c r="D132" s="85" t="str">
        <f>IF($A132="","",VLOOKUP($A132,'Annex 2 EHV charges'!$A:$O,7,0))</f>
        <v>Fullabrook</v>
      </c>
      <c r="E132" s="90" t="str">
        <f>IFERROR(IF(VLOOKUP($A132,'Annex 2 EHV charges'!$A:$O,8,FALSE)=0,"",VLOOKUP($A132,'Annex 2 EHV charges'!$A:$O,8,FALSE)),"")</f>
        <v/>
      </c>
      <c r="F132" s="91">
        <f>IFERROR(IF(VLOOKUP($A132,'Annex 2 EHV charges'!$A:$O,9,FALSE)=0,"",VLOOKUP($A132,'Annex 2 EHV charges'!$A:$O,9,FALSE)),"")</f>
        <v>383.99</v>
      </c>
      <c r="G132" s="92">
        <f>IFERROR(IF(VLOOKUP($A132,'Annex 2 EHV charges'!$A:$O,10,FALSE)=0,"",VLOOKUP($A132,'Annex 2 EHV charges'!$A:$O,10,FALSE)),"")</f>
        <v>1.21</v>
      </c>
      <c r="H132" s="92">
        <f>IFERROR(IF(VLOOKUP($A132,'Annex 2 EHV charges'!$A:$O,11,FALSE)=0,"",VLOOKUP($A132,'Annex 2 EHV charges'!$A:$O,11,FALSE)),"")</f>
        <v>1.21</v>
      </c>
    </row>
    <row r="133" spans="1:8" x14ac:dyDescent="0.25">
      <c r="A133" s="85">
        <f t="array" ref="A133">IFERROR(INDEX('Annex 2 EHV charges'!$A$11:$A$299, MATCH(0, IF(ISBLANK('Annex 2 EHV charges'!$A$11:$A$299),1, COUNTIF(A$4:$A132, 'Annex 2 EHV charges'!$A$11:$A$299)), 0)),"")</f>
        <v>639</v>
      </c>
      <c r="B133" s="85">
        <f>IF($A133="","",VLOOKUP($A133,'Annex 2 EHV charges'!$A:$O,2,0))</f>
        <v>639</v>
      </c>
      <c r="C133" s="86">
        <f>IF($A133="","",VLOOKUP($A133,'Annex 2 EHV charges'!$A:$O,3,0))</f>
        <v>2200042142094</v>
      </c>
      <c r="D133" s="85" t="str">
        <f>IF($A133="","",VLOOKUP($A133,'Annex 2 EHV charges'!$A:$O,7,0))</f>
        <v>Luxulyan(Trenoweth Farm)</v>
      </c>
      <c r="E133" s="90">
        <f>IFERROR(IF(VLOOKUP($A133,'Annex 2 EHV charges'!$A:$O,8,FALSE)=0,"",VLOOKUP($A133,'Annex 2 EHV charges'!$A:$O,8,FALSE)),"")</f>
        <v>0.32500000000000001</v>
      </c>
      <c r="F133" s="91">
        <f>IFERROR(IF(VLOOKUP($A133,'Annex 2 EHV charges'!$A:$O,9,FALSE)=0,"",VLOOKUP($A133,'Annex 2 EHV charges'!$A:$O,9,FALSE)),"")</f>
        <v>3.39</v>
      </c>
      <c r="G133" s="92">
        <f>IFERROR(IF(VLOOKUP($A133,'Annex 2 EHV charges'!$A:$O,10,FALSE)=0,"",VLOOKUP($A133,'Annex 2 EHV charges'!$A:$O,10,FALSE)),"")</f>
        <v>2.92</v>
      </c>
      <c r="H133" s="92">
        <f>IFERROR(IF(VLOOKUP($A133,'Annex 2 EHV charges'!$A:$O,11,FALSE)=0,"",VLOOKUP($A133,'Annex 2 EHV charges'!$A:$O,11,FALSE)),"")</f>
        <v>2.92</v>
      </c>
    </row>
    <row r="134" spans="1:8" x14ac:dyDescent="0.25">
      <c r="A134" s="85">
        <f t="array" ref="A134">IFERROR(INDEX('Annex 2 EHV charges'!$A$11:$A$299, MATCH(0, IF(ISBLANK('Annex 2 EHV charges'!$A$11:$A$299),1, COUNTIF(A$4:$A133, 'Annex 2 EHV charges'!$A$11:$A$299)), 0)),"")</f>
        <v>642</v>
      </c>
      <c r="B134" s="85">
        <f>IF($A134="","",VLOOKUP($A134,'Annex 2 EHV charges'!$A:$O,2,0))</f>
        <v>642</v>
      </c>
      <c r="C134" s="86">
        <f>IF($A134="","",VLOOKUP($A134,'Annex 2 EHV charges'!$A:$O,3,0))</f>
        <v>2200042142439</v>
      </c>
      <c r="D134" s="85" t="str">
        <f>IF($A134="","",VLOOKUP($A134,'Annex 2 EHV charges'!$A:$O,7,0))</f>
        <v>Woodland Barton PV 33kV Gen</v>
      </c>
      <c r="E134" s="90">
        <f>IFERROR(IF(VLOOKUP($A134,'Annex 2 EHV charges'!$A:$O,8,FALSE)=0,"",VLOOKUP($A134,'Annex 2 EHV charges'!$A:$O,8,FALSE)),"")</f>
        <v>0.33500000000000002</v>
      </c>
      <c r="F134" s="91">
        <f>IFERROR(IF(VLOOKUP($A134,'Annex 2 EHV charges'!$A:$O,9,FALSE)=0,"",VLOOKUP($A134,'Annex 2 EHV charges'!$A:$O,9,FALSE)),"")</f>
        <v>10.46</v>
      </c>
      <c r="G134" s="92">
        <f>IFERROR(IF(VLOOKUP($A134,'Annex 2 EHV charges'!$A:$O,10,FALSE)=0,"",VLOOKUP($A134,'Annex 2 EHV charges'!$A:$O,10,FALSE)),"")</f>
        <v>1.29</v>
      </c>
      <c r="H134" s="92">
        <f>IFERROR(IF(VLOOKUP($A134,'Annex 2 EHV charges'!$A:$O,11,FALSE)=0,"",VLOOKUP($A134,'Annex 2 EHV charges'!$A:$O,11,FALSE)),"")</f>
        <v>1.29</v>
      </c>
    </row>
    <row r="135" spans="1:8" x14ac:dyDescent="0.25">
      <c r="A135" s="85">
        <f t="array" ref="A135">IFERROR(INDEX('Annex 2 EHV charges'!$A$11:$A$299, MATCH(0, IF(ISBLANK('Annex 2 EHV charges'!$A$11:$A$299),1, COUNTIF(A$4:$A134, 'Annex 2 EHV charges'!$A$11:$A$299)), 0)),"")</f>
        <v>643</v>
      </c>
      <c r="B135" s="85">
        <f>IF($A135="","",VLOOKUP($A135,'Annex 2 EHV charges'!$A:$O,2,0))</f>
        <v>643</v>
      </c>
      <c r="C135" s="86">
        <f>IF($A135="","",VLOOKUP($A135,'Annex 2 EHV charges'!$A:$O,3,0))</f>
        <v>2200041978773</v>
      </c>
      <c r="D135" s="85" t="str">
        <f>IF($A135="","",VLOOKUP($A135,'Annex 2 EHV charges'!$A:$O,7,0))</f>
        <v>Manor PV Farm 33kV</v>
      </c>
      <c r="E135" s="90">
        <f>IFERROR(IF(VLOOKUP($A135,'Annex 2 EHV charges'!$A:$O,8,FALSE)=0,"",VLOOKUP($A135,'Annex 2 EHV charges'!$A:$O,8,FALSE)),"")</f>
        <v>0.32800000000000001</v>
      </c>
      <c r="F135" s="91">
        <f>IFERROR(IF(VLOOKUP($A135,'Annex 2 EHV charges'!$A:$O,9,FALSE)=0,"",VLOOKUP($A135,'Annex 2 EHV charges'!$A:$O,9,FALSE)),"")</f>
        <v>5.61</v>
      </c>
      <c r="G135" s="92">
        <f>IFERROR(IF(VLOOKUP($A135,'Annex 2 EHV charges'!$A:$O,10,FALSE)=0,"",VLOOKUP($A135,'Annex 2 EHV charges'!$A:$O,10,FALSE)),"")</f>
        <v>1.64</v>
      </c>
      <c r="H135" s="92">
        <f>IFERROR(IF(VLOOKUP($A135,'Annex 2 EHV charges'!$A:$O,11,FALSE)=0,"",VLOOKUP($A135,'Annex 2 EHV charges'!$A:$O,11,FALSE)),"")</f>
        <v>1.64</v>
      </c>
    </row>
    <row r="136" spans="1:8" x14ac:dyDescent="0.25">
      <c r="A136" s="85">
        <f t="array" ref="A136">IFERROR(INDEX('Annex 2 EHV charges'!$A$11:$A$299, MATCH(0, IF(ISBLANK('Annex 2 EHV charges'!$A$11:$A$299),1, COUNTIF(A$4:$A135, 'Annex 2 EHV charges'!$A$11:$A$299)), 0)),"")</f>
        <v>644</v>
      </c>
      <c r="B136" s="85">
        <f>IF($A136="","",VLOOKUP($A136,'Annex 2 EHV charges'!$A:$O,2,0))</f>
        <v>644</v>
      </c>
      <c r="C136" s="86">
        <f>IF($A136="","",VLOOKUP($A136,'Annex 2 EHV charges'!$A:$O,3,0))</f>
        <v>2200041978852</v>
      </c>
      <c r="D136" s="85" t="str">
        <f>IF($A136="","",VLOOKUP($A136,'Annex 2 EHV charges'!$A:$O,7,0))</f>
        <v>Churchtown Farm PV 33kV</v>
      </c>
      <c r="E136" s="90">
        <f>IFERROR(IF(VLOOKUP($A136,'Annex 2 EHV charges'!$A:$O,8,FALSE)=0,"",VLOOKUP($A136,'Annex 2 EHV charges'!$A:$O,8,FALSE)),"")</f>
        <v>12.928000000000001</v>
      </c>
      <c r="F136" s="91">
        <f>IFERROR(IF(VLOOKUP($A136,'Annex 2 EHV charges'!$A:$O,9,FALSE)=0,"",VLOOKUP($A136,'Annex 2 EHV charges'!$A:$O,9,FALSE)),"")</f>
        <v>311.74</v>
      </c>
      <c r="G136" s="92">
        <f>IFERROR(IF(VLOOKUP($A136,'Annex 2 EHV charges'!$A:$O,10,FALSE)=0,"",VLOOKUP($A136,'Annex 2 EHV charges'!$A:$O,10,FALSE)),"")</f>
        <v>1.1499999999999999</v>
      </c>
      <c r="H136" s="92">
        <f>IFERROR(IF(VLOOKUP($A136,'Annex 2 EHV charges'!$A:$O,11,FALSE)=0,"",VLOOKUP($A136,'Annex 2 EHV charges'!$A:$O,11,FALSE)),"")</f>
        <v>1.1499999999999999</v>
      </c>
    </row>
    <row r="137" spans="1:8" x14ac:dyDescent="0.25">
      <c r="A137" s="85">
        <f t="array" ref="A137">IFERROR(INDEX('Annex 2 EHV charges'!$A$11:$A$299, MATCH(0, IF(ISBLANK('Annex 2 EHV charges'!$A$11:$A$299),1, COUNTIF(A$4:$A136, 'Annex 2 EHV charges'!$A$11:$A$299)), 0)),"")</f>
        <v>645</v>
      </c>
      <c r="B137" s="85">
        <f>IF($A137="","",VLOOKUP($A137,'Annex 2 EHV charges'!$A:$O,2,0))</f>
        <v>645</v>
      </c>
      <c r="C137" s="86">
        <f>IF($A137="","",VLOOKUP($A137,'Annex 2 EHV charges'!$A:$O,3,0))</f>
        <v>2200041978791</v>
      </c>
      <c r="D137" s="85" t="str">
        <f>IF($A137="","",VLOOKUP($A137,'Annex 2 EHV charges'!$A:$O,7,0))</f>
        <v>Trenouth PV 33kV</v>
      </c>
      <c r="E137" s="90">
        <f>IFERROR(IF(VLOOKUP($A137,'Annex 2 EHV charges'!$A:$O,8,FALSE)=0,"",VLOOKUP($A137,'Annex 2 EHV charges'!$A:$O,8,FALSE)),"")</f>
        <v>0.19</v>
      </c>
      <c r="F137" s="91">
        <f>IFERROR(IF(VLOOKUP($A137,'Annex 2 EHV charges'!$A:$O,9,FALSE)=0,"",VLOOKUP($A137,'Annex 2 EHV charges'!$A:$O,9,FALSE)),"")</f>
        <v>17.61</v>
      </c>
      <c r="G137" s="92">
        <f>IFERROR(IF(VLOOKUP($A137,'Annex 2 EHV charges'!$A:$O,10,FALSE)=0,"",VLOOKUP($A137,'Annex 2 EHV charges'!$A:$O,10,FALSE)),"")</f>
        <v>1.58</v>
      </c>
      <c r="H137" s="92">
        <f>IFERROR(IF(VLOOKUP($A137,'Annex 2 EHV charges'!$A:$O,11,FALSE)=0,"",VLOOKUP($A137,'Annex 2 EHV charges'!$A:$O,11,FALSE)),"")</f>
        <v>1.58</v>
      </c>
    </row>
    <row r="138" spans="1:8" x14ac:dyDescent="0.25">
      <c r="A138" s="85">
        <f t="array" ref="A138">IFERROR(INDEX('Annex 2 EHV charges'!$A$11:$A$299, MATCH(0, IF(ISBLANK('Annex 2 EHV charges'!$A$11:$A$299),1, COUNTIF(A$4:$A137, 'Annex 2 EHV charges'!$A$11:$A$299)), 0)),"")</f>
        <v>647</v>
      </c>
      <c r="B138" s="85">
        <f>IF($A138="","",VLOOKUP($A138,'Annex 2 EHV charges'!$A:$O,2,0))</f>
        <v>647</v>
      </c>
      <c r="C138" s="86">
        <f>IF($A138="","",VLOOKUP($A138,'Annex 2 EHV charges'!$A:$O,3,0))</f>
        <v>2200041979874</v>
      </c>
      <c r="D138" s="85" t="str">
        <f>IF($A138="","",VLOOKUP($A138,'Annex 2 EHV charges'!$A:$O,7,0))</f>
        <v>Howton Farm PV 33kV</v>
      </c>
      <c r="E138" s="90">
        <f>IFERROR(IF(VLOOKUP($A138,'Annex 2 EHV charges'!$A:$O,8,FALSE)=0,"",VLOOKUP($A138,'Annex 2 EHV charges'!$A:$O,8,FALSE)),"")</f>
        <v>0.95</v>
      </c>
      <c r="F138" s="91">
        <f>IFERROR(IF(VLOOKUP($A138,'Annex 2 EHV charges'!$A:$O,9,FALSE)=0,"",VLOOKUP($A138,'Annex 2 EHV charges'!$A:$O,9,FALSE)),"")</f>
        <v>5.53</v>
      </c>
      <c r="G138" s="92">
        <f>IFERROR(IF(VLOOKUP($A138,'Annex 2 EHV charges'!$A:$O,10,FALSE)=0,"",VLOOKUP($A138,'Annex 2 EHV charges'!$A:$O,10,FALSE)),"")</f>
        <v>2.76</v>
      </c>
      <c r="H138" s="92">
        <f>IFERROR(IF(VLOOKUP($A138,'Annex 2 EHV charges'!$A:$O,11,FALSE)=0,"",VLOOKUP($A138,'Annex 2 EHV charges'!$A:$O,11,FALSE)),"")</f>
        <v>2.76</v>
      </c>
    </row>
    <row r="139" spans="1:8" x14ac:dyDescent="0.25">
      <c r="A139" s="85">
        <f t="array" ref="A139">IFERROR(INDEX('Annex 2 EHV charges'!$A$11:$A$299, MATCH(0, IF(ISBLANK('Annex 2 EHV charges'!$A$11:$A$299),1, COUNTIF(A$4:$A138, 'Annex 2 EHV charges'!$A$11:$A$299)), 0)),"")</f>
        <v>649</v>
      </c>
      <c r="B139" s="85">
        <f>IF($A139="","",VLOOKUP($A139,'Annex 2 EHV charges'!$A:$O,2,0))</f>
        <v>649</v>
      </c>
      <c r="C139" s="86">
        <f>IF($A139="","",VLOOKUP($A139,'Annex 2 EHV charges'!$A:$O,3,0))</f>
        <v>2200042682406</v>
      </c>
      <c r="D139" s="85" t="str">
        <f>IF($A139="","",VLOOKUP($A139,'Annex 2 EHV charges'!$A:$O,7,0))</f>
        <v xml:space="preserve">Newton Downs Farm </v>
      </c>
      <c r="E139" s="90">
        <f>IFERROR(IF(VLOOKUP($A139,'Annex 2 EHV charges'!$A:$O,8,FALSE)=0,"",VLOOKUP($A139,'Annex 2 EHV charges'!$A:$O,8,FALSE)),"")</f>
        <v>2.5369999999999999</v>
      </c>
      <c r="F139" s="91">
        <f>IFERROR(IF(VLOOKUP($A139,'Annex 2 EHV charges'!$A:$O,9,FALSE)=0,"",VLOOKUP($A139,'Annex 2 EHV charges'!$A:$O,9,FALSE)),"")</f>
        <v>51.47</v>
      </c>
      <c r="G139" s="92">
        <f>IFERROR(IF(VLOOKUP($A139,'Annex 2 EHV charges'!$A:$O,10,FALSE)=0,"",VLOOKUP($A139,'Annex 2 EHV charges'!$A:$O,10,FALSE)),"")</f>
        <v>1.43</v>
      </c>
      <c r="H139" s="92">
        <f>IFERROR(IF(VLOOKUP($A139,'Annex 2 EHV charges'!$A:$O,11,FALSE)=0,"",VLOOKUP($A139,'Annex 2 EHV charges'!$A:$O,11,FALSE)),"")</f>
        <v>1.43</v>
      </c>
    </row>
    <row r="140" spans="1:8" ht="26.4" x14ac:dyDescent="0.25">
      <c r="A140" s="85">
        <f t="array" ref="A140">IFERROR(INDEX('Annex 2 EHV charges'!$A$11:$A$299, MATCH(0, IF(ISBLANK('Annex 2 EHV charges'!$A$11:$A$299),1, COUNTIF(A$4:$A139, 'Annex 2 EHV charges'!$A$11:$A$299)), 0)),"")</f>
        <v>650</v>
      </c>
      <c r="B140" s="85">
        <f>IF($A140="","",VLOOKUP($A140,'Annex 2 EHV charges'!$A:$O,2,0))</f>
        <v>650</v>
      </c>
      <c r="C140" s="86" t="str">
        <f>IF($A140="","",VLOOKUP($A140,'Annex 2 EHV charges'!$A:$O,3,0))</f>
        <v>2200030346906
2200030346998</v>
      </c>
      <c r="D140" s="85" t="str">
        <f>IF($A140="","",VLOOKUP($A140,'Annex 2 EHV charges'!$A:$O,7,0))</f>
        <v>BAE Systems (ROF)</v>
      </c>
      <c r="E140" s="90">
        <f>IFERROR(IF(VLOOKUP($A140,'Annex 2 EHV charges'!$A:$O,8,FALSE)=0,"",VLOOKUP($A140,'Annex 2 EHV charges'!$A:$O,8,FALSE)),"")</f>
        <v>0.72</v>
      </c>
      <c r="F140" s="91">
        <f>IFERROR(IF(VLOOKUP($A140,'Annex 2 EHV charges'!$A:$O,9,FALSE)=0,"",VLOOKUP($A140,'Annex 2 EHV charges'!$A:$O,9,FALSE)),"")</f>
        <v>5105.1499999999996</v>
      </c>
      <c r="G140" s="92">
        <f>IFERROR(IF(VLOOKUP($A140,'Annex 2 EHV charges'!$A:$O,10,FALSE)=0,"",VLOOKUP($A140,'Annex 2 EHV charges'!$A:$O,10,FALSE)),"")</f>
        <v>0.96</v>
      </c>
      <c r="H140" s="92">
        <f>IFERROR(IF(VLOOKUP($A140,'Annex 2 EHV charges'!$A:$O,11,FALSE)=0,"",VLOOKUP($A140,'Annex 2 EHV charges'!$A:$O,11,FALSE)),"")</f>
        <v>0.96</v>
      </c>
    </row>
    <row r="141" spans="1:8" x14ac:dyDescent="0.25">
      <c r="A141" s="85">
        <f t="array" ref="A141">IFERROR(INDEX('Annex 2 EHV charges'!$A$11:$A$299, MATCH(0, IF(ISBLANK('Annex 2 EHV charges'!$A$11:$A$299),1, COUNTIF(A$4:$A140, 'Annex 2 EHV charges'!$A$11:$A$299)), 0)),"")</f>
        <v>652</v>
      </c>
      <c r="B141" s="85">
        <f>IF($A141="","",VLOOKUP($A141,'Annex 2 EHV charges'!$A:$O,2,0))</f>
        <v>652</v>
      </c>
      <c r="C141" s="86">
        <f>IF($A141="","",VLOOKUP($A141,'Annex 2 EHV charges'!$A:$O,3,0))</f>
        <v>2200041978728</v>
      </c>
      <c r="D141" s="85" t="str">
        <f>IF($A141="","",VLOOKUP($A141,'Annex 2 EHV charges'!$A:$O,7,0))</f>
        <v>East Langford PV 33kV</v>
      </c>
      <c r="E141" s="90">
        <f>IFERROR(IF(VLOOKUP($A141,'Annex 2 EHV charges'!$A:$O,8,FALSE)=0,"",VLOOKUP($A141,'Annex 2 EHV charges'!$A:$O,8,FALSE)),"")</f>
        <v>2.524</v>
      </c>
      <c r="F141" s="91">
        <f>IFERROR(IF(VLOOKUP($A141,'Annex 2 EHV charges'!$A:$O,9,FALSE)=0,"",VLOOKUP($A141,'Annex 2 EHV charges'!$A:$O,9,FALSE)),"")</f>
        <v>5.55</v>
      </c>
      <c r="G141" s="92">
        <f>IFERROR(IF(VLOOKUP($A141,'Annex 2 EHV charges'!$A:$O,10,FALSE)=0,"",VLOOKUP($A141,'Annex 2 EHV charges'!$A:$O,10,FALSE)),"")</f>
        <v>2.11</v>
      </c>
      <c r="H141" s="92">
        <f>IFERROR(IF(VLOOKUP($A141,'Annex 2 EHV charges'!$A:$O,11,FALSE)=0,"",VLOOKUP($A141,'Annex 2 EHV charges'!$A:$O,11,FALSE)),"")</f>
        <v>2.11</v>
      </c>
    </row>
    <row r="142" spans="1:8" x14ac:dyDescent="0.25">
      <c r="A142" s="85">
        <f t="array" ref="A142">IFERROR(INDEX('Annex 2 EHV charges'!$A$11:$A$299, MATCH(0, IF(ISBLANK('Annex 2 EHV charges'!$A$11:$A$299),1, COUNTIF(A$4:$A141, 'Annex 2 EHV charges'!$A$11:$A$299)), 0)),"")</f>
        <v>653</v>
      </c>
      <c r="B142" s="85">
        <f>IF($A142="","",VLOOKUP($A142,'Annex 2 EHV charges'!$A:$O,2,0))</f>
        <v>653</v>
      </c>
      <c r="C142" s="86">
        <f>IF($A142="","",VLOOKUP($A142,'Annex 2 EHV charges'!$A:$O,3,0))</f>
        <v>2200042194279</v>
      </c>
      <c r="D142" s="85" t="str">
        <f>IF($A142="","",VLOOKUP($A142,'Annex 2 EHV charges'!$A:$O,7,0))</f>
        <v>NINNIS PV 33kV Gen</v>
      </c>
      <c r="E142" s="90">
        <f>IFERROR(IF(VLOOKUP($A142,'Annex 2 EHV charges'!$A:$O,8,FALSE)=0,"",VLOOKUP($A142,'Annex 2 EHV charges'!$A:$O,8,FALSE)),"")</f>
        <v>0.32800000000000001</v>
      </c>
      <c r="F142" s="91">
        <f>IFERROR(IF(VLOOKUP($A142,'Annex 2 EHV charges'!$A:$O,9,FALSE)=0,"",VLOOKUP($A142,'Annex 2 EHV charges'!$A:$O,9,FALSE)),"")</f>
        <v>7.84</v>
      </c>
      <c r="G142" s="92">
        <f>IFERROR(IF(VLOOKUP($A142,'Annex 2 EHV charges'!$A:$O,10,FALSE)=0,"",VLOOKUP($A142,'Annex 2 EHV charges'!$A:$O,10,FALSE)),"")</f>
        <v>1.18</v>
      </c>
      <c r="H142" s="92">
        <f>IFERROR(IF(VLOOKUP($A142,'Annex 2 EHV charges'!$A:$O,11,FALSE)=0,"",VLOOKUP($A142,'Annex 2 EHV charges'!$A:$O,11,FALSE)),"")</f>
        <v>1.18</v>
      </c>
    </row>
    <row r="143" spans="1:8" x14ac:dyDescent="0.25">
      <c r="A143" s="85">
        <f t="array" ref="A143">IFERROR(INDEX('Annex 2 EHV charges'!$A$11:$A$299, MATCH(0, IF(ISBLANK('Annex 2 EHV charges'!$A$11:$A$299),1, COUNTIF(A$4:$A142, 'Annex 2 EHV charges'!$A$11:$A$299)), 0)),"")</f>
        <v>654</v>
      </c>
      <c r="B143" s="85">
        <f>IF($A143="","",VLOOKUP($A143,'Annex 2 EHV charges'!$A:$O,2,0))</f>
        <v>654</v>
      </c>
      <c r="C143" s="86">
        <f>IF($A143="","",VLOOKUP($A143,'Annex 2 EHV charges'!$A:$O,3,0))</f>
        <v>2200042208824</v>
      </c>
      <c r="D143" s="85" t="str">
        <f>IF($A143="","",VLOOKUP($A143,'Annex 2 EHV charges'!$A:$O,7,0))</f>
        <v>Willsland PV 33kV Gen</v>
      </c>
      <c r="E143" s="90">
        <f>IFERROR(IF(VLOOKUP($A143,'Annex 2 EHV charges'!$A:$O,8,FALSE)=0,"",VLOOKUP($A143,'Annex 2 EHV charges'!$A:$O,8,FALSE)),"")</f>
        <v>1.972</v>
      </c>
      <c r="F143" s="91">
        <f>IFERROR(IF(VLOOKUP($A143,'Annex 2 EHV charges'!$A:$O,9,FALSE)=0,"",VLOOKUP($A143,'Annex 2 EHV charges'!$A:$O,9,FALSE)),"")</f>
        <v>5.99</v>
      </c>
      <c r="G143" s="92">
        <f>IFERROR(IF(VLOOKUP($A143,'Annex 2 EHV charges'!$A:$O,10,FALSE)=0,"",VLOOKUP($A143,'Annex 2 EHV charges'!$A:$O,10,FALSE)),"")</f>
        <v>2.75</v>
      </c>
      <c r="H143" s="92">
        <f>IFERROR(IF(VLOOKUP($A143,'Annex 2 EHV charges'!$A:$O,11,FALSE)=0,"",VLOOKUP($A143,'Annex 2 EHV charges'!$A:$O,11,FALSE)),"")</f>
        <v>2.75</v>
      </c>
    </row>
    <row r="144" spans="1:8" x14ac:dyDescent="0.25">
      <c r="A144" s="85">
        <f t="array" ref="A144">IFERROR(INDEX('Annex 2 EHV charges'!$A$11:$A$299, MATCH(0, IF(ISBLANK('Annex 2 EHV charges'!$A$11:$A$299),1, COUNTIF(A$4:$A143, 'Annex 2 EHV charges'!$A$11:$A$299)), 0)),"")</f>
        <v>655</v>
      </c>
      <c r="B144" s="85">
        <f>IF($A144="","",VLOOKUP($A144,'Annex 2 EHV charges'!$A:$O,2,0))</f>
        <v>655</v>
      </c>
      <c r="C144" s="86">
        <f>IF($A144="","",VLOOKUP($A144,'Annex 2 EHV charges'!$A:$O,3,0))</f>
        <v>2200042141151</v>
      </c>
      <c r="D144" s="85" t="str">
        <f>IF($A144="","",VLOOKUP($A144,'Annex 2 EHV charges'!$A:$O,7,0))</f>
        <v>Eastcombe PV 33kV Gen</v>
      </c>
      <c r="E144" s="90">
        <f>IFERROR(IF(VLOOKUP($A144,'Annex 2 EHV charges'!$A:$O,8,FALSE)=0,"",VLOOKUP($A144,'Annex 2 EHV charges'!$A:$O,8,FALSE)),"")</f>
        <v>2.2719999999999998</v>
      </c>
      <c r="F144" s="91">
        <f>IFERROR(IF(VLOOKUP($A144,'Annex 2 EHV charges'!$A:$O,9,FALSE)=0,"",VLOOKUP($A144,'Annex 2 EHV charges'!$A:$O,9,FALSE)),"")</f>
        <v>7.64</v>
      </c>
      <c r="G144" s="92">
        <f>IFERROR(IF(VLOOKUP($A144,'Annex 2 EHV charges'!$A:$O,10,FALSE)=0,"",VLOOKUP($A144,'Annex 2 EHV charges'!$A:$O,10,FALSE)),"")</f>
        <v>1.62</v>
      </c>
      <c r="H144" s="92">
        <f>IFERROR(IF(VLOOKUP($A144,'Annex 2 EHV charges'!$A:$O,11,FALSE)=0,"",VLOOKUP($A144,'Annex 2 EHV charges'!$A:$O,11,FALSE)),"")</f>
        <v>1.62</v>
      </c>
    </row>
    <row r="145" spans="1:8" x14ac:dyDescent="0.25">
      <c r="A145" s="85">
        <f t="array" ref="A145">IFERROR(INDEX('Annex 2 EHV charges'!$A$11:$A$299, MATCH(0, IF(ISBLANK('Annex 2 EHV charges'!$A$11:$A$299),1, COUNTIF(A$4:$A144, 'Annex 2 EHV charges'!$A$11:$A$299)), 0)),"")</f>
        <v>656</v>
      </c>
      <c r="B145" s="85">
        <f>IF($A145="","",VLOOKUP($A145,'Annex 2 EHV charges'!$A:$O,2,0))</f>
        <v>656</v>
      </c>
      <c r="C145" s="86">
        <f>IF($A145="","",VLOOKUP($A145,'Annex 2 EHV charges'!$A:$O,3,0))</f>
        <v>2200042172879</v>
      </c>
      <c r="D145" s="85" t="str">
        <f>IF($A145="","",VLOOKUP($A145,'Annex 2 EHV charges'!$A:$O,7,0))</f>
        <v>Bratton Flemming PV</v>
      </c>
      <c r="E145" s="90">
        <f>IFERROR(IF(VLOOKUP($A145,'Annex 2 EHV charges'!$A:$O,8,FALSE)=0,"",VLOOKUP($A145,'Annex 2 EHV charges'!$A:$O,8,FALSE)),"")</f>
        <v>1.5</v>
      </c>
      <c r="F145" s="91">
        <f>IFERROR(IF(VLOOKUP($A145,'Annex 2 EHV charges'!$A:$O,9,FALSE)=0,"",VLOOKUP($A145,'Annex 2 EHV charges'!$A:$O,9,FALSE)),"")</f>
        <v>5.24</v>
      </c>
      <c r="G145" s="92">
        <f>IFERROR(IF(VLOOKUP($A145,'Annex 2 EHV charges'!$A:$O,10,FALSE)=0,"",VLOOKUP($A145,'Annex 2 EHV charges'!$A:$O,10,FALSE)),"")</f>
        <v>1.89</v>
      </c>
      <c r="H145" s="92">
        <f>IFERROR(IF(VLOOKUP($A145,'Annex 2 EHV charges'!$A:$O,11,FALSE)=0,"",VLOOKUP($A145,'Annex 2 EHV charges'!$A:$O,11,FALSE)),"")</f>
        <v>1.89</v>
      </c>
    </row>
    <row r="146" spans="1:8" x14ac:dyDescent="0.25">
      <c r="A146" s="85">
        <f t="array" ref="A146">IFERROR(INDEX('Annex 2 EHV charges'!$A$11:$A$299, MATCH(0, IF(ISBLANK('Annex 2 EHV charges'!$A$11:$A$299),1, COUNTIF(A$4:$A145, 'Annex 2 EHV charges'!$A$11:$A$299)), 0)),"")</f>
        <v>657</v>
      </c>
      <c r="B146" s="85">
        <f>IF($A146="","",VLOOKUP($A146,'Annex 2 EHV charges'!$A:$O,2,0))</f>
        <v>657</v>
      </c>
      <c r="C146" s="86">
        <f>IF($A146="","",VLOOKUP($A146,'Annex 2 EHV charges'!$A:$O,3,0))</f>
        <v>2200042196736</v>
      </c>
      <c r="D146" s="85" t="str">
        <f>IF($A146="","",VLOOKUP($A146,'Annex 2 EHV charges'!$A:$O,7,0))</f>
        <v>Beaford Brook PV</v>
      </c>
      <c r="E146" s="90">
        <f>IFERROR(IF(VLOOKUP($A146,'Annex 2 EHV charges'!$A:$O,8,FALSE)=0,"",VLOOKUP($A146,'Annex 2 EHV charges'!$A:$O,8,FALSE)),"")</f>
        <v>1.627</v>
      </c>
      <c r="F146" s="91">
        <f>IFERROR(IF(VLOOKUP($A146,'Annex 2 EHV charges'!$A:$O,9,FALSE)=0,"",VLOOKUP($A146,'Annex 2 EHV charges'!$A:$O,9,FALSE)),"")</f>
        <v>4.0599999999999996</v>
      </c>
      <c r="G146" s="92">
        <f>IFERROR(IF(VLOOKUP($A146,'Annex 2 EHV charges'!$A:$O,10,FALSE)=0,"",VLOOKUP($A146,'Annex 2 EHV charges'!$A:$O,10,FALSE)),"")</f>
        <v>5.97</v>
      </c>
      <c r="H146" s="92">
        <f>IFERROR(IF(VLOOKUP($A146,'Annex 2 EHV charges'!$A:$O,11,FALSE)=0,"",VLOOKUP($A146,'Annex 2 EHV charges'!$A:$O,11,FALSE)),"")</f>
        <v>5.97</v>
      </c>
    </row>
    <row r="147" spans="1:8" x14ac:dyDescent="0.25">
      <c r="A147" s="85">
        <f t="array" ref="A147">IFERROR(INDEX('Annex 2 EHV charges'!$A$11:$A$299, MATCH(0, IF(ISBLANK('Annex 2 EHV charges'!$A$11:$A$299),1, COUNTIF(A$4:$A146, 'Annex 2 EHV charges'!$A$11:$A$299)), 0)),"")</f>
        <v>658</v>
      </c>
      <c r="B147" s="85">
        <f>IF($A147="","",VLOOKUP($A147,'Annex 2 EHV charges'!$A:$O,2,0))</f>
        <v>658</v>
      </c>
      <c r="C147" s="86">
        <f>IF($A147="","",VLOOKUP($A147,'Annex 2 EHV charges'!$A:$O,3,0))</f>
        <v>2200042206604</v>
      </c>
      <c r="D147" s="85" t="str">
        <f>IF($A147="","",VLOOKUP($A147,'Annex 2 EHV charges'!$A:$O,7,0))</f>
        <v>Park Wall PV</v>
      </c>
      <c r="E147" s="90">
        <f>IFERROR(IF(VLOOKUP($A147,'Annex 2 EHV charges'!$A:$O,8,FALSE)=0,"",VLOOKUP($A147,'Annex 2 EHV charges'!$A:$O,8,FALSE)),"")</f>
        <v>0.63</v>
      </c>
      <c r="F147" s="91">
        <f>IFERROR(IF(VLOOKUP($A147,'Annex 2 EHV charges'!$A:$O,9,FALSE)=0,"",VLOOKUP($A147,'Annex 2 EHV charges'!$A:$O,9,FALSE)),"")</f>
        <v>3.94</v>
      </c>
      <c r="G147" s="92">
        <f>IFERROR(IF(VLOOKUP($A147,'Annex 2 EHV charges'!$A:$O,10,FALSE)=0,"",VLOOKUP($A147,'Annex 2 EHV charges'!$A:$O,10,FALSE)),"")</f>
        <v>1.86</v>
      </c>
      <c r="H147" s="92">
        <f>IFERROR(IF(VLOOKUP($A147,'Annex 2 EHV charges'!$A:$O,11,FALSE)=0,"",VLOOKUP($A147,'Annex 2 EHV charges'!$A:$O,11,FALSE)),"")</f>
        <v>1.86</v>
      </c>
    </row>
    <row r="148" spans="1:8" x14ac:dyDescent="0.25">
      <c r="A148" s="85">
        <f t="array" ref="A148">IFERROR(INDEX('Annex 2 EHV charges'!$A$11:$A$299, MATCH(0, IF(ISBLANK('Annex 2 EHV charges'!$A$11:$A$299),1, COUNTIF(A$4:$A147, 'Annex 2 EHV charges'!$A$11:$A$299)), 0)),"")</f>
        <v>659</v>
      </c>
      <c r="B148" s="85">
        <f>IF($A148="","",VLOOKUP($A148,'Annex 2 EHV charges'!$A:$O,2,0))</f>
        <v>659</v>
      </c>
      <c r="C148" s="86">
        <f>IF($A148="","",VLOOKUP($A148,'Annex 2 EHV charges'!$A:$O,3,0))</f>
        <v>2200042198501</v>
      </c>
      <c r="D148" s="85" t="str">
        <f>IF($A148="","",VLOOKUP($A148,'Annex 2 EHV charges'!$A:$O,7,0))</f>
        <v>Bradford Solar Park</v>
      </c>
      <c r="E148" s="90">
        <f>IFERROR(IF(VLOOKUP($A148,'Annex 2 EHV charges'!$A:$O,8,FALSE)=0,"",VLOOKUP($A148,'Annex 2 EHV charges'!$A:$O,8,FALSE)),"")</f>
        <v>2.4129999999999998</v>
      </c>
      <c r="F148" s="91">
        <f>IFERROR(IF(VLOOKUP($A148,'Annex 2 EHV charges'!$A:$O,9,FALSE)=0,"",VLOOKUP($A148,'Annex 2 EHV charges'!$A:$O,9,FALSE)),"")</f>
        <v>23.51</v>
      </c>
      <c r="G148" s="92">
        <f>IFERROR(IF(VLOOKUP($A148,'Annex 2 EHV charges'!$A:$O,10,FALSE)=0,"",VLOOKUP($A148,'Annex 2 EHV charges'!$A:$O,10,FALSE)),"")</f>
        <v>1.07</v>
      </c>
      <c r="H148" s="92">
        <f>IFERROR(IF(VLOOKUP($A148,'Annex 2 EHV charges'!$A:$O,11,FALSE)=0,"",VLOOKUP($A148,'Annex 2 EHV charges'!$A:$O,11,FALSE)),"")</f>
        <v>1.07</v>
      </c>
    </row>
    <row r="149" spans="1:8" x14ac:dyDescent="0.25">
      <c r="A149" s="85">
        <f t="array" ref="A149">IFERROR(INDEX('Annex 2 EHV charges'!$A$11:$A$299, MATCH(0, IF(ISBLANK('Annex 2 EHV charges'!$A$11:$A$299),1, COUNTIF(A$4:$A148, 'Annex 2 EHV charges'!$A$11:$A$299)), 0)),"")</f>
        <v>662</v>
      </c>
      <c r="B149" s="85">
        <f>IF($A149="","",VLOOKUP($A149,'Annex 2 EHV charges'!$A:$O,2,0))</f>
        <v>662</v>
      </c>
      <c r="C149" s="86">
        <f>IF($A149="","",VLOOKUP($A149,'Annex 2 EHV charges'!$A:$O,3,0))</f>
        <v>2200041982938</v>
      </c>
      <c r="D149" s="85" t="str">
        <f>IF($A149="","",VLOOKUP($A149,'Annex 2 EHV charges'!$A:$O,7,0))</f>
        <v>Causilgey PV 33kV Gen</v>
      </c>
      <c r="E149" s="90">
        <f>IFERROR(IF(VLOOKUP($A149,'Annex 2 EHV charges'!$A:$O,8,FALSE)=0,"",VLOOKUP($A149,'Annex 2 EHV charges'!$A:$O,8,FALSE)),"")</f>
        <v>0.88800000000000001</v>
      </c>
      <c r="F149" s="91">
        <f>IFERROR(IF(VLOOKUP($A149,'Annex 2 EHV charges'!$A:$O,9,FALSE)=0,"",VLOOKUP($A149,'Annex 2 EHV charges'!$A:$O,9,FALSE)),"")</f>
        <v>3.04</v>
      </c>
      <c r="G149" s="92">
        <f>IFERROR(IF(VLOOKUP($A149,'Annex 2 EHV charges'!$A:$O,10,FALSE)=0,"",VLOOKUP($A149,'Annex 2 EHV charges'!$A:$O,10,FALSE)),"")</f>
        <v>2.67</v>
      </c>
      <c r="H149" s="92">
        <f>IFERROR(IF(VLOOKUP($A149,'Annex 2 EHV charges'!$A:$O,11,FALSE)=0,"",VLOOKUP($A149,'Annex 2 EHV charges'!$A:$O,11,FALSE)),"")</f>
        <v>2.67</v>
      </c>
    </row>
    <row r="150" spans="1:8" x14ac:dyDescent="0.25">
      <c r="A150" s="85">
        <f t="array" ref="A150">IFERROR(INDEX('Annex 2 EHV charges'!$A$11:$A$299, MATCH(0, IF(ISBLANK('Annex 2 EHV charges'!$A$11:$A$299),1, COUNTIF(A$4:$A149, 'Annex 2 EHV charges'!$A$11:$A$299)), 0)),"")</f>
        <v>663</v>
      </c>
      <c r="B150" s="85">
        <f>IF($A150="","",VLOOKUP($A150,'Annex 2 EHV charges'!$A:$O,2,0))</f>
        <v>663</v>
      </c>
      <c r="C150" s="86">
        <f>IF($A150="","",VLOOKUP($A150,'Annex 2 EHV charges'!$A:$O,3,0))</f>
        <v>2200042042966</v>
      </c>
      <c r="D150" s="85" t="str">
        <f>IF($A150="","",VLOOKUP($A150,'Annex 2 EHV charges'!$A:$O,7,0))</f>
        <v>Beechgrove Farm PV 33kV</v>
      </c>
      <c r="E150" s="90">
        <f>IFERROR(IF(VLOOKUP($A150,'Annex 2 EHV charges'!$A:$O,8,FALSE)=0,"",VLOOKUP($A150,'Annex 2 EHV charges'!$A:$O,8,FALSE)),"")</f>
        <v>8.8999999999999996E-2</v>
      </c>
      <c r="F150" s="91">
        <f>IFERROR(IF(VLOOKUP($A150,'Annex 2 EHV charges'!$A:$O,9,FALSE)=0,"",VLOOKUP($A150,'Annex 2 EHV charges'!$A:$O,9,FALSE)),"")</f>
        <v>2.4500000000000002</v>
      </c>
      <c r="G150" s="92">
        <f>IFERROR(IF(VLOOKUP($A150,'Annex 2 EHV charges'!$A:$O,10,FALSE)=0,"",VLOOKUP($A150,'Annex 2 EHV charges'!$A:$O,10,FALSE)),"")</f>
        <v>2.36</v>
      </c>
      <c r="H150" s="92">
        <f>IFERROR(IF(VLOOKUP($A150,'Annex 2 EHV charges'!$A:$O,11,FALSE)=0,"",VLOOKUP($A150,'Annex 2 EHV charges'!$A:$O,11,FALSE)),"")</f>
        <v>2.36</v>
      </c>
    </row>
    <row r="151" spans="1:8" x14ac:dyDescent="0.25">
      <c r="A151" s="85">
        <f t="array" ref="A151">IFERROR(INDEX('Annex 2 EHV charges'!$A$11:$A$299, MATCH(0, IF(ISBLANK('Annex 2 EHV charges'!$A$11:$A$299),1, COUNTIF(A$4:$A150, 'Annex 2 EHV charges'!$A$11:$A$299)), 0)),"")</f>
        <v>664</v>
      </c>
      <c r="B151" s="85">
        <f>IF($A151="","",VLOOKUP($A151,'Annex 2 EHV charges'!$A:$O,2,0))</f>
        <v>664</v>
      </c>
      <c r="C151" s="86">
        <f>IF($A151="","",VLOOKUP($A151,'Annex 2 EHV charges'!$A:$O,3,0))</f>
        <v>2200041857484</v>
      </c>
      <c r="D151" s="85" t="str">
        <f>IF($A151="","",VLOOKUP($A151,'Annex 2 EHV charges'!$A:$O,7,0))</f>
        <v>Isles of Scilly</v>
      </c>
      <c r="E151" s="90">
        <f>IFERROR(IF(VLOOKUP($A151,'Annex 2 EHV charges'!$A:$O,8,FALSE)=0,"",VLOOKUP($A151,'Annex 2 EHV charges'!$A:$O,8,FALSE)),"")</f>
        <v>19.861999999999998</v>
      </c>
      <c r="F151" s="91">
        <f>IFERROR(IF(VLOOKUP($A151,'Annex 2 EHV charges'!$A:$O,9,FALSE)=0,"",VLOOKUP($A151,'Annex 2 EHV charges'!$A:$O,9,FALSE)),"")</f>
        <v>59.28</v>
      </c>
      <c r="G151" s="92">
        <f>IFERROR(IF(VLOOKUP($A151,'Annex 2 EHV charges'!$A:$O,10,FALSE)=0,"",VLOOKUP($A151,'Annex 2 EHV charges'!$A:$O,10,FALSE)),"")</f>
        <v>0.96</v>
      </c>
      <c r="H151" s="92">
        <f>IFERROR(IF(VLOOKUP($A151,'Annex 2 EHV charges'!$A:$O,11,FALSE)=0,"",VLOOKUP($A151,'Annex 2 EHV charges'!$A:$O,11,FALSE)),"")</f>
        <v>0.96</v>
      </c>
    </row>
    <row r="152" spans="1:8" x14ac:dyDescent="0.25">
      <c r="A152" s="85">
        <f t="array" ref="A152">IFERROR(INDEX('Annex 2 EHV charges'!$A$11:$A$299, MATCH(0, IF(ISBLANK('Annex 2 EHV charges'!$A$11:$A$299),1, COUNTIF(A$4:$A151, 'Annex 2 EHV charges'!$A$11:$A$299)), 0)),"")</f>
        <v>665</v>
      </c>
      <c r="B152" s="85">
        <f>IF($A152="","",VLOOKUP($A152,'Annex 2 EHV charges'!$A:$O,2,0))</f>
        <v>665</v>
      </c>
      <c r="C152" s="86">
        <f>IF($A152="","",VLOOKUP($A152,'Annex 2 EHV charges'!$A:$O,3,0))</f>
        <v>2200042019345</v>
      </c>
      <c r="D152" s="85" t="str">
        <f>IF($A152="","",VLOOKUP($A152,'Annex 2 EHV charges'!$A:$O,7,0))</f>
        <v>BLACKDITCH 33kV</v>
      </c>
      <c r="E152" s="90">
        <f>IFERROR(IF(VLOOKUP($A152,'Annex 2 EHV charges'!$A:$O,8,FALSE)=0,"",VLOOKUP($A152,'Annex 2 EHV charges'!$A:$O,8,FALSE)),"")</f>
        <v>0.65100000000000002</v>
      </c>
      <c r="F152" s="91">
        <f>IFERROR(IF(VLOOKUP($A152,'Annex 2 EHV charges'!$A:$O,9,FALSE)=0,"",VLOOKUP($A152,'Annex 2 EHV charges'!$A:$O,9,FALSE)),"")</f>
        <v>0.56999999999999995</v>
      </c>
      <c r="G152" s="92">
        <f>IFERROR(IF(VLOOKUP($A152,'Annex 2 EHV charges'!$A:$O,10,FALSE)=0,"",VLOOKUP($A152,'Annex 2 EHV charges'!$A:$O,10,FALSE)),"")</f>
        <v>3.22</v>
      </c>
      <c r="H152" s="92">
        <f>IFERROR(IF(VLOOKUP($A152,'Annex 2 EHV charges'!$A:$O,11,FALSE)=0,"",VLOOKUP($A152,'Annex 2 EHV charges'!$A:$O,11,FALSE)),"")</f>
        <v>3.22</v>
      </c>
    </row>
    <row r="153" spans="1:8" x14ac:dyDescent="0.25">
      <c r="A153" s="85">
        <f t="array" ref="A153">IFERROR(INDEX('Annex 2 EHV charges'!$A$11:$A$299, MATCH(0, IF(ISBLANK('Annex 2 EHV charges'!$A$11:$A$299),1, COUNTIF(A$4:$A152, 'Annex 2 EHV charges'!$A$11:$A$299)), 0)),"")</f>
        <v>669</v>
      </c>
      <c r="B153" s="85">
        <f>IF($A153="","",VLOOKUP($A153,'Annex 2 EHV charges'!$A:$O,2,0))</f>
        <v>669</v>
      </c>
      <c r="C153" s="86">
        <f>IF($A153="","",VLOOKUP($A153,'Annex 2 EHV charges'!$A:$O,3,0))</f>
        <v>2200030348718</v>
      </c>
      <c r="D153" s="85" t="str">
        <f>IF($A153="","",VLOOKUP($A153,'Annex 2 EHV charges'!$A:$O,7,0))</f>
        <v>Avonmouth Docks Boundary</v>
      </c>
      <c r="E153" s="90">
        <f>IFERROR(IF(VLOOKUP($A153,'Annex 2 EHV charges'!$A:$O,8,FALSE)=0,"",VLOOKUP($A153,'Annex 2 EHV charges'!$A:$O,8,FALSE)),"")</f>
        <v>0.56599999999999995</v>
      </c>
      <c r="F153" s="91">
        <f>IFERROR(IF(VLOOKUP($A153,'Annex 2 EHV charges'!$A:$O,9,FALSE)=0,"",VLOOKUP($A153,'Annex 2 EHV charges'!$A:$O,9,FALSE)),"")</f>
        <v>5854.16</v>
      </c>
      <c r="G153" s="92">
        <f>IFERROR(IF(VLOOKUP($A153,'Annex 2 EHV charges'!$A:$O,10,FALSE)=0,"",VLOOKUP($A153,'Annex 2 EHV charges'!$A:$O,10,FALSE)),"")</f>
        <v>1.1499999999999999</v>
      </c>
      <c r="H153" s="92">
        <f>IFERROR(IF(VLOOKUP($A153,'Annex 2 EHV charges'!$A:$O,11,FALSE)=0,"",VLOOKUP($A153,'Annex 2 EHV charges'!$A:$O,11,FALSE)),"")</f>
        <v>1.1499999999999999</v>
      </c>
    </row>
    <row r="154" spans="1:8" x14ac:dyDescent="0.25">
      <c r="A154" s="85">
        <f t="array" ref="A154">IFERROR(INDEX('Annex 2 EHV charges'!$A$11:$A$299, MATCH(0, IF(ISBLANK('Annex 2 EHV charges'!$A$11:$A$299),1, COUNTIF(A$4:$A153, 'Annex 2 EHV charges'!$A$11:$A$299)), 0)),"")</f>
        <v>673</v>
      </c>
      <c r="B154" s="85">
        <f>IF($A154="","",VLOOKUP($A154,'Annex 2 EHV charges'!$A:$O,2,0))</f>
        <v>673</v>
      </c>
      <c r="C154" s="86">
        <f>IF($A154="","",VLOOKUP($A154,'Annex 2 EHV charges'!$A:$O,3,0))</f>
        <v>2200042534070</v>
      </c>
      <c r="D154" s="85" t="str">
        <f>IF($A154="","",VLOOKUP($A154,'Annex 2 EHV charges'!$A:$O,7,0))</f>
        <v>CERC St Dennis</v>
      </c>
      <c r="E154" s="90" t="str">
        <f>IFERROR(IF(VLOOKUP($A154,'Annex 2 EHV charges'!$A:$O,8,FALSE)=0,"",VLOOKUP($A154,'Annex 2 EHV charges'!$A:$O,8,FALSE)),"")</f>
        <v/>
      </c>
      <c r="F154" s="91">
        <f>IFERROR(IF(VLOOKUP($A154,'Annex 2 EHV charges'!$A:$O,9,FALSE)=0,"",VLOOKUP($A154,'Annex 2 EHV charges'!$A:$O,9,FALSE)),"")</f>
        <v>2634.7</v>
      </c>
      <c r="G154" s="92">
        <f>IFERROR(IF(VLOOKUP($A154,'Annex 2 EHV charges'!$A:$O,10,FALSE)=0,"",VLOOKUP($A154,'Annex 2 EHV charges'!$A:$O,10,FALSE)),"")</f>
        <v>0.62</v>
      </c>
      <c r="H154" s="92">
        <f>IFERROR(IF(VLOOKUP($A154,'Annex 2 EHV charges'!$A:$O,11,FALSE)=0,"",VLOOKUP($A154,'Annex 2 EHV charges'!$A:$O,11,FALSE)),"")</f>
        <v>0.62</v>
      </c>
    </row>
    <row r="155" spans="1:8" x14ac:dyDescent="0.25">
      <c r="A155" s="85">
        <f t="array" ref="A155">IFERROR(INDEX('Annex 2 EHV charges'!$A$11:$A$299, MATCH(0, IF(ISBLANK('Annex 2 EHV charges'!$A$11:$A$299),1, COUNTIF(A$4:$A154, 'Annex 2 EHV charges'!$A$11:$A$299)), 0)),"")</f>
        <v>674</v>
      </c>
      <c r="B155" s="85">
        <f>IF($A155="","",VLOOKUP($A155,'Annex 2 EHV charges'!$A:$O,2,0))</f>
        <v>674</v>
      </c>
      <c r="C155" s="86">
        <f>IF($A155="","",VLOOKUP($A155,'Annex 2 EHV charges'!$A:$O,3,0))</f>
        <v>2200042538720</v>
      </c>
      <c r="D155" s="85" t="str">
        <f>IF($A155="","",VLOOKUP($A155,'Annex 2 EHV charges'!$A:$O,7,0))</f>
        <v>Severnside Energy Recovery Centre</v>
      </c>
      <c r="E155" s="90" t="str">
        <f>IFERROR(IF(VLOOKUP($A155,'Annex 2 EHV charges'!$A:$O,8,FALSE)=0,"",VLOOKUP($A155,'Annex 2 EHV charges'!$A:$O,8,FALSE)),"")</f>
        <v/>
      </c>
      <c r="F155" s="91">
        <f>IFERROR(IF(VLOOKUP($A155,'Annex 2 EHV charges'!$A:$O,9,FALSE)=0,"",VLOOKUP($A155,'Annex 2 EHV charges'!$A:$O,9,FALSE)),"")</f>
        <v>1005.69</v>
      </c>
      <c r="G155" s="92">
        <f>IFERROR(IF(VLOOKUP($A155,'Annex 2 EHV charges'!$A:$O,10,FALSE)=0,"",VLOOKUP($A155,'Annex 2 EHV charges'!$A:$O,10,FALSE)),"")</f>
        <v>0.61</v>
      </c>
      <c r="H155" s="92">
        <f>IFERROR(IF(VLOOKUP($A155,'Annex 2 EHV charges'!$A:$O,11,FALSE)=0,"",VLOOKUP($A155,'Annex 2 EHV charges'!$A:$O,11,FALSE)),"")</f>
        <v>0.61</v>
      </c>
    </row>
    <row r="156" spans="1:8" x14ac:dyDescent="0.25">
      <c r="A156" s="85">
        <f t="array" ref="A156">IFERROR(INDEX('Annex 2 EHV charges'!$A$11:$A$299, MATCH(0, IF(ISBLANK('Annex 2 EHV charges'!$A$11:$A$299),1, COUNTIF(A$4:$A155, 'Annex 2 EHV charges'!$A$11:$A$299)), 0)),"")</f>
        <v>675</v>
      </c>
      <c r="B156" s="85">
        <f>IF($A156="","",VLOOKUP($A156,'Annex 2 EHV charges'!$A:$O,2,0))</f>
        <v>675</v>
      </c>
      <c r="C156" s="86">
        <f>IF($A156="","",VLOOKUP($A156,'Annex 2 EHV charges'!$A:$O,3,0))</f>
        <v>2200042787377</v>
      </c>
      <c r="D156" s="85" t="str">
        <f>IF($A156="","",VLOOKUP($A156,'Annex 2 EHV charges'!$A:$O,7,0))</f>
        <v>Old Green Wind Farm &amp; Battery</v>
      </c>
      <c r="E156" s="90" t="str">
        <f>IFERROR(IF(VLOOKUP($A156,'Annex 2 EHV charges'!$A:$O,8,FALSE)=0,"",VLOOKUP($A156,'Annex 2 EHV charges'!$A:$O,8,FALSE)),"")</f>
        <v/>
      </c>
      <c r="F156" s="91">
        <f>IFERROR(IF(VLOOKUP($A156,'Annex 2 EHV charges'!$A:$O,9,FALSE)=0,"",VLOOKUP($A156,'Annex 2 EHV charges'!$A:$O,9,FALSE)),"")</f>
        <v>240.87</v>
      </c>
      <c r="G156" s="92">
        <f>IFERROR(IF(VLOOKUP($A156,'Annex 2 EHV charges'!$A:$O,10,FALSE)=0,"",VLOOKUP($A156,'Annex 2 EHV charges'!$A:$O,10,FALSE)),"")</f>
        <v>1.08</v>
      </c>
      <c r="H156" s="92">
        <f>IFERROR(IF(VLOOKUP($A156,'Annex 2 EHV charges'!$A:$O,11,FALSE)=0,"",VLOOKUP($A156,'Annex 2 EHV charges'!$A:$O,11,FALSE)),"")</f>
        <v>1.08</v>
      </c>
    </row>
    <row r="157" spans="1:8" x14ac:dyDescent="0.25">
      <c r="A157" s="85">
        <f t="array" ref="A157">IFERROR(INDEX('Annex 2 EHV charges'!$A$11:$A$299, MATCH(0, IF(ISBLANK('Annex 2 EHV charges'!$A$11:$A$299),1, COUNTIF(A$4:$A156, 'Annex 2 EHV charges'!$A$11:$A$299)), 0)),"")</f>
        <v>690</v>
      </c>
      <c r="B157" s="85">
        <f>IF($A157="","",VLOOKUP($A157,'Annex 2 EHV charges'!$A:$O,2,0))</f>
        <v>690</v>
      </c>
      <c r="C157" s="86">
        <f>IF($A157="","",VLOOKUP($A157,'Annex 2 EHV charges'!$A:$O,3,0))</f>
        <v>2200030348620</v>
      </c>
      <c r="D157" s="85" t="str">
        <f>IF($A157="","",VLOOKUP($A157,'Annex 2 EHV charges'!$A:$O,7,0))</f>
        <v>Norbora</v>
      </c>
      <c r="E157" s="90">
        <f>IFERROR(IF(VLOOKUP($A157,'Annex 2 EHV charges'!$A:$O,8,FALSE)=0,"",VLOOKUP($A157,'Annex 2 EHV charges'!$A:$O,8,FALSE)),"")</f>
        <v>1.5</v>
      </c>
      <c r="F157" s="91">
        <f>IFERROR(IF(VLOOKUP($A157,'Annex 2 EHV charges'!$A:$O,9,FALSE)=0,"",VLOOKUP($A157,'Annex 2 EHV charges'!$A:$O,9,FALSE)),"")</f>
        <v>14095.9</v>
      </c>
      <c r="G157" s="92">
        <f>IFERROR(IF(VLOOKUP($A157,'Annex 2 EHV charges'!$A:$O,10,FALSE)=0,"",VLOOKUP($A157,'Annex 2 EHV charges'!$A:$O,10,FALSE)),"")</f>
        <v>3.91</v>
      </c>
      <c r="H157" s="92">
        <f>IFERROR(IF(VLOOKUP($A157,'Annex 2 EHV charges'!$A:$O,11,FALSE)=0,"",VLOOKUP($A157,'Annex 2 EHV charges'!$A:$O,11,FALSE)),"")</f>
        <v>3.91</v>
      </c>
    </row>
    <row r="158" spans="1:8" ht="26.4" x14ac:dyDescent="0.25">
      <c r="A158" s="85">
        <f t="array" ref="A158">IFERROR(INDEX('Annex 2 EHV charges'!$A$11:$A$299, MATCH(0, IF(ISBLANK('Annex 2 EHV charges'!$A$11:$A$299),1, COUNTIF(A$4:$A157, 'Annex 2 EHV charges'!$A$11:$A$299)), 0)),"")</f>
        <v>692</v>
      </c>
      <c r="B158" s="85">
        <f>IF($A158="","",VLOOKUP($A158,'Annex 2 EHV charges'!$A:$O,2,0))</f>
        <v>692</v>
      </c>
      <c r="C158" s="86" t="str">
        <f>IF($A158="","",VLOOKUP($A158,'Annex 2 EHV charges'!$A:$O,3,0))</f>
        <v>2200030349084
2200032161977</v>
      </c>
      <c r="D158" s="85" t="str">
        <f>IF($A158="","",VLOOKUP($A158,'Annex 2 EHV charges'!$A:$O,7,0))</f>
        <v>SWW Tamar</v>
      </c>
      <c r="E158" s="90">
        <f>IFERROR(IF(VLOOKUP($A158,'Annex 2 EHV charges'!$A:$O,8,FALSE)=0,"",VLOOKUP($A158,'Annex 2 EHV charges'!$A:$O,8,FALSE)),"")</f>
        <v>1.446</v>
      </c>
      <c r="F158" s="91">
        <f>IFERROR(IF(VLOOKUP($A158,'Annex 2 EHV charges'!$A:$O,9,FALSE)=0,"",VLOOKUP($A158,'Annex 2 EHV charges'!$A:$O,9,FALSE)),"")</f>
        <v>6966.07</v>
      </c>
      <c r="G158" s="92">
        <f>IFERROR(IF(VLOOKUP($A158,'Annex 2 EHV charges'!$A:$O,10,FALSE)=0,"",VLOOKUP($A158,'Annex 2 EHV charges'!$A:$O,10,FALSE)),"")</f>
        <v>2.67</v>
      </c>
      <c r="H158" s="92">
        <f>IFERROR(IF(VLOOKUP($A158,'Annex 2 EHV charges'!$A:$O,11,FALSE)=0,"",VLOOKUP($A158,'Annex 2 EHV charges'!$A:$O,11,FALSE)),"")</f>
        <v>2.67</v>
      </c>
    </row>
    <row r="159" spans="1:8" ht="26.4" x14ac:dyDescent="0.25">
      <c r="A159" s="85">
        <f t="array" ref="A159">IFERROR(INDEX('Annex 2 EHV charges'!$A$11:$A$299, MATCH(0, IF(ISBLANK('Annex 2 EHV charges'!$A$11:$A$299),1, COUNTIF(A$4:$A158, 'Annex 2 EHV charges'!$A$11:$A$299)), 0)),"")</f>
        <v>694</v>
      </c>
      <c r="B159" s="85">
        <f>IF($A159="","",VLOOKUP($A159,'Annex 2 EHV charges'!$A:$O,2,0))</f>
        <v>694</v>
      </c>
      <c r="C159" s="86" t="str">
        <f>IF($A159="","",VLOOKUP($A159,'Annex 2 EHV charges'!$A:$O,3,0))</f>
        <v>2200030349075
2200032161930</v>
      </c>
      <c r="D159" s="85" t="str">
        <f>IF($A159="","",VLOOKUP($A159,'Annex 2 EHV charges'!$A:$O,7,0))</f>
        <v>SWW Roadford</v>
      </c>
      <c r="E159" s="90">
        <f>IFERROR(IF(VLOOKUP($A159,'Annex 2 EHV charges'!$A:$O,8,FALSE)=0,"",VLOOKUP($A159,'Annex 2 EHV charges'!$A:$O,8,FALSE)),"")</f>
        <v>1.895</v>
      </c>
      <c r="F159" s="91">
        <f>IFERROR(IF(VLOOKUP($A159,'Annex 2 EHV charges'!$A:$O,9,FALSE)=0,"",VLOOKUP($A159,'Annex 2 EHV charges'!$A:$O,9,FALSE)),"")</f>
        <v>5132.83</v>
      </c>
      <c r="G159" s="92">
        <f>IFERROR(IF(VLOOKUP($A159,'Annex 2 EHV charges'!$A:$O,10,FALSE)=0,"",VLOOKUP($A159,'Annex 2 EHV charges'!$A:$O,10,FALSE)),"")</f>
        <v>3.07</v>
      </c>
      <c r="H159" s="92">
        <f>IFERROR(IF(VLOOKUP($A159,'Annex 2 EHV charges'!$A:$O,11,FALSE)=0,"",VLOOKUP($A159,'Annex 2 EHV charges'!$A:$O,11,FALSE)),"")</f>
        <v>3.07</v>
      </c>
    </row>
    <row r="160" spans="1:8" ht="26.4" x14ac:dyDescent="0.25">
      <c r="A160" s="85">
        <f t="array" ref="A160">IFERROR(INDEX('Annex 2 EHV charges'!$A$11:$A$299, MATCH(0, IF(ISBLANK('Annex 2 EHV charges'!$A$11:$A$299),1, COUNTIF(A$4:$A159, 'Annex 2 EHV charges'!$A$11:$A$299)), 0)),"")</f>
        <v>695</v>
      </c>
      <c r="B160" s="85">
        <f>IF($A160="","",VLOOKUP($A160,'Annex 2 EHV charges'!$A:$O,2,0))</f>
        <v>695</v>
      </c>
      <c r="C160" s="86" t="str">
        <f>IF($A160="","",VLOOKUP($A160,'Annex 2 EHV charges'!$A:$O,3,0))</f>
        <v>2200030348319
2200030348328</v>
      </c>
      <c r="D160" s="85" t="str">
        <f>IF($A160="","",VLOOKUP($A160,'Annex 2 EHV charges'!$A:$O,7,0))</f>
        <v>ST Regis</v>
      </c>
      <c r="E160" s="90">
        <f>IFERROR(IF(VLOOKUP($A160,'Annex 2 EHV charges'!$A:$O,8,FALSE)=0,"",VLOOKUP($A160,'Annex 2 EHV charges'!$A:$O,8,FALSE)),"")</f>
        <v>1.3420000000000001</v>
      </c>
      <c r="F160" s="91">
        <f>IFERROR(IF(VLOOKUP($A160,'Annex 2 EHV charges'!$A:$O,9,FALSE)=0,"",VLOOKUP($A160,'Annex 2 EHV charges'!$A:$O,9,FALSE)),"")</f>
        <v>2385.36</v>
      </c>
      <c r="G160" s="92">
        <f>IFERROR(IF(VLOOKUP($A160,'Annex 2 EHV charges'!$A:$O,10,FALSE)=0,"",VLOOKUP($A160,'Annex 2 EHV charges'!$A:$O,10,FALSE)),"")</f>
        <v>0.8</v>
      </c>
      <c r="H160" s="92">
        <f>IFERROR(IF(VLOOKUP($A160,'Annex 2 EHV charges'!$A:$O,11,FALSE)=0,"",VLOOKUP($A160,'Annex 2 EHV charges'!$A:$O,11,FALSE)),"")</f>
        <v>0.8</v>
      </c>
    </row>
    <row r="161" spans="1:8" x14ac:dyDescent="0.25">
      <c r="A161" s="85">
        <f t="array" ref="A161">IFERROR(INDEX('Annex 2 EHV charges'!$A$11:$A$299, MATCH(0, IF(ISBLANK('Annex 2 EHV charges'!$A$11:$A$299),1, COUNTIF(A$4:$A160, 'Annex 2 EHV charges'!$A$11:$A$299)), 0)),"")</f>
        <v>696</v>
      </c>
      <c r="B161" s="85">
        <f>IF($A161="","",VLOOKUP($A161,'Annex 2 EHV charges'!$A:$O,2,0))</f>
        <v>696</v>
      </c>
      <c r="C161" s="86">
        <f>IF($A161="","",VLOOKUP($A161,'Annex 2 EHV charges'!$A:$O,3,0))</f>
        <v>2200030347928</v>
      </c>
      <c r="D161" s="85" t="str">
        <f>IF($A161="","",VLOOKUP($A161,'Annex 2 EHV charges'!$A:$O,7,0))</f>
        <v>Tarmac</v>
      </c>
      <c r="E161" s="90">
        <f>IFERROR(IF(VLOOKUP($A161,'Annex 2 EHV charges'!$A:$O,8,FALSE)=0,"",VLOOKUP($A161,'Annex 2 EHV charges'!$A:$O,8,FALSE)),"")</f>
        <v>10.08</v>
      </c>
      <c r="F161" s="91">
        <f>IFERROR(IF(VLOOKUP($A161,'Annex 2 EHV charges'!$A:$O,9,FALSE)=0,"",VLOOKUP($A161,'Annex 2 EHV charges'!$A:$O,9,FALSE)),"")</f>
        <v>5158.76</v>
      </c>
      <c r="G161" s="92">
        <f>IFERROR(IF(VLOOKUP($A161,'Annex 2 EHV charges'!$A:$O,10,FALSE)=0,"",VLOOKUP($A161,'Annex 2 EHV charges'!$A:$O,10,FALSE)),"")</f>
        <v>3.31</v>
      </c>
      <c r="H161" s="92">
        <f>IFERROR(IF(VLOOKUP($A161,'Annex 2 EHV charges'!$A:$O,11,FALSE)=0,"",VLOOKUP($A161,'Annex 2 EHV charges'!$A:$O,11,FALSE)),"")</f>
        <v>3.31</v>
      </c>
    </row>
    <row r="162" spans="1:8" ht="26.4" x14ac:dyDescent="0.25">
      <c r="A162" s="85">
        <f t="array" ref="A162">IFERROR(INDEX('Annex 2 EHV charges'!$A$11:$A$299, MATCH(0, IF(ISBLANK('Annex 2 EHV charges'!$A$11:$A$299),1, COUNTIF(A$4:$A161, 'Annex 2 EHV charges'!$A$11:$A$299)), 0)),"")</f>
        <v>697</v>
      </c>
      <c r="B162" s="85">
        <f>IF($A162="","",VLOOKUP($A162,'Annex 2 EHV charges'!$A:$O,2,0))</f>
        <v>697</v>
      </c>
      <c r="C162" s="86" t="str">
        <f>IF($A162="","",VLOOKUP($A162,'Annex 2 EHV charges'!$A:$O,3,0))</f>
        <v>2200030348026
2200030348035</v>
      </c>
      <c r="D162" s="85" t="str">
        <f>IF($A162="","",VLOOKUP($A162,'Annex 2 EHV charges'!$A:$O,7,0))</f>
        <v>Abbeywood</v>
      </c>
      <c r="E162" s="90">
        <f>IFERROR(IF(VLOOKUP($A162,'Annex 2 EHV charges'!$A:$O,8,FALSE)=0,"",VLOOKUP($A162,'Annex 2 EHV charges'!$A:$O,8,FALSE)),"")</f>
        <v>1.2509999999999999</v>
      </c>
      <c r="F162" s="91">
        <f>IFERROR(IF(VLOOKUP($A162,'Annex 2 EHV charges'!$A:$O,9,FALSE)=0,"",VLOOKUP($A162,'Annex 2 EHV charges'!$A:$O,9,FALSE)),"")</f>
        <v>13798.3</v>
      </c>
      <c r="G162" s="92">
        <f>IFERROR(IF(VLOOKUP($A162,'Annex 2 EHV charges'!$A:$O,10,FALSE)=0,"",VLOOKUP($A162,'Annex 2 EHV charges'!$A:$O,10,FALSE)),"")</f>
        <v>1.67</v>
      </c>
      <c r="H162" s="92">
        <f>IFERROR(IF(VLOOKUP($A162,'Annex 2 EHV charges'!$A:$O,11,FALSE)=0,"",VLOOKUP($A162,'Annex 2 EHV charges'!$A:$O,11,FALSE)),"")</f>
        <v>1.67</v>
      </c>
    </row>
    <row r="163" spans="1:8" ht="26.4" x14ac:dyDescent="0.25">
      <c r="A163" s="85">
        <f t="array" ref="A163">IFERROR(INDEX('Annex 2 EHV charges'!$A$11:$A$299, MATCH(0, IF(ISBLANK('Annex 2 EHV charges'!$A$11:$A$299),1, COUNTIF(A$4:$A162, 'Annex 2 EHV charges'!$A$11:$A$299)), 0)),"")</f>
        <v>698</v>
      </c>
      <c r="B163" s="85">
        <f>IF($A163="","",VLOOKUP($A163,'Annex 2 EHV charges'!$A:$O,2,0))</f>
        <v>698</v>
      </c>
      <c r="C163" s="86" t="str">
        <f>IF($A163="","",VLOOKUP($A163,'Annex 2 EHV charges'!$A:$O,3,0))</f>
        <v>2200030347101
2200032161995</v>
      </c>
      <c r="D163" s="85" t="str">
        <f>IF($A163="","",VLOOKUP($A163,'Annex 2 EHV charges'!$A:$O,7,0))</f>
        <v>HewlettPackard</v>
      </c>
      <c r="E163" s="90">
        <f>IFERROR(IF(VLOOKUP($A163,'Annex 2 EHV charges'!$A:$O,8,FALSE)=0,"",VLOOKUP($A163,'Annex 2 EHV charges'!$A:$O,8,FALSE)),"")</f>
        <v>2.1419999999999999</v>
      </c>
      <c r="F163" s="91">
        <f>IFERROR(IF(VLOOKUP($A163,'Annex 2 EHV charges'!$A:$O,9,FALSE)=0,"",VLOOKUP($A163,'Annex 2 EHV charges'!$A:$O,9,FALSE)),"")</f>
        <v>4712.6099999999997</v>
      </c>
      <c r="G163" s="92">
        <f>IFERROR(IF(VLOOKUP($A163,'Annex 2 EHV charges'!$A:$O,10,FALSE)=0,"",VLOOKUP($A163,'Annex 2 EHV charges'!$A:$O,10,FALSE)),"")</f>
        <v>2.0699999999999998</v>
      </c>
      <c r="H163" s="92">
        <f>IFERROR(IF(VLOOKUP($A163,'Annex 2 EHV charges'!$A:$O,11,FALSE)=0,"",VLOOKUP($A163,'Annex 2 EHV charges'!$A:$O,11,FALSE)),"")</f>
        <v>2.0699999999999998</v>
      </c>
    </row>
    <row r="164" spans="1:8" x14ac:dyDescent="0.25">
      <c r="A164" s="85">
        <f t="array" ref="A164">IFERROR(INDEX('Annex 2 EHV charges'!$A$11:$A$299, MATCH(0, IF(ISBLANK('Annex 2 EHV charges'!$A$11:$A$299),1, COUNTIF(A$4:$A163, 'Annex 2 EHV charges'!$A$11:$A$299)), 0)),"")</f>
        <v>699</v>
      </c>
      <c r="B164" s="85">
        <f>IF($A164="","",VLOOKUP($A164,'Annex 2 EHV charges'!$A:$O,2,0))</f>
        <v>699</v>
      </c>
      <c r="C164" s="86">
        <f>IF($A164="","",VLOOKUP($A164,'Annex 2 EHV charges'!$A:$O,3,0))</f>
        <v>2200030354118</v>
      </c>
      <c r="D164" s="85" t="str">
        <f>IF($A164="","",VLOOKUP($A164,'Annex 2 EHV charges'!$A:$O,7,0))</f>
        <v>Blagdon</v>
      </c>
      <c r="E164" s="90">
        <f>IFERROR(IF(VLOOKUP($A164,'Annex 2 EHV charges'!$A:$O,8,FALSE)=0,"",VLOOKUP($A164,'Annex 2 EHV charges'!$A:$O,8,FALSE)),"")</f>
        <v>11.523999999999999</v>
      </c>
      <c r="F164" s="91">
        <f>IFERROR(IF(VLOOKUP($A164,'Annex 2 EHV charges'!$A:$O,9,FALSE)=0,"",VLOOKUP($A164,'Annex 2 EHV charges'!$A:$O,9,FALSE)),"")</f>
        <v>4574.29</v>
      </c>
      <c r="G164" s="92">
        <f>IFERROR(IF(VLOOKUP($A164,'Annex 2 EHV charges'!$A:$O,10,FALSE)=0,"",VLOOKUP($A164,'Annex 2 EHV charges'!$A:$O,10,FALSE)),"")</f>
        <v>2.1</v>
      </c>
      <c r="H164" s="92">
        <f>IFERROR(IF(VLOOKUP($A164,'Annex 2 EHV charges'!$A:$O,11,FALSE)=0,"",VLOOKUP($A164,'Annex 2 EHV charges'!$A:$O,11,FALSE)),"")</f>
        <v>2.1</v>
      </c>
    </row>
    <row r="165" spans="1:8" ht="26.4" x14ac:dyDescent="0.25">
      <c r="A165" s="85">
        <f t="array" ref="A165">IFERROR(INDEX('Annex 2 EHV charges'!$A$11:$A$299, MATCH(0, IF(ISBLANK('Annex 2 EHV charges'!$A$11:$A$299),1, COUNTIF(A$4:$A164, 'Annex 2 EHV charges'!$A$11:$A$299)), 0)),"")</f>
        <v>700</v>
      </c>
      <c r="B165" s="85">
        <f>IF($A165="","",VLOOKUP($A165,'Annex 2 EHV charges'!$A:$O,2,0))</f>
        <v>700</v>
      </c>
      <c r="C165" s="86" t="str">
        <f>IF($A165="","",VLOOKUP($A165,'Annex 2 EHV charges'!$A:$O,3,0))</f>
        <v>2200031997477
2200031997529</v>
      </c>
      <c r="D165" s="85" t="str">
        <f>IF($A165="","",VLOOKUP($A165,'Annex 2 EHV charges'!$A:$O,7,0))</f>
        <v>BristolAirport</v>
      </c>
      <c r="E165" s="90">
        <f>IFERROR(IF(VLOOKUP($A165,'Annex 2 EHV charges'!$A:$O,8,FALSE)=0,"",VLOOKUP($A165,'Annex 2 EHV charges'!$A:$O,8,FALSE)),"")</f>
        <v>13.566000000000001</v>
      </c>
      <c r="F165" s="91">
        <f>IFERROR(IF(VLOOKUP($A165,'Annex 2 EHV charges'!$A:$O,9,FALSE)=0,"",VLOOKUP($A165,'Annex 2 EHV charges'!$A:$O,9,FALSE)),"")</f>
        <v>4712.6099999999997</v>
      </c>
      <c r="G165" s="92">
        <f>IFERROR(IF(VLOOKUP($A165,'Annex 2 EHV charges'!$A:$O,10,FALSE)=0,"",VLOOKUP($A165,'Annex 2 EHV charges'!$A:$O,10,FALSE)),"")</f>
        <v>4.82</v>
      </c>
      <c r="H165" s="92">
        <f>IFERROR(IF(VLOOKUP($A165,'Annex 2 EHV charges'!$A:$O,11,FALSE)=0,"",VLOOKUP($A165,'Annex 2 EHV charges'!$A:$O,11,FALSE)),"")</f>
        <v>4.82</v>
      </c>
    </row>
    <row r="166" spans="1:8" x14ac:dyDescent="0.25">
      <c r="A166" s="85">
        <f t="array" ref="A166">IFERROR(INDEX('Annex 2 EHV charges'!$A$11:$A$299, MATCH(0, IF(ISBLANK('Annex 2 EHV charges'!$A$11:$A$299),1, COUNTIF(A$4:$A165, 'Annex 2 EHV charges'!$A$11:$A$299)), 0)),"")</f>
        <v>701</v>
      </c>
      <c r="B166" s="85">
        <f>IF($A166="","",VLOOKUP($A166,'Annex 2 EHV charges'!$A:$O,2,0))</f>
        <v>701</v>
      </c>
      <c r="C166" s="86">
        <f>IF($A166="","",VLOOKUP($A166,'Annex 2 EHV charges'!$A:$O,3,0))</f>
        <v>2200031846059</v>
      </c>
      <c r="D166" s="85" t="str">
        <f>IF($A166="","",VLOOKUP($A166,'Annex 2 EHV charges'!$A:$O,7,0))</f>
        <v>BGasHallen</v>
      </c>
      <c r="E166" s="90">
        <f>IFERROR(IF(VLOOKUP($A166,'Annex 2 EHV charges'!$A:$O,8,FALSE)=0,"",VLOOKUP($A166,'Annex 2 EHV charges'!$A:$O,8,FALSE)),"")</f>
        <v>3.3330000000000002</v>
      </c>
      <c r="F166" s="91">
        <f>IFERROR(IF(VLOOKUP($A166,'Annex 2 EHV charges'!$A:$O,9,FALSE)=0,"",VLOOKUP($A166,'Annex 2 EHV charges'!$A:$O,9,FALSE)),"")</f>
        <v>5351.83</v>
      </c>
      <c r="G166" s="92">
        <f>IFERROR(IF(VLOOKUP($A166,'Annex 2 EHV charges'!$A:$O,10,FALSE)=0,"",VLOOKUP($A166,'Annex 2 EHV charges'!$A:$O,10,FALSE)),"")</f>
        <v>0.81</v>
      </c>
      <c r="H166" s="92">
        <f>IFERROR(IF(VLOOKUP($A166,'Annex 2 EHV charges'!$A:$O,11,FALSE)=0,"",VLOOKUP($A166,'Annex 2 EHV charges'!$A:$O,11,FALSE)),"")</f>
        <v>0.81</v>
      </c>
    </row>
    <row r="167" spans="1:8" x14ac:dyDescent="0.25">
      <c r="A167" s="85">
        <f t="array" ref="A167">IFERROR(INDEX('Annex 2 EHV charges'!$A$11:$A$299, MATCH(0, IF(ISBLANK('Annex 2 EHV charges'!$A$11:$A$299),1, COUNTIF(A$4:$A166, 'Annex 2 EHV charges'!$A$11:$A$299)), 0)),"")</f>
        <v>702</v>
      </c>
      <c r="B167" s="85">
        <f>IF($A167="","",VLOOKUP($A167,'Annex 2 EHV charges'!$A:$O,2,0))</f>
        <v>702</v>
      </c>
      <c r="C167" s="86">
        <f>IF($A167="","",VLOOKUP($A167,'Annex 2 EHV charges'!$A:$O,3,0))</f>
        <v>2200030349260</v>
      </c>
      <c r="D167" s="85" t="str">
        <f>IF($A167="","",VLOOKUP($A167,'Annex 2 EHV charges'!$A:$O,7,0))</f>
        <v>Portbury Dock</v>
      </c>
      <c r="E167" s="90">
        <f>IFERROR(IF(VLOOKUP($A167,'Annex 2 EHV charges'!$A:$O,8,FALSE)=0,"",VLOOKUP($A167,'Annex 2 EHV charges'!$A:$O,8,FALSE)),"")</f>
        <v>3.746</v>
      </c>
      <c r="F167" s="91">
        <f>IFERROR(IF(VLOOKUP($A167,'Annex 2 EHV charges'!$A:$O,9,FALSE)=0,"",VLOOKUP($A167,'Annex 2 EHV charges'!$A:$O,9,FALSE)),"")</f>
        <v>14286.07</v>
      </c>
      <c r="G167" s="92">
        <f>IFERROR(IF(VLOOKUP($A167,'Annex 2 EHV charges'!$A:$O,10,FALSE)=0,"",VLOOKUP($A167,'Annex 2 EHV charges'!$A:$O,10,FALSE)),"")</f>
        <v>1.47</v>
      </c>
      <c r="H167" s="92">
        <f>IFERROR(IF(VLOOKUP($A167,'Annex 2 EHV charges'!$A:$O,11,FALSE)=0,"",VLOOKUP($A167,'Annex 2 EHV charges'!$A:$O,11,FALSE)),"")</f>
        <v>1.47</v>
      </c>
    </row>
    <row r="168" spans="1:8" x14ac:dyDescent="0.25">
      <c r="A168" s="85">
        <f t="array" ref="A168">IFERROR(INDEX('Annex 2 EHV charges'!$A$11:$A$299, MATCH(0, IF(ISBLANK('Annex 2 EHV charges'!$A$11:$A$299),1, COUNTIF(A$4:$A167, 'Annex 2 EHV charges'!$A$11:$A$299)), 0)),"")</f>
        <v>703</v>
      </c>
      <c r="B168" s="85">
        <f>IF($A168="","",VLOOKUP($A168,'Annex 2 EHV charges'!$A:$O,2,0))</f>
        <v>703</v>
      </c>
      <c r="C168" s="86">
        <f>IF($A168="","",VLOOKUP($A168,'Annex 2 EHV charges'!$A:$O,3,0))</f>
        <v>2200030348470</v>
      </c>
      <c r="D168" s="85" t="str">
        <f>IF($A168="","",VLOOKUP($A168,'Annex 2 EHV charges'!$A:$O,7,0))</f>
        <v>Whatley Quarry</v>
      </c>
      <c r="E168" s="90">
        <f>IFERROR(IF(VLOOKUP($A168,'Annex 2 EHV charges'!$A:$O,8,FALSE)=0,"",VLOOKUP($A168,'Annex 2 EHV charges'!$A:$O,8,FALSE)),"")</f>
        <v>7.3029999999999999</v>
      </c>
      <c r="F168" s="91">
        <f>IFERROR(IF(VLOOKUP($A168,'Annex 2 EHV charges'!$A:$O,9,FALSE)=0,"",VLOOKUP($A168,'Annex 2 EHV charges'!$A:$O,9,FALSE)),"")</f>
        <v>13590.82</v>
      </c>
      <c r="G168" s="92">
        <f>IFERROR(IF(VLOOKUP($A168,'Annex 2 EHV charges'!$A:$O,10,FALSE)=0,"",VLOOKUP($A168,'Annex 2 EHV charges'!$A:$O,10,FALSE)),"")</f>
        <v>3.19</v>
      </c>
      <c r="H168" s="92">
        <f>IFERROR(IF(VLOOKUP($A168,'Annex 2 EHV charges'!$A:$O,11,FALSE)=0,"",VLOOKUP($A168,'Annex 2 EHV charges'!$A:$O,11,FALSE)),"")</f>
        <v>3.19</v>
      </c>
    </row>
    <row r="169" spans="1:8" ht="26.4" x14ac:dyDescent="0.25">
      <c r="A169" s="85">
        <f t="array" ref="A169">IFERROR(INDEX('Annex 2 EHV charges'!$A$11:$A$299, MATCH(0, IF(ISBLANK('Annex 2 EHV charges'!$A$11:$A$299),1, COUNTIF(A$4:$A168, 'Annex 2 EHV charges'!$A$11:$A$299)), 0)),"")</f>
        <v>704</v>
      </c>
      <c r="B169" s="85">
        <f>IF($A169="","",VLOOKUP($A169,'Annex 2 EHV charges'!$A:$O,2,0))</f>
        <v>704</v>
      </c>
      <c r="C169" s="86" t="str">
        <f>IF($A169="","",VLOOKUP($A169,'Annex 2 EHV charges'!$A:$O,3,0))</f>
        <v>2200030349093
2200040240630</v>
      </c>
      <c r="D169" s="85" t="str">
        <f>IF($A169="","",VLOOKUP($A169,'Annex 2 EHV charges'!$A:$O,7,0))</f>
        <v>FalmouthDocks</v>
      </c>
      <c r="E169" s="90">
        <f>IFERROR(IF(VLOOKUP($A169,'Annex 2 EHV charges'!$A:$O,8,FALSE)=0,"",VLOOKUP($A169,'Annex 2 EHV charges'!$A:$O,8,FALSE)),"")</f>
        <v>5.1230000000000002</v>
      </c>
      <c r="F169" s="91">
        <f>IFERROR(IF(VLOOKUP($A169,'Annex 2 EHV charges'!$A:$O,9,FALSE)=0,"",VLOOKUP($A169,'Annex 2 EHV charges'!$A:$O,9,FALSE)),"")</f>
        <v>4712.6099999999997</v>
      </c>
      <c r="G169" s="92">
        <f>IFERROR(IF(VLOOKUP($A169,'Annex 2 EHV charges'!$A:$O,10,FALSE)=0,"",VLOOKUP($A169,'Annex 2 EHV charges'!$A:$O,10,FALSE)),"")</f>
        <v>1.87</v>
      </c>
      <c r="H169" s="92">
        <f>IFERROR(IF(VLOOKUP($A169,'Annex 2 EHV charges'!$A:$O,11,FALSE)=0,"",VLOOKUP($A169,'Annex 2 EHV charges'!$A:$O,11,FALSE)),"")</f>
        <v>1.87</v>
      </c>
    </row>
    <row r="170" spans="1:8" ht="26.4" x14ac:dyDescent="0.25">
      <c r="A170" s="85">
        <f t="array" ref="A170">IFERROR(INDEX('Annex 2 EHV charges'!$A$11:$A$299, MATCH(0, IF(ISBLANK('Annex 2 EHV charges'!$A$11:$A$299),1, COUNTIF(A$4:$A169, 'Annex 2 EHV charges'!$A$11:$A$299)), 0)),"")</f>
        <v>705</v>
      </c>
      <c r="B170" s="85">
        <f>IF($A170="","",VLOOKUP($A170,'Annex 2 EHV charges'!$A:$O,2,0))</f>
        <v>705</v>
      </c>
      <c r="C170" s="86" t="str">
        <f>IF($A170="","",VLOOKUP($A170,'Annex 2 EHV charges'!$A:$O,3,0))</f>
        <v>2200040661200
2200040661219</v>
      </c>
      <c r="D170" s="85" t="str">
        <f>IF($A170="","",VLOOKUP($A170,'Annex 2 EHV charges'!$A:$O,7,0))</f>
        <v>AstraZeneca</v>
      </c>
      <c r="E170" s="90" t="str">
        <f>IFERROR(IF(VLOOKUP($A170,'Annex 2 EHV charges'!$A:$O,8,FALSE)=0,"",VLOOKUP($A170,'Annex 2 EHV charges'!$A:$O,8,FALSE)),"")</f>
        <v/>
      </c>
      <c r="F170" s="91">
        <f>IFERROR(IF(VLOOKUP($A170,'Annex 2 EHV charges'!$A:$O,9,FALSE)=0,"",VLOOKUP($A170,'Annex 2 EHV charges'!$A:$O,9,FALSE)),"")</f>
        <v>10015.11</v>
      </c>
      <c r="G170" s="92">
        <f>IFERROR(IF(VLOOKUP($A170,'Annex 2 EHV charges'!$A:$O,10,FALSE)=0,"",VLOOKUP($A170,'Annex 2 EHV charges'!$A:$O,10,FALSE)),"")</f>
        <v>0.98</v>
      </c>
      <c r="H170" s="92">
        <f>IFERROR(IF(VLOOKUP($A170,'Annex 2 EHV charges'!$A:$O,11,FALSE)=0,"",VLOOKUP($A170,'Annex 2 EHV charges'!$A:$O,11,FALSE)),"")</f>
        <v>0.98</v>
      </c>
    </row>
    <row r="171" spans="1:8" ht="26.4" x14ac:dyDescent="0.25">
      <c r="A171" s="85">
        <f t="array" ref="A171">IFERROR(INDEX('Annex 2 EHV charges'!$A$11:$A$299, MATCH(0, IF(ISBLANK('Annex 2 EHV charges'!$A$11:$A$299),1, COUNTIF(A$4:$A170, 'Annex 2 EHV charges'!$A$11:$A$299)), 0)),"")</f>
        <v>706</v>
      </c>
      <c r="B171" s="85">
        <f>IF($A171="","",VLOOKUP($A171,'Annex 2 EHV charges'!$A:$O,2,0))</f>
        <v>706</v>
      </c>
      <c r="C171" s="86" t="str">
        <f>IF($A171="","",VLOOKUP($A171,'Annex 2 EHV charges'!$A:$O,3,0))</f>
        <v>2200040468930
2200042670943</v>
      </c>
      <c r="D171" s="85" t="str">
        <f>IF($A171="","",VLOOKUP($A171,'Annex 2 EHV charges'!$A:$O,7,0))</f>
        <v>DairyCrestDavidstow</v>
      </c>
      <c r="E171" s="90">
        <f>IFERROR(IF(VLOOKUP($A171,'Annex 2 EHV charges'!$A:$O,8,FALSE)=0,"",VLOOKUP($A171,'Annex 2 EHV charges'!$A:$O,8,FALSE)),"")</f>
        <v>9.0559999999999992</v>
      </c>
      <c r="F171" s="91">
        <f>IFERROR(IF(VLOOKUP($A171,'Annex 2 EHV charges'!$A:$O,9,FALSE)=0,"",VLOOKUP($A171,'Annex 2 EHV charges'!$A:$O,9,FALSE)),"")</f>
        <v>16254.35</v>
      </c>
      <c r="G171" s="92">
        <f>IFERROR(IF(VLOOKUP($A171,'Annex 2 EHV charges'!$A:$O,10,FALSE)=0,"",VLOOKUP($A171,'Annex 2 EHV charges'!$A:$O,10,FALSE)),"")</f>
        <v>2.69</v>
      </c>
      <c r="H171" s="92">
        <f>IFERROR(IF(VLOOKUP($A171,'Annex 2 EHV charges'!$A:$O,11,FALSE)=0,"",VLOOKUP($A171,'Annex 2 EHV charges'!$A:$O,11,FALSE)),"")</f>
        <v>2.69</v>
      </c>
    </row>
    <row r="172" spans="1:8" x14ac:dyDescent="0.25">
      <c r="A172" s="85">
        <f t="array" ref="A172">IFERROR(INDEX('Annex 2 EHV charges'!$A$11:$A$299, MATCH(0, IF(ISBLANK('Annex 2 EHV charges'!$A$11:$A$299),1, COUNTIF(A$4:$A171, 'Annex 2 EHV charges'!$A$11:$A$299)), 0)),"")</f>
        <v>707</v>
      </c>
      <c r="B172" s="85">
        <f>IF($A172="","",VLOOKUP($A172,'Annex 2 EHV charges'!$A:$O,2,0))</f>
        <v>707</v>
      </c>
      <c r="C172" s="86">
        <f>IF($A172="","",VLOOKUP($A172,'Annex 2 EHV charges'!$A:$O,3,0))</f>
        <v>2200041209970</v>
      </c>
      <c r="D172" s="85" t="str">
        <f>IF($A172="","",VLOOKUP($A172,'Annex 2 EHV charges'!$A:$O,7,0))</f>
        <v>Hemyock (Broadpath LF)</v>
      </c>
      <c r="E172" s="90">
        <f>IFERROR(IF(VLOOKUP($A172,'Annex 2 EHV charges'!$A:$O,8,FALSE)=0,"",VLOOKUP($A172,'Annex 2 EHV charges'!$A:$O,8,FALSE)),"")</f>
        <v>8.5570000000000004</v>
      </c>
      <c r="F172" s="91">
        <f>IFERROR(IF(VLOOKUP($A172,'Annex 2 EHV charges'!$A:$O,9,FALSE)=0,"",VLOOKUP($A172,'Annex 2 EHV charges'!$A:$O,9,FALSE)),"")</f>
        <v>6.59</v>
      </c>
      <c r="G172" s="92">
        <f>IFERROR(IF(VLOOKUP($A172,'Annex 2 EHV charges'!$A:$O,10,FALSE)=0,"",VLOOKUP($A172,'Annex 2 EHV charges'!$A:$O,10,FALSE)),"")</f>
        <v>0.75</v>
      </c>
      <c r="H172" s="92">
        <f>IFERROR(IF(VLOOKUP($A172,'Annex 2 EHV charges'!$A:$O,11,FALSE)=0,"",VLOOKUP($A172,'Annex 2 EHV charges'!$A:$O,11,FALSE)),"")</f>
        <v>0.75</v>
      </c>
    </row>
    <row r="173" spans="1:8" x14ac:dyDescent="0.25">
      <c r="A173" s="85">
        <f t="array" ref="A173">IFERROR(INDEX('Annex 2 EHV charges'!$A$11:$A$299, MATCH(0, IF(ISBLANK('Annex 2 EHV charges'!$A$11:$A$299),1, COUNTIF(A$4:$A172, 'Annex 2 EHV charges'!$A$11:$A$299)), 0)),"")</f>
        <v>708</v>
      </c>
      <c r="B173" s="85">
        <f>IF($A173="","",VLOOKUP($A173,'Annex 2 EHV charges'!$A:$O,2,0))</f>
        <v>708</v>
      </c>
      <c r="C173" s="86">
        <f>IF($A173="","",VLOOKUP($A173,'Annex 2 EHV charges'!$A:$O,3,0))</f>
        <v>2200030348373</v>
      </c>
      <c r="D173" s="85" t="str">
        <f>IF($A173="","",VLOOKUP($A173,'Annex 2 EHV charges'!$A:$O,7,0))</f>
        <v>Imerys(Torycombe)</v>
      </c>
      <c r="E173" s="90">
        <f>IFERROR(IF(VLOOKUP($A173,'Annex 2 EHV charges'!$A:$O,8,FALSE)=0,"",VLOOKUP($A173,'Annex 2 EHV charges'!$A:$O,8,FALSE)),"")</f>
        <v>5.4770000000000003</v>
      </c>
      <c r="F173" s="91">
        <f>IFERROR(IF(VLOOKUP($A173,'Annex 2 EHV charges'!$A:$O,9,FALSE)=0,"",VLOOKUP($A173,'Annex 2 EHV charges'!$A:$O,9,FALSE)),"")</f>
        <v>13672.36</v>
      </c>
      <c r="G173" s="92">
        <f>IFERROR(IF(VLOOKUP($A173,'Annex 2 EHV charges'!$A:$O,10,FALSE)=0,"",VLOOKUP($A173,'Annex 2 EHV charges'!$A:$O,10,FALSE)),"")</f>
        <v>1.48</v>
      </c>
      <c r="H173" s="92">
        <f>IFERROR(IF(VLOOKUP($A173,'Annex 2 EHV charges'!$A:$O,11,FALSE)=0,"",VLOOKUP($A173,'Annex 2 EHV charges'!$A:$O,11,FALSE)),"")</f>
        <v>1.48</v>
      </c>
    </row>
    <row r="174" spans="1:8" ht="26.4" x14ac:dyDescent="0.25">
      <c r="A174" s="85">
        <f t="array" ref="A174">IFERROR(INDEX('Annex 2 EHV charges'!$A$11:$A$299, MATCH(0, IF(ISBLANK('Annex 2 EHV charges'!$A$11:$A$299),1, COUNTIF(A$4:$A173, 'Annex 2 EHV charges'!$A$11:$A$299)), 0)),"")</f>
        <v>709</v>
      </c>
      <c r="B174" s="85">
        <f>IF($A174="","",VLOOKUP($A174,'Annex 2 EHV charges'!$A:$O,2,0))</f>
        <v>709</v>
      </c>
      <c r="C174" s="86" t="str">
        <f>IF($A174="","",VLOOKUP($A174,'Annex 2 EHV charges'!$A:$O,3,0))</f>
        <v>2200030346710
2200032196710</v>
      </c>
      <c r="D174" s="85" t="str">
        <f>IF($A174="","",VLOOKUP($A174,'Annex 2 EHV charges'!$A:$O,7,0))</f>
        <v>Royal United Hospital</v>
      </c>
      <c r="E174" s="90">
        <f>IFERROR(IF(VLOOKUP($A174,'Annex 2 EHV charges'!$A:$O,8,FALSE)=0,"",VLOOKUP($A174,'Annex 2 EHV charges'!$A:$O,8,FALSE)),"")</f>
        <v>9.6180000000000003</v>
      </c>
      <c r="F174" s="91">
        <f>IFERROR(IF(VLOOKUP($A174,'Annex 2 EHV charges'!$A:$O,9,FALSE)=0,"",VLOOKUP($A174,'Annex 2 EHV charges'!$A:$O,9,FALSE)),"")</f>
        <v>4592.62</v>
      </c>
      <c r="G174" s="92">
        <f>IFERROR(IF(VLOOKUP($A174,'Annex 2 EHV charges'!$A:$O,10,FALSE)=0,"",VLOOKUP($A174,'Annex 2 EHV charges'!$A:$O,10,FALSE)),"")</f>
        <v>0.93</v>
      </c>
      <c r="H174" s="92">
        <f>IFERROR(IF(VLOOKUP($A174,'Annex 2 EHV charges'!$A:$O,11,FALSE)=0,"",VLOOKUP($A174,'Annex 2 EHV charges'!$A:$O,11,FALSE)),"")</f>
        <v>0.93</v>
      </c>
    </row>
    <row r="175" spans="1:8" x14ac:dyDescent="0.25">
      <c r="A175" s="85">
        <f t="array" ref="A175">IFERROR(INDEX('Annex 2 EHV charges'!$A$11:$A$299, MATCH(0, IF(ISBLANK('Annex 2 EHV charges'!$A$11:$A$299),1, COUNTIF(A$4:$A174, 'Annex 2 EHV charges'!$A$11:$A$299)), 0)),"")</f>
        <v>713</v>
      </c>
      <c r="B175" s="85">
        <f>IF($A175="","",VLOOKUP($A175,'Annex 2 EHV charges'!$A:$O,2,0))</f>
        <v>713</v>
      </c>
      <c r="C175" s="86">
        <f>IF($A175="","",VLOOKUP($A175,'Annex 2 EHV charges'!$A:$O,3,0))</f>
        <v>2200042194640</v>
      </c>
      <c r="D175" s="85" t="str">
        <f>IF($A175="","",VLOOKUP($A175,'Annex 2 EHV charges'!$A:$O,7,0))</f>
        <v>Avonmouth BCC WF 33kV Gen</v>
      </c>
      <c r="E175" s="90" t="str">
        <f>IFERROR(IF(VLOOKUP($A175,'Annex 2 EHV charges'!$A:$O,8,FALSE)=0,"",VLOOKUP($A175,'Annex 2 EHV charges'!$A:$O,8,FALSE)),"")</f>
        <v/>
      </c>
      <c r="F175" s="91">
        <f>IFERROR(IF(VLOOKUP($A175,'Annex 2 EHV charges'!$A:$O,9,FALSE)=0,"",VLOOKUP($A175,'Annex 2 EHV charges'!$A:$O,9,FALSE)),"")</f>
        <v>19.22</v>
      </c>
      <c r="G175" s="92">
        <f>IFERROR(IF(VLOOKUP($A175,'Annex 2 EHV charges'!$A:$O,10,FALSE)=0,"",VLOOKUP($A175,'Annex 2 EHV charges'!$A:$O,10,FALSE)),"")</f>
        <v>0.71</v>
      </c>
      <c r="H175" s="92">
        <f>IFERROR(IF(VLOOKUP($A175,'Annex 2 EHV charges'!$A:$O,11,FALSE)=0,"",VLOOKUP($A175,'Annex 2 EHV charges'!$A:$O,11,FALSE)),"")</f>
        <v>0.71</v>
      </c>
    </row>
    <row r="176" spans="1:8" x14ac:dyDescent="0.25">
      <c r="A176" s="85">
        <f t="array" ref="A176">IFERROR(INDEX('Annex 2 EHV charges'!$A$11:$A$299, MATCH(0, IF(ISBLANK('Annex 2 EHV charges'!$A$11:$A$299),1, COUNTIF(A$4:$A175, 'Annex 2 EHV charges'!$A$11:$A$299)), 0)),"")</f>
        <v>714</v>
      </c>
      <c r="B176" s="85">
        <f>IF($A176="","",VLOOKUP($A176,'Annex 2 EHV charges'!$A:$O,2,0))</f>
        <v>714</v>
      </c>
      <c r="C176" s="86">
        <f>IF($A176="","",VLOOKUP($A176,'Annex 2 EHV charges'!$A:$O,3,0))</f>
        <v>2200042108127</v>
      </c>
      <c r="D176" s="85" t="str">
        <f>IF($A176="","",VLOOKUP($A176,'Annex 2 EHV charges'!$A:$O,7,0))</f>
        <v>Bodiniel PV Park 33kV Gen</v>
      </c>
      <c r="E176" s="90">
        <f>IFERROR(IF(VLOOKUP($A176,'Annex 2 EHV charges'!$A:$O,8,FALSE)=0,"",VLOOKUP($A176,'Annex 2 EHV charges'!$A:$O,8,FALSE)),"")</f>
        <v>2.6850000000000001</v>
      </c>
      <c r="F176" s="91">
        <f>IFERROR(IF(VLOOKUP($A176,'Annex 2 EHV charges'!$A:$O,9,FALSE)=0,"",VLOOKUP($A176,'Annex 2 EHV charges'!$A:$O,9,FALSE)),"")</f>
        <v>3.71</v>
      </c>
      <c r="G176" s="92">
        <f>IFERROR(IF(VLOOKUP($A176,'Annex 2 EHV charges'!$A:$O,10,FALSE)=0,"",VLOOKUP($A176,'Annex 2 EHV charges'!$A:$O,10,FALSE)),"")</f>
        <v>2.76</v>
      </c>
      <c r="H176" s="92">
        <f>IFERROR(IF(VLOOKUP($A176,'Annex 2 EHV charges'!$A:$O,11,FALSE)=0,"",VLOOKUP($A176,'Annex 2 EHV charges'!$A:$O,11,FALSE)),"")</f>
        <v>2.76</v>
      </c>
    </row>
    <row r="177" spans="1:8" x14ac:dyDescent="0.25">
      <c r="A177" s="85">
        <f t="array" ref="A177">IFERROR(INDEX('Annex 2 EHV charges'!$A$11:$A$299, MATCH(0, IF(ISBLANK('Annex 2 EHV charges'!$A$11:$A$299),1, COUNTIF(A$4:$A176, 'Annex 2 EHV charges'!$A$11:$A$299)), 0)),"")</f>
        <v>715</v>
      </c>
      <c r="B177" s="85">
        <f>IF($A177="","",VLOOKUP($A177,'Annex 2 EHV charges'!$A:$O,2,0))</f>
        <v>715</v>
      </c>
      <c r="C177" s="86">
        <f>IF($A177="","",VLOOKUP($A177,'Annex 2 EHV charges'!$A:$O,3,0))</f>
        <v>2200042385453</v>
      </c>
      <c r="D177" s="85" t="str">
        <f>IF($A177="","",VLOOKUP($A177,'Annex 2 EHV charges'!$A:$O,7,0))</f>
        <v>Garlenick WF 33kV</v>
      </c>
      <c r="E177" s="90">
        <f>IFERROR(IF(VLOOKUP($A177,'Annex 2 EHV charges'!$A:$O,8,FALSE)=0,"",VLOOKUP($A177,'Annex 2 EHV charges'!$A:$O,8,FALSE)),"")</f>
        <v>0.34100000000000003</v>
      </c>
      <c r="F177" s="91">
        <f>IFERROR(IF(VLOOKUP($A177,'Annex 2 EHV charges'!$A:$O,9,FALSE)=0,"",VLOOKUP($A177,'Annex 2 EHV charges'!$A:$O,9,FALSE)),"")</f>
        <v>69.12</v>
      </c>
      <c r="G177" s="92">
        <f>IFERROR(IF(VLOOKUP($A177,'Annex 2 EHV charges'!$A:$O,10,FALSE)=0,"",VLOOKUP($A177,'Annex 2 EHV charges'!$A:$O,10,FALSE)),"")</f>
        <v>0.82</v>
      </c>
      <c r="H177" s="92">
        <f>IFERROR(IF(VLOOKUP($A177,'Annex 2 EHV charges'!$A:$O,11,FALSE)=0,"",VLOOKUP($A177,'Annex 2 EHV charges'!$A:$O,11,FALSE)),"")</f>
        <v>0.82</v>
      </c>
    </row>
    <row r="178" spans="1:8" x14ac:dyDescent="0.25">
      <c r="A178" s="85">
        <f t="array" ref="A178">IFERROR(INDEX('Annex 2 EHV charges'!$A$11:$A$299, MATCH(0, IF(ISBLANK('Annex 2 EHV charges'!$A$11:$A$299),1, COUNTIF(A$4:$A177, 'Annex 2 EHV charges'!$A$11:$A$299)), 0)),"")</f>
        <v>716</v>
      </c>
      <c r="B178" s="85">
        <f>IF($A178="","",VLOOKUP($A178,'Annex 2 EHV charges'!$A:$O,2,0))</f>
        <v>716</v>
      </c>
      <c r="C178" s="86">
        <f>IF($A178="","",VLOOKUP($A178,'Annex 2 EHV charges'!$A:$O,3,0))</f>
        <v>2200042165037</v>
      </c>
      <c r="D178" s="85" t="str">
        <f>IF($A178="","",VLOOKUP($A178,'Annex 2 EHV charges'!$A:$O,7,0))</f>
        <v>Warleigh Barton PV 33kV Gen</v>
      </c>
      <c r="E178" s="90">
        <f>IFERROR(IF(VLOOKUP($A178,'Annex 2 EHV charges'!$A:$O,8,FALSE)=0,"",VLOOKUP($A178,'Annex 2 EHV charges'!$A:$O,8,FALSE)),"")</f>
        <v>0.77900000000000003</v>
      </c>
      <c r="F178" s="91">
        <f>IFERROR(IF(VLOOKUP($A178,'Annex 2 EHV charges'!$A:$O,9,FALSE)=0,"",VLOOKUP($A178,'Annex 2 EHV charges'!$A:$O,9,FALSE)),"")</f>
        <v>6.7</v>
      </c>
      <c r="G178" s="92">
        <f>IFERROR(IF(VLOOKUP($A178,'Annex 2 EHV charges'!$A:$O,10,FALSE)=0,"",VLOOKUP($A178,'Annex 2 EHV charges'!$A:$O,10,FALSE)),"")</f>
        <v>1.22</v>
      </c>
      <c r="H178" s="92">
        <f>IFERROR(IF(VLOOKUP($A178,'Annex 2 EHV charges'!$A:$O,11,FALSE)=0,"",VLOOKUP($A178,'Annex 2 EHV charges'!$A:$O,11,FALSE)),"")</f>
        <v>1.22</v>
      </c>
    </row>
    <row r="179" spans="1:8" x14ac:dyDescent="0.25">
      <c r="A179" s="85">
        <f t="array" ref="A179">IFERROR(INDEX('Annex 2 EHV charges'!$A$11:$A$299, MATCH(0, IF(ISBLANK('Annex 2 EHV charges'!$A$11:$A$299),1, COUNTIF(A$4:$A178, 'Annex 2 EHV charges'!$A$11:$A$299)), 0)),"")</f>
        <v>717</v>
      </c>
      <c r="B179" s="85">
        <f>IF($A179="","",VLOOKUP($A179,'Annex 2 EHV charges'!$A:$O,2,0))</f>
        <v>717</v>
      </c>
      <c r="C179" s="86">
        <f>IF($A179="","",VLOOKUP($A179,'Annex 2 EHV charges'!$A:$O,3,0))</f>
        <v>2200042171449</v>
      </c>
      <c r="D179" s="85" t="str">
        <f>IF($A179="","",VLOOKUP($A179,'Annex 2 EHV charges'!$A:$O,7,0))</f>
        <v>Winnards Perch PV 33kV Gen</v>
      </c>
      <c r="E179" s="90">
        <f>IFERROR(IF(VLOOKUP($A179,'Annex 2 EHV charges'!$A:$O,8,FALSE)=0,"",VLOOKUP($A179,'Annex 2 EHV charges'!$A:$O,8,FALSE)),"")</f>
        <v>0.188</v>
      </c>
      <c r="F179" s="91">
        <f>IFERROR(IF(VLOOKUP($A179,'Annex 2 EHV charges'!$A:$O,9,FALSE)=0,"",VLOOKUP($A179,'Annex 2 EHV charges'!$A:$O,9,FALSE)),"")</f>
        <v>13.57</v>
      </c>
      <c r="G179" s="92">
        <f>IFERROR(IF(VLOOKUP($A179,'Annex 2 EHV charges'!$A:$O,10,FALSE)=0,"",VLOOKUP($A179,'Annex 2 EHV charges'!$A:$O,10,FALSE)),"")</f>
        <v>1.47</v>
      </c>
      <c r="H179" s="92">
        <f>IFERROR(IF(VLOOKUP($A179,'Annex 2 EHV charges'!$A:$O,11,FALSE)=0,"",VLOOKUP($A179,'Annex 2 EHV charges'!$A:$O,11,FALSE)),"")</f>
        <v>1.47</v>
      </c>
    </row>
    <row r="180" spans="1:8" x14ac:dyDescent="0.25">
      <c r="A180" s="85">
        <f t="array" ref="A180">IFERROR(INDEX('Annex 2 EHV charges'!$A$11:$A$299, MATCH(0, IF(ISBLANK('Annex 2 EHV charges'!$A$11:$A$299),1, COUNTIF(A$4:$A179, 'Annex 2 EHV charges'!$A$11:$A$299)), 0)),"")</f>
        <v>718</v>
      </c>
      <c r="B180" s="85">
        <f>IF($A180="","",VLOOKUP($A180,'Annex 2 EHV charges'!$A:$O,2,0))</f>
        <v>718</v>
      </c>
      <c r="C180" s="86">
        <f>IF($A180="","",VLOOKUP($A180,'Annex 2 EHV charges'!$A:$O,3,0))</f>
        <v>2200042356276</v>
      </c>
      <c r="D180" s="85" t="str">
        <f>IF($A180="","",VLOOKUP($A180,'Annex 2 EHV charges'!$A:$O,7,0))</f>
        <v>Galsworthy WF</v>
      </c>
      <c r="E180" s="90">
        <f>IFERROR(IF(VLOOKUP($A180,'Annex 2 EHV charges'!$A:$O,8,FALSE)=0,"",VLOOKUP($A180,'Annex 2 EHV charges'!$A:$O,8,FALSE)),"")</f>
        <v>3.2000000000000001E-2</v>
      </c>
      <c r="F180" s="91">
        <f>IFERROR(IF(VLOOKUP($A180,'Annex 2 EHV charges'!$A:$O,9,FALSE)=0,"",VLOOKUP($A180,'Annex 2 EHV charges'!$A:$O,9,FALSE)),"")</f>
        <v>96.56</v>
      </c>
      <c r="G180" s="92">
        <f>IFERROR(IF(VLOOKUP($A180,'Annex 2 EHV charges'!$A:$O,10,FALSE)=0,"",VLOOKUP($A180,'Annex 2 EHV charges'!$A:$O,10,FALSE)),"")</f>
        <v>1.29</v>
      </c>
      <c r="H180" s="92">
        <f>IFERROR(IF(VLOOKUP($A180,'Annex 2 EHV charges'!$A:$O,11,FALSE)=0,"",VLOOKUP($A180,'Annex 2 EHV charges'!$A:$O,11,FALSE)),"")</f>
        <v>1.29</v>
      </c>
    </row>
    <row r="181" spans="1:8" ht="79.2" x14ac:dyDescent="0.25">
      <c r="A181" s="85">
        <f t="array" ref="A181">IFERROR(INDEX('Annex 2 EHV charges'!$A$11:$A$299, MATCH(0, IF(ISBLANK('Annex 2 EHV charges'!$A$11:$A$299),1, COUNTIF(A$4:$A180, 'Annex 2 EHV charges'!$A$11:$A$299)), 0)),"")</f>
        <v>720</v>
      </c>
      <c r="B181" s="85">
        <f>IF($A181="","",VLOOKUP($A181,'Annex 2 EHV charges'!$A:$O,2,0))</f>
        <v>720</v>
      </c>
      <c r="C181" s="86" t="str">
        <f>IF($A181="","",VLOOKUP($A181,'Annex 2 EHV charges'!$A:$O,3,0))</f>
        <v>2200030348986
2200032178340
2200032178368
2200032178377
2200041226558
2200041226567</v>
      </c>
      <c r="D181" s="85" t="str">
        <f>IF($A181="","",VLOOKUP($A181,'Annex 2 EHV charges'!$A:$O,7,0))</f>
        <v>Airbus UK Ltd</v>
      </c>
      <c r="E181" s="90">
        <f>IFERROR(IF(VLOOKUP($A181,'Annex 2 EHV charges'!$A:$O,8,FALSE)=0,"",VLOOKUP($A181,'Annex 2 EHV charges'!$A:$O,8,FALSE)),"")</f>
        <v>1.577</v>
      </c>
      <c r="F181" s="91">
        <f>IFERROR(IF(VLOOKUP($A181,'Annex 2 EHV charges'!$A:$O,9,FALSE)=0,"",VLOOKUP($A181,'Annex 2 EHV charges'!$A:$O,9,FALSE)),"")</f>
        <v>14274.32</v>
      </c>
      <c r="G181" s="92">
        <f>IFERROR(IF(VLOOKUP($A181,'Annex 2 EHV charges'!$A:$O,10,FALSE)=0,"",VLOOKUP($A181,'Annex 2 EHV charges'!$A:$O,10,FALSE)),"")</f>
        <v>1.48</v>
      </c>
      <c r="H181" s="92">
        <f>IFERROR(IF(VLOOKUP($A181,'Annex 2 EHV charges'!$A:$O,11,FALSE)=0,"",VLOOKUP($A181,'Annex 2 EHV charges'!$A:$O,11,FALSE)),"")</f>
        <v>1.48</v>
      </c>
    </row>
    <row r="182" spans="1:8" x14ac:dyDescent="0.25">
      <c r="A182" s="85">
        <f t="array" ref="A182">IFERROR(INDEX('Annex 2 EHV charges'!$A$11:$A$299, MATCH(0, IF(ISBLANK('Annex 2 EHV charges'!$A$11:$A$299),1, COUNTIF(A$4:$A181, 'Annex 2 EHV charges'!$A$11:$A$299)), 0)),"")</f>
        <v>750</v>
      </c>
      <c r="B182" s="85">
        <f>IF($A182="","",VLOOKUP($A182,'Annex 2 EHV charges'!$A:$O,2,0))</f>
        <v>750</v>
      </c>
      <c r="C182" s="86">
        <f>IF($A182="","",VLOOKUP($A182,'Annex 2 EHV charges'!$A:$O,3,0))</f>
        <v>2200032138124</v>
      </c>
      <c r="D182" s="85" t="str">
        <f>IF($A182="","",VLOOKUP($A182,'Annex 2 EHV charges'!$A:$O,7,0))</f>
        <v>RR Power Development</v>
      </c>
      <c r="E182" s="90" t="str">
        <f>IFERROR(IF(VLOOKUP($A182,'Annex 2 EHV charges'!$A:$O,8,FALSE)=0,"",VLOOKUP($A182,'Annex 2 EHV charges'!$A:$O,8,FALSE)),"")</f>
        <v/>
      </c>
      <c r="F182" s="91">
        <f>IFERROR(IF(VLOOKUP($A182,'Annex 2 EHV charges'!$A:$O,9,FALSE)=0,"",VLOOKUP($A182,'Annex 2 EHV charges'!$A:$O,9,FALSE)),"")</f>
        <v>14417.88</v>
      </c>
      <c r="G182" s="92">
        <f>IFERROR(IF(VLOOKUP($A182,'Annex 2 EHV charges'!$A:$O,10,FALSE)=0,"",VLOOKUP($A182,'Annex 2 EHV charges'!$A:$O,10,FALSE)),"")</f>
        <v>1.8</v>
      </c>
      <c r="H182" s="92">
        <f>IFERROR(IF(VLOOKUP($A182,'Annex 2 EHV charges'!$A:$O,11,FALSE)=0,"",VLOOKUP($A182,'Annex 2 EHV charges'!$A:$O,11,FALSE)),"")</f>
        <v>1.8</v>
      </c>
    </row>
    <row r="183" spans="1:8" x14ac:dyDescent="0.25">
      <c r="A183" s="85">
        <f t="array" ref="A183">IFERROR(INDEX('Annex 2 EHV charges'!$A$11:$A$299, MATCH(0, IF(ISBLANK('Annex 2 EHV charges'!$A$11:$A$299),1, COUNTIF(A$4:$A182, 'Annex 2 EHV charges'!$A$11:$A$299)), 0)),"")</f>
        <v>759</v>
      </c>
      <c r="B183" s="85">
        <f>IF($A183="","",VLOOKUP($A183,'Annex 2 EHV charges'!$A:$O,2,0))</f>
        <v>759</v>
      </c>
      <c r="C183" s="86">
        <f>IF($A183="","",VLOOKUP($A183,'Annex 2 EHV charges'!$A:$O,3,0))</f>
        <v>2200041527904</v>
      </c>
      <c r="D183" s="85" t="str">
        <f>IF($A183="","",VLOOKUP($A183,'Annex 2 EHV charges'!$A:$O,7,0))</f>
        <v>Langage</v>
      </c>
      <c r="E183" s="90">
        <f>IFERROR(IF(VLOOKUP($A183,'Annex 2 EHV charges'!$A:$O,8,FALSE)=0,"",VLOOKUP($A183,'Annex 2 EHV charges'!$A:$O,8,FALSE)),"")</f>
        <v>2.5150000000000001</v>
      </c>
      <c r="F183" s="91">
        <f>IFERROR(IF(VLOOKUP($A183,'Annex 2 EHV charges'!$A:$O,9,FALSE)=0,"",VLOOKUP($A183,'Annex 2 EHV charges'!$A:$O,9,FALSE)),"")</f>
        <v>5118.55</v>
      </c>
      <c r="G183" s="92">
        <f>IFERROR(IF(VLOOKUP($A183,'Annex 2 EHV charges'!$A:$O,10,FALSE)=0,"",VLOOKUP($A183,'Annex 2 EHV charges'!$A:$O,10,FALSE)),"")</f>
        <v>1.29</v>
      </c>
      <c r="H183" s="92">
        <f>IFERROR(IF(VLOOKUP($A183,'Annex 2 EHV charges'!$A:$O,11,FALSE)=0,"",VLOOKUP($A183,'Annex 2 EHV charges'!$A:$O,11,FALSE)),"")</f>
        <v>1.29</v>
      </c>
    </row>
    <row r="184" spans="1:8" x14ac:dyDescent="0.25">
      <c r="A184" s="85">
        <f t="array" ref="A184">IFERROR(INDEX('Annex 2 EHV charges'!$A$11:$A$299, MATCH(0, IF(ISBLANK('Annex 2 EHV charges'!$A$11:$A$299),1, COUNTIF(A$4:$A183, 'Annex 2 EHV charges'!$A$11:$A$299)), 0)),"")</f>
        <v>797</v>
      </c>
      <c r="B184" s="85">
        <f>IF($A184="","",VLOOKUP($A184,'Annex 2 EHV charges'!$A:$O,2,0))</f>
        <v>797</v>
      </c>
      <c r="C184" s="86">
        <f>IF($A184="","",VLOOKUP($A184,'Annex 2 EHV charges'!$A:$O,3,0))</f>
        <v>2200030348452</v>
      </c>
      <c r="D184" s="85" t="str">
        <f>IF($A184="","",VLOOKUP($A184,'Annex 2 EHV charges'!$A:$O,7,0))</f>
        <v>Imerys5(Drinnick)</v>
      </c>
      <c r="E184" s="90">
        <f>IFERROR(IF(VLOOKUP($A184,'Annex 2 EHV charges'!$A:$O,8,FALSE)=0,"",VLOOKUP($A184,'Annex 2 EHV charges'!$A:$O,8,FALSE)),"")</f>
        <v>0.96799999999999997</v>
      </c>
      <c r="F184" s="91">
        <f>IFERROR(IF(VLOOKUP($A184,'Annex 2 EHV charges'!$A:$O,9,FALSE)=0,"",VLOOKUP($A184,'Annex 2 EHV charges'!$A:$O,9,FALSE)),"")</f>
        <v>13864.84</v>
      </c>
      <c r="G184" s="92">
        <f>IFERROR(IF(VLOOKUP($A184,'Annex 2 EHV charges'!$A:$O,10,FALSE)=0,"",VLOOKUP($A184,'Annex 2 EHV charges'!$A:$O,10,FALSE)),"")</f>
        <v>1.56</v>
      </c>
      <c r="H184" s="92">
        <f>IFERROR(IF(VLOOKUP($A184,'Annex 2 EHV charges'!$A:$O,11,FALSE)=0,"",VLOOKUP($A184,'Annex 2 EHV charges'!$A:$O,11,FALSE)),"")</f>
        <v>1.56</v>
      </c>
    </row>
    <row r="185" spans="1:8" x14ac:dyDescent="0.25">
      <c r="A185" s="85">
        <f t="array" ref="A185">IFERROR(INDEX('Annex 2 EHV charges'!$A$11:$A$299, MATCH(0, IF(ISBLANK('Annex 2 EHV charges'!$A$11:$A$299),1, COUNTIF(A$4:$A184, 'Annex 2 EHV charges'!$A$11:$A$299)), 0)),"")</f>
        <v>798</v>
      </c>
      <c r="B185" s="85">
        <f>IF($A185="","",VLOOKUP($A185,'Annex 2 EHV charges'!$A:$O,2,0))</f>
        <v>798</v>
      </c>
      <c r="C185" s="86">
        <f>IF($A185="","",VLOOKUP($A185,'Annex 2 EHV charges'!$A:$O,3,0))</f>
        <v>2200030348382</v>
      </c>
      <c r="D185" s="85" t="str">
        <f>IF($A185="","",VLOOKUP($A185,'Annex 2 EHV charges'!$A:$O,7,0))</f>
        <v>Imerys4(Bugle)</v>
      </c>
      <c r="E185" s="90">
        <f>IFERROR(IF(VLOOKUP($A185,'Annex 2 EHV charges'!$A:$O,8,FALSE)=0,"",VLOOKUP($A185,'Annex 2 EHV charges'!$A:$O,8,FALSE)),"")</f>
        <v>0.45600000000000002</v>
      </c>
      <c r="F185" s="91">
        <f>IFERROR(IF(VLOOKUP($A185,'Annex 2 EHV charges'!$A:$O,9,FALSE)=0,"",VLOOKUP($A185,'Annex 2 EHV charges'!$A:$O,9,FALSE)),"")</f>
        <v>13781.01</v>
      </c>
      <c r="G185" s="92">
        <f>IFERROR(IF(VLOOKUP($A185,'Annex 2 EHV charges'!$A:$O,10,FALSE)=0,"",VLOOKUP($A185,'Annex 2 EHV charges'!$A:$O,10,FALSE)),"")</f>
        <v>0.99</v>
      </c>
      <c r="H185" s="92">
        <f>IFERROR(IF(VLOOKUP($A185,'Annex 2 EHV charges'!$A:$O,11,FALSE)=0,"",VLOOKUP($A185,'Annex 2 EHV charges'!$A:$O,11,FALSE)),"")</f>
        <v>0.99</v>
      </c>
    </row>
    <row r="186" spans="1:8" x14ac:dyDescent="0.25">
      <c r="A186" s="85">
        <f t="array" ref="A186">IFERROR(INDEX('Annex 2 EHV charges'!$A$11:$A$299, MATCH(0, IF(ISBLANK('Annex 2 EHV charges'!$A$11:$A$299),1, COUNTIF(A$4:$A185, 'Annex 2 EHV charges'!$A$11:$A$299)), 0)),"")</f>
        <v>799</v>
      </c>
      <c r="B186" s="85">
        <f>IF($A186="","",VLOOKUP($A186,'Annex 2 EHV charges'!$A:$O,2,0))</f>
        <v>799</v>
      </c>
      <c r="C186" s="86">
        <f>IF($A186="","",VLOOKUP($A186,'Annex 2 EHV charges'!$A:$O,3,0))</f>
        <v>2200032010879</v>
      </c>
      <c r="D186" s="85" t="str">
        <f>IF($A186="","",VLOOKUP($A186,'Annex 2 EHV charges'!$A:$O,7,0))</f>
        <v>Imerys3(Trebal)</v>
      </c>
      <c r="E186" s="90">
        <f>IFERROR(IF(VLOOKUP($A186,'Annex 2 EHV charges'!$A:$O,8,FALSE)=0,"",VLOOKUP($A186,'Annex 2 EHV charges'!$A:$O,8,FALSE)),"")</f>
        <v>0.50800000000000001</v>
      </c>
      <c r="F186" s="91">
        <f>IFERROR(IF(VLOOKUP($A186,'Annex 2 EHV charges'!$A:$O,9,FALSE)=0,"",VLOOKUP($A186,'Annex 2 EHV charges'!$A:$O,9,FALSE)),"")</f>
        <v>14150.38</v>
      </c>
      <c r="G186" s="92">
        <f>IFERROR(IF(VLOOKUP($A186,'Annex 2 EHV charges'!$A:$O,10,FALSE)=0,"",VLOOKUP($A186,'Annex 2 EHV charges'!$A:$O,10,FALSE)),"")</f>
        <v>0.77</v>
      </c>
      <c r="H186" s="92">
        <f>IFERROR(IF(VLOOKUP($A186,'Annex 2 EHV charges'!$A:$O,11,FALSE)=0,"",VLOOKUP($A186,'Annex 2 EHV charges'!$A:$O,11,FALSE)),"")</f>
        <v>0.77</v>
      </c>
    </row>
    <row r="187" spans="1:8" x14ac:dyDescent="0.25">
      <c r="A187" s="85">
        <f t="array" ref="A187">IFERROR(INDEX('Annex 2 EHV charges'!$A$11:$A$299, MATCH(0, IF(ISBLANK('Annex 2 EHV charges'!$A$11:$A$299),1, COUNTIF(A$4:$A186, 'Annex 2 EHV charges'!$A$11:$A$299)), 0)),"")</f>
        <v>800</v>
      </c>
      <c r="B187" s="85">
        <f>IF($A187="","",VLOOKUP($A187,'Annex 2 EHV charges'!$A:$O,2,0))</f>
        <v>800</v>
      </c>
      <c r="C187" s="86">
        <f>IF($A187="","",VLOOKUP($A187,'Annex 2 EHV charges'!$A:$O,3,0))</f>
        <v>2200030348666</v>
      </c>
      <c r="D187" s="85" t="str">
        <f>IF($A187="","",VLOOKUP($A187,'Annex 2 EHV charges'!$A:$O,7,0))</f>
        <v>Imerys6(Par)</v>
      </c>
      <c r="E187" s="90">
        <f>IFERROR(IF(VLOOKUP($A187,'Annex 2 EHV charges'!$A:$O,8,FALSE)=0,"",VLOOKUP($A187,'Annex 2 EHV charges'!$A:$O,8,FALSE)),"")</f>
        <v>0.46300000000000002</v>
      </c>
      <c r="F187" s="91">
        <f>IFERROR(IF(VLOOKUP($A187,'Annex 2 EHV charges'!$A:$O,9,FALSE)=0,"",VLOOKUP($A187,'Annex 2 EHV charges'!$A:$O,9,FALSE)),"")</f>
        <v>13595.81</v>
      </c>
      <c r="G187" s="92">
        <f>IFERROR(IF(VLOOKUP($A187,'Annex 2 EHV charges'!$A:$O,10,FALSE)=0,"",VLOOKUP($A187,'Annex 2 EHV charges'!$A:$O,10,FALSE)),"")</f>
        <v>0.81</v>
      </c>
      <c r="H187" s="92">
        <f>IFERROR(IF(VLOOKUP($A187,'Annex 2 EHV charges'!$A:$O,11,FALSE)=0,"",VLOOKUP($A187,'Annex 2 EHV charges'!$A:$O,11,FALSE)),"")</f>
        <v>0.81</v>
      </c>
    </row>
    <row r="188" spans="1:8" x14ac:dyDescent="0.25">
      <c r="A188" s="85">
        <f t="array" ref="A188">IFERROR(INDEX('Annex 2 EHV charges'!$A$11:$A$299, MATCH(0, IF(ISBLANK('Annex 2 EHV charges'!$A$11:$A$299),1, COUNTIF(A$4:$A187, 'Annex 2 EHV charges'!$A$11:$A$299)), 0)),"")</f>
        <v>805</v>
      </c>
      <c r="B188" s="85">
        <f>IF($A188="","",VLOOKUP($A188,'Annex 2 EHV charges'!$A:$O,2,0))</f>
        <v>805</v>
      </c>
      <c r="C188" s="86">
        <f>IF($A188="","",VLOOKUP($A188,'Annex 2 EHV charges'!$A:$O,3,0))</f>
        <v>2200030349242</v>
      </c>
      <c r="D188" s="85" t="str">
        <f>IF($A188="","",VLOOKUP($A188,'Annex 2 EHV charges'!$A:$O,7,0))</f>
        <v>DML - North</v>
      </c>
      <c r="E188" s="90">
        <f>IFERROR(IF(VLOOKUP($A188,'Annex 2 EHV charges'!$A:$O,8,FALSE)=0,"",VLOOKUP($A188,'Annex 2 EHV charges'!$A:$O,8,FALSE)),"")</f>
        <v>2.613</v>
      </c>
      <c r="F188" s="91">
        <f>IFERROR(IF(VLOOKUP($A188,'Annex 2 EHV charges'!$A:$O,9,FALSE)=0,"",VLOOKUP($A188,'Annex 2 EHV charges'!$A:$O,9,FALSE)),"")</f>
        <v>21332.94</v>
      </c>
      <c r="G188" s="92">
        <f>IFERROR(IF(VLOOKUP($A188,'Annex 2 EHV charges'!$A:$O,10,FALSE)=0,"",VLOOKUP($A188,'Annex 2 EHV charges'!$A:$O,10,FALSE)),"")</f>
        <v>0.7</v>
      </c>
      <c r="H188" s="92">
        <f>IFERROR(IF(VLOOKUP($A188,'Annex 2 EHV charges'!$A:$O,11,FALSE)=0,"",VLOOKUP($A188,'Annex 2 EHV charges'!$A:$O,11,FALSE)),"")</f>
        <v>0.7</v>
      </c>
    </row>
    <row r="189" spans="1:8" x14ac:dyDescent="0.25">
      <c r="A189" s="85">
        <f t="array" ref="A189">IFERROR(INDEX('Annex 2 EHV charges'!$A$11:$A$299, MATCH(0, IF(ISBLANK('Annex 2 EHV charges'!$A$11:$A$299),1, COUNTIF(A$4:$A188, 'Annex 2 EHV charges'!$A$11:$A$299)), 0)),"")</f>
        <v>810</v>
      </c>
      <c r="B189" s="85">
        <f>IF($A189="","",VLOOKUP($A189,'Annex 2 EHV charges'!$A:$O,2,0))</f>
        <v>810</v>
      </c>
      <c r="C189" s="86">
        <f>IF($A189="","",VLOOKUP($A189,'Annex 2 EHV charges'!$A:$O,3,0))</f>
        <v>2200042163484</v>
      </c>
      <c r="D189" s="85" t="str">
        <f>IF($A189="","",VLOOKUP($A189,'Annex 2 EHV charges'!$A:$O,7,0))</f>
        <v>Marley Thatch PV</v>
      </c>
      <c r="E189" s="90">
        <f>IFERROR(IF(VLOOKUP($A189,'Annex 2 EHV charges'!$A:$O,8,FALSE)=0,"",VLOOKUP($A189,'Annex 2 EHV charges'!$A:$O,8,FALSE)),"")</f>
        <v>1.151</v>
      </c>
      <c r="F189" s="91">
        <f>IFERROR(IF(VLOOKUP($A189,'Annex 2 EHV charges'!$A:$O,9,FALSE)=0,"",VLOOKUP($A189,'Annex 2 EHV charges'!$A:$O,9,FALSE)),"")</f>
        <v>4.5999999999999996</v>
      </c>
      <c r="G189" s="92">
        <f>IFERROR(IF(VLOOKUP($A189,'Annex 2 EHV charges'!$A:$O,10,FALSE)=0,"",VLOOKUP($A189,'Annex 2 EHV charges'!$A:$O,10,FALSE)),"")</f>
        <v>1.78</v>
      </c>
      <c r="H189" s="92">
        <f>IFERROR(IF(VLOOKUP($A189,'Annex 2 EHV charges'!$A:$O,11,FALSE)=0,"",VLOOKUP($A189,'Annex 2 EHV charges'!$A:$O,11,FALSE)),"")</f>
        <v>1.78</v>
      </c>
    </row>
    <row r="190" spans="1:8" ht="39.6" x14ac:dyDescent="0.25">
      <c r="A190" s="85">
        <f t="array" ref="A190">IFERROR(INDEX('Annex 2 EHV charges'!$A$11:$A$299, MATCH(0, IF(ISBLANK('Annex 2 EHV charges'!$A$11:$A$299),1, COUNTIF(A$4:$A189, 'Annex 2 EHV charges'!$A$11:$A$299)), 0)),"")</f>
        <v>811</v>
      </c>
      <c r="B190" s="85">
        <f>IF($A190="","",VLOOKUP($A190,'Annex 2 EHV charges'!$A:$O,2,0))</f>
        <v>811</v>
      </c>
      <c r="C190" s="86" t="str">
        <f>IF($A190="","",VLOOKUP($A190,'Annex 2 EHV charges'!$A:$O,3,0))</f>
        <v>2200041648681
2200041648690
2200042093766</v>
      </c>
      <c r="D190" s="85" t="str">
        <f>IF($A190="","",VLOOKUP($A190,'Annex 2 EHV charges'!$A:$O,7,0))</f>
        <v>Bristol Royal Infirmary</v>
      </c>
      <c r="E190" s="90">
        <f>IFERROR(IF(VLOOKUP($A190,'Annex 2 EHV charges'!$A:$O,8,FALSE)=0,"",VLOOKUP($A190,'Annex 2 EHV charges'!$A:$O,8,FALSE)),"")</f>
        <v>1.4570000000000001</v>
      </c>
      <c r="F190" s="91">
        <f>IFERROR(IF(VLOOKUP($A190,'Annex 2 EHV charges'!$A:$O,9,FALSE)=0,"",VLOOKUP($A190,'Annex 2 EHV charges'!$A:$O,9,FALSE)),"")</f>
        <v>14001.46</v>
      </c>
      <c r="G190" s="92">
        <f>IFERROR(IF(VLOOKUP($A190,'Annex 2 EHV charges'!$A:$O,10,FALSE)=0,"",VLOOKUP($A190,'Annex 2 EHV charges'!$A:$O,10,FALSE)),"")</f>
        <v>1.92</v>
      </c>
      <c r="H190" s="92">
        <f>IFERROR(IF(VLOOKUP($A190,'Annex 2 EHV charges'!$A:$O,11,FALSE)=0,"",VLOOKUP($A190,'Annex 2 EHV charges'!$A:$O,11,FALSE)),"")</f>
        <v>1.92</v>
      </c>
    </row>
    <row r="191" spans="1:8" ht="39.6" x14ac:dyDescent="0.25">
      <c r="A191" s="85">
        <f t="array" ref="A191">IFERROR(INDEX('Annex 2 EHV charges'!$A$11:$A$299, MATCH(0, IF(ISBLANK('Annex 2 EHV charges'!$A$11:$A$299),1, COUNTIF(A$4:$A190, 'Annex 2 EHV charges'!$A$11:$A$299)), 0)),"")</f>
        <v>812</v>
      </c>
      <c r="B191" s="85">
        <f>IF($A191="","",VLOOKUP($A191,'Annex 2 EHV charges'!$A:$O,2,0))</f>
        <v>812</v>
      </c>
      <c r="C191" s="86" t="str">
        <f>IF($A191="","",VLOOKUP($A191,'Annex 2 EHV charges'!$A:$O,3,0))</f>
        <v>2200042276123
2200042276132
2200042276141</v>
      </c>
      <c r="D191" s="85" t="str">
        <f>IF($A191="","",VLOOKUP($A191,'Annex 2 EHV charges'!$A:$O,7,0))</f>
        <v>Bristol University</v>
      </c>
      <c r="E191" s="90">
        <f>IFERROR(IF(VLOOKUP($A191,'Annex 2 EHV charges'!$A:$O,8,FALSE)=0,"",VLOOKUP($A191,'Annex 2 EHV charges'!$A:$O,8,FALSE)),"")</f>
        <v>1.4570000000000001</v>
      </c>
      <c r="F191" s="91">
        <f>IFERROR(IF(VLOOKUP($A191,'Annex 2 EHV charges'!$A:$O,9,FALSE)=0,"",VLOOKUP($A191,'Annex 2 EHV charges'!$A:$O,9,FALSE)),"")</f>
        <v>14351.59</v>
      </c>
      <c r="G191" s="92">
        <f>IFERROR(IF(VLOOKUP($A191,'Annex 2 EHV charges'!$A:$O,10,FALSE)=0,"",VLOOKUP($A191,'Annex 2 EHV charges'!$A:$O,10,FALSE)),"")</f>
        <v>2.33</v>
      </c>
      <c r="H191" s="92">
        <f>IFERROR(IF(VLOOKUP($A191,'Annex 2 EHV charges'!$A:$O,11,FALSE)=0,"",VLOOKUP($A191,'Annex 2 EHV charges'!$A:$O,11,FALSE)),"")</f>
        <v>2.33</v>
      </c>
    </row>
    <row r="192" spans="1:8" x14ac:dyDescent="0.25">
      <c r="A192" s="85">
        <f t="array" ref="A192">IFERROR(INDEX('Annex 2 EHV charges'!$A$11:$A$299, MATCH(0, IF(ISBLANK('Annex 2 EHV charges'!$A$11:$A$299),1, COUNTIF(A$4:$A191, 'Annex 2 EHV charges'!$A$11:$A$299)), 0)),"")</f>
        <v>815</v>
      </c>
      <c r="B192" s="85">
        <f>IF($A192="","",VLOOKUP($A192,'Annex 2 EHV charges'!$A:$O,2,0))</f>
        <v>815</v>
      </c>
      <c r="C192" s="86">
        <f>IF($A192="","",VLOOKUP($A192,'Annex 2 EHV charges'!$A:$O,3,0))</f>
        <v>2200042163410</v>
      </c>
      <c r="D192" s="85" t="str">
        <f>IF($A192="","",VLOOKUP($A192,'Annex 2 EHV charges'!$A:$O,7,0))</f>
        <v>Burrowton Farm PV</v>
      </c>
      <c r="E192" s="90" t="str">
        <f>IFERROR(IF(VLOOKUP($A192,'Annex 2 EHV charges'!$A:$O,8,FALSE)=0,"",VLOOKUP($A192,'Annex 2 EHV charges'!$A:$O,8,FALSE)),"")</f>
        <v/>
      </c>
      <c r="F192" s="91">
        <f>IFERROR(IF(VLOOKUP($A192,'Annex 2 EHV charges'!$A:$O,9,FALSE)=0,"",VLOOKUP($A192,'Annex 2 EHV charges'!$A:$O,9,FALSE)),"")</f>
        <v>4.09</v>
      </c>
      <c r="G192" s="92">
        <f>IFERROR(IF(VLOOKUP($A192,'Annex 2 EHV charges'!$A:$O,10,FALSE)=0,"",VLOOKUP($A192,'Annex 2 EHV charges'!$A:$O,10,FALSE)),"")</f>
        <v>1.65</v>
      </c>
      <c r="H192" s="92">
        <f>IFERROR(IF(VLOOKUP($A192,'Annex 2 EHV charges'!$A:$O,11,FALSE)=0,"",VLOOKUP($A192,'Annex 2 EHV charges'!$A:$O,11,FALSE)),"")</f>
        <v>1.65</v>
      </c>
    </row>
    <row r="193" spans="1:8" x14ac:dyDescent="0.25">
      <c r="A193" s="85">
        <f t="array" ref="A193">IFERROR(INDEX('Annex 2 EHV charges'!$A$11:$A$299, MATCH(0, IF(ISBLANK('Annex 2 EHV charges'!$A$11:$A$299),1, COUNTIF(A$4:$A192, 'Annex 2 EHV charges'!$A$11:$A$299)), 0)),"")</f>
        <v>816</v>
      </c>
      <c r="B193" s="85">
        <f>IF($A193="","",VLOOKUP($A193,'Annex 2 EHV charges'!$A:$O,2,0))</f>
        <v>816</v>
      </c>
      <c r="C193" s="86">
        <f>IF($A193="","",VLOOKUP($A193,'Annex 2 EHV charges'!$A:$O,3,0))</f>
        <v>2200042165055</v>
      </c>
      <c r="D193" s="85" t="str">
        <f>IF($A193="","",VLOOKUP($A193,'Annex 2 EHV charges'!$A:$O,7,0))</f>
        <v>Callington Solar</v>
      </c>
      <c r="E193" s="90">
        <f>IFERROR(IF(VLOOKUP($A193,'Annex 2 EHV charges'!$A:$O,8,FALSE)=0,"",VLOOKUP($A193,'Annex 2 EHV charges'!$A:$O,8,FALSE)),"")</f>
        <v>1.3029999999999999</v>
      </c>
      <c r="F193" s="91">
        <f>IFERROR(IF(VLOOKUP($A193,'Annex 2 EHV charges'!$A:$O,9,FALSE)=0,"",VLOOKUP($A193,'Annex 2 EHV charges'!$A:$O,9,FALSE)),"")</f>
        <v>4.97</v>
      </c>
      <c r="G193" s="92">
        <f>IFERROR(IF(VLOOKUP($A193,'Annex 2 EHV charges'!$A:$O,10,FALSE)=0,"",VLOOKUP($A193,'Annex 2 EHV charges'!$A:$O,10,FALSE)),"")</f>
        <v>2.5299999999999998</v>
      </c>
      <c r="H193" s="92">
        <f>IFERROR(IF(VLOOKUP($A193,'Annex 2 EHV charges'!$A:$O,11,FALSE)=0,"",VLOOKUP($A193,'Annex 2 EHV charges'!$A:$O,11,FALSE)),"")</f>
        <v>2.5299999999999998</v>
      </c>
    </row>
    <row r="194" spans="1:8" x14ac:dyDescent="0.25">
      <c r="A194" s="85">
        <f t="array" ref="A194">IFERROR(INDEX('Annex 2 EHV charges'!$A$11:$A$299, MATCH(0, IF(ISBLANK('Annex 2 EHV charges'!$A$11:$A$299),1, COUNTIF(A$4:$A193, 'Annex 2 EHV charges'!$A$11:$A$299)), 0)),"")</f>
        <v>817</v>
      </c>
      <c r="B194" s="85">
        <f>IF($A194="","",VLOOKUP($A194,'Annex 2 EHV charges'!$A:$O,2,0))</f>
        <v>817</v>
      </c>
      <c r="C194" s="86">
        <f>IF($A194="","",VLOOKUP($A194,'Annex 2 EHV charges'!$A:$O,3,0))</f>
        <v>2200042165073</v>
      </c>
      <c r="D194" s="85" t="str">
        <f>IF($A194="","",VLOOKUP($A194,'Annex 2 EHV charges'!$A:$O,7,0))</f>
        <v>Hope Solar</v>
      </c>
      <c r="E194" s="90">
        <f>IFERROR(IF(VLOOKUP($A194,'Annex 2 EHV charges'!$A:$O,8,FALSE)=0,"",VLOOKUP($A194,'Annex 2 EHV charges'!$A:$O,8,FALSE)),"")</f>
        <v>12.944000000000001</v>
      </c>
      <c r="F194" s="91">
        <f>IFERROR(IF(VLOOKUP($A194,'Annex 2 EHV charges'!$A:$O,9,FALSE)=0,"",VLOOKUP($A194,'Annex 2 EHV charges'!$A:$O,9,FALSE)),"")</f>
        <v>7.83</v>
      </c>
      <c r="G194" s="92">
        <f>IFERROR(IF(VLOOKUP($A194,'Annex 2 EHV charges'!$A:$O,10,FALSE)=0,"",VLOOKUP($A194,'Annex 2 EHV charges'!$A:$O,10,FALSE)),"")</f>
        <v>1.02</v>
      </c>
      <c r="H194" s="92">
        <f>IFERROR(IF(VLOOKUP($A194,'Annex 2 EHV charges'!$A:$O,11,FALSE)=0,"",VLOOKUP($A194,'Annex 2 EHV charges'!$A:$O,11,FALSE)),"")</f>
        <v>1.02</v>
      </c>
    </row>
    <row r="195" spans="1:8" x14ac:dyDescent="0.25">
      <c r="A195" s="85">
        <f t="array" ref="A195">IFERROR(INDEX('Annex 2 EHV charges'!$A$11:$A$299, MATCH(0, IF(ISBLANK('Annex 2 EHV charges'!$A$11:$A$299),1, COUNTIF(A$4:$A194, 'Annex 2 EHV charges'!$A$11:$A$299)), 0)),"")</f>
        <v>818</v>
      </c>
      <c r="B195" s="85">
        <f>IF($A195="","",VLOOKUP($A195,'Annex 2 EHV charges'!$A:$O,2,0))</f>
        <v>818</v>
      </c>
      <c r="C195" s="86">
        <f>IF($A195="","",VLOOKUP($A195,'Annex 2 EHV charges'!$A:$O,3,0))</f>
        <v>2200042172043</v>
      </c>
      <c r="D195" s="85" t="str">
        <f>IF($A195="","",VLOOKUP($A195,'Annex 2 EHV charges'!$A:$O,7,0))</f>
        <v>NES Kingsweston Lane</v>
      </c>
      <c r="E195" s="90">
        <f>IFERROR(IF(VLOOKUP($A195,'Annex 2 EHV charges'!$A:$O,8,FALSE)=0,"",VLOOKUP($A195,'Annex 2 EHV charges'!$A:$O,8,FALSE)),"")</f>
        <v>0.32400000000000001</v>
      </c>
      <c r="F195" s="91">
        <f>IFERROR(IF(VLOOKUP($A195,'Annex 2 EHV charges'!$A:$O,9,FALSE)=0,"",VLOOKUP($A195,'Annex 2 EHV charges'!$A:$O,9,FALSE)),"")</f>
        <v>132.03</v>
      </c>
      <c r="G195" s="92">
        <f>IFERROR(IF(VLOOKUP($A195,'Annex 2 EHV charges'!$A:$O,10,FALSE)=0,"",VLOOKUP($A195,'Annex 2 EHV charges'!$A:$O,10,FALSE)),"")</f>
        <v>0.72</v>
      </c>
      <c r="H195" s="92">
        <f>IFERROR(IF(VLOOKUP($A195,'Annex 2 EHV charges'!$A:$O,11,FALSE)=0,"",VLOOKUP($A195,'Annex 2 EHV charges'!$A:$O,11,FALSE)),"")</f>
        <v>0.72</v>
      </c>
    </row>
    <row r="196" spans="1:8" x14ac:dyDescent="0.25">
      <c r="A196" s="85">
        <f t="array" ref="A196">IFERROR(INDEX('Annex 2 EHV charges'!$A$11:$A$299, MATCH(0, IF(ISBLANK('Annex 2 EHV charges'!$A$11:$A$299),1, COUNTIF(A$4:$A195, 'Annex 2 EHV charges'!$A$11:$A$299)), 0)),"")</f>
        <v>820</v>
      </c>
      <c r="B196" s="85">
        <f>IF($A196="","",VLOOKUP($A196,'Annex 2 EHV charges'!$A:$O,2,0))</f>
        <v>820</v>
      </c>
      <c r="C196" s="86">
        <f>IF($A196="","",VLOOKUP($A196,'Annex 2 EHV charges'!$A:$O,3,0))</f>
        <v>2200042169714</v>
      </c>
      <c r="D196" s="85" t="str">
        <f>IF($A196="","",VLOOKUP($A196,'Annex 2 EHV charges'!$A:$O,7,0))</f>
        <v>Slade Farm PV</v>
      </c>
      <c r="E196" s="90">
        <f>IFERROR(IF(VLOOKUP($A196,'Annex 2 EHV charges'!$A:$O,8,FALSE)=0,"",VLOOKUP($A196,'Annex 2 EHV charges'!$A:$O,8,FALSE)),"")</f>
        <v>3.0230000000000001</v>
      </c>
      <c r="F196" s="91">
        <f>IFERROR(IF(VLOOKUP($A196,'Annex 2 EHV charges'!$A:$O,9,FALSE)=0,"",VLOOKUP($A196,'Annex 2 EHV charges'!$A:$O,9,FALSE)),"")</f>
        <v>6.17</v>
      </c>
      <c r="G196" s="92">
        <f>IFERROR(IF(VLOOKUP($A196,'Annex 2 EHV charges'!$A:$O,10,FALSE)=0,"",VLOOKUP($A196,'Annex 2 EHV charges'!$A:$O,10,FALSE)),"")</f>
        <v>4.1399999999999997</v>
      </c>
      <c r="H196" s="92">
        <f>IFERROR(IF(VLOOKUP($A196,'Annex 2 EHV charges'!$A:$O,11,FALSE)=0,"",VLOOKUP($A196,'Annex 2 EHV charges'!$A:$O,11,FALSE)),"")</f>
        <v>4.1399999999999997</v>
      </c>
    </row>
    <row r="197" spans="1:8" x14ac:dyDescent="0.25">
      <c r="A197" s="85">
        <f t="array" ref="A197">IFERROR(INDEX('Annex 2 EHV charges'!$A$11:$A$299, MATCH(0, IF(ISBLANK('Annex 2 EHV charges'!$A$11:$A$299),1, COUNTIF(A$4:$A196, 'Annex 2 EHV charges'!$A$11:$A$299)), 0)),"")</f>
        <v>821</v>
      </c>
      <c r="B197" s="85">
        <f>IF($A197="","",VLOOKUP($A197,'Annex 2 EHV charges'!$A:$O,2,0))</f>
        <v>821</v>
      </c>
      <c r="C197" s="86">
        <f>IF($A197="","",VLOOKUP($A197,'Annex 2 EHV charges'!$A:$O,3,0))</f>
        <v>2200042171183</v>
      </c>
      <c r="D197" s="85" t="str">
        <f>IF($A197="","",VLOOKUP($A197,'Annex 2 EHV charges'!$A:$O,7,0))</f>
        <v>Rew Farm PV</v>
      </c>
      <c r="E197" s="90">
        <f>IFERROR(IF(VLOOKUP($A197,'Annex 2 EHV charges'!$A:$O,8,FALSE)=0,"",VLOOKUP($A197,'Annex 2 EHV charges'!$A:$O,8,FALSE)),"")</f>
        <v>0.34599999999999997</v>
      </c>
      <c r="F197" s="91">
        <f>IFERROR(IF(VLOOKUP($A197,'Annex 2 EHV charges'!$A:$O,9,FALSE)=0,"",VLOOKUP($A197,'Annex 2 EHV charges'!$A:$O,9,FALSE)),"")</f>
        <v>5.15</v>
      </c>
      <c r="G197" s="92">
        <f>IFERROR(IF(VLOOKUP($A197,'Annex 2 EHV charges'!$A:$O,10,FALSE)=0,"",VLOOKUP($A197,'Annex 2 EHV charges'!$A:$O,10,FALSE)),"")</f>
        <v>2.57</v>
      </c>
      <c r="H197" s="92">
        <f>IFERROR(IF(VLOOKUP($A197,'Annex 2 EHV charges'!$A:$O,11,FALSE)=0,"",VLOOKUP($A197,'Annex 2 EHV charges'!$A:$O,11,FALSE)),"")</f>
        <v>2.57</v>
      </c>
    </row>
    <row r="198" spans="1:8" x14ac:dyDescent="0.25">
      <c r="A198" s="85">
        <f t="array" ref="A198">IFERROR(INDEX('Annex 2 EHV charges'!$A$11:$A$299, MATCH(0, IF(ISBLANK('Annex 2 EHV charges'!$A$11:$A$299),1, COUNTIF(A$4:$A197, 'Annex 2 EHV charges'!$A$11:$A$299)), 0)),"")</f>
        <v>822</v>
      </c>
      <c r="B198" s="85">
        <f>IF($A198="","",VLOOKUP($A198,'Annex 2 EHV charges'!$A:$O,2,0))</f>
        <v>822</v>
      </c>
      <c r="C198" s="86">
        <f>IF($A198="","",VLOOKUP($A198,'Annex 2 EHV charges'!$A:$O,3,0))</f>
        <v>2200042171208</v>
      </c>
      <c r="D198" s="85" t="str">
        <f>IF($A198="","",VLOOKUP($A198,'Annex 2 EHV charges'!$A:$O,7,0))</f>
        <v>Higher Trenhayle PV</v>
      </c>
      <c r="E198" s="90">
        <f>IFERROR(IF(VLOOKUP($A198,'Annex 2 EHV charges'!$A:$O,8,FALSE)=0,"",VLOOKUP($A198,'Annex 2 EHV charges'!$A:$O,8,FALSE)),"")</f>
        <v>16.832000000000001</v>
      </c>
      <c r="F198" s="91">
        <f>IFERROR(IF(VLOOKUP($A198,'Annex 2 EHV charges'!$A:$O,9,FALSE)=0,"",VLOOKUP($A198,'Annex 2 EHV charges'!$A:$O,9,FALSE)),"")</f>
        <v>6.54</v>
      </c>
      <c r="G198" s="92">
        <f>IFERROR(IF(VLOOKUP($A198,'Annex 2 EHV charges'!$A:$O,10,FALSE)=0,"",VLOOKUP($A198,'Annex 2 EHV charges'!$A:$O,10,FALSE)),"")</f>
        <v>2.4900000000000002</v>
      </c>
      <c r="H198" s="92">
        <f>IFERROR(IF(VLOOKUP($A198,'Annex 2 EHV charges'!$A:$O,11,FALSE)=0,"",VLOOKUP($A198,'Annex 2 EHV charges'!$A:$O,11,FALSE)),"")</f>
        <v>2.4900000000000002</v>
      </c>
    </row>
    <row r="199" spans="1:8" x14ac:dyDescent="0.25">
      <c r="A199" s="85">
        <f t="array" ref="A199">IFERROR(INDEX('Annex 2 EHV charges'!$A$11:$A$299, MATCH(0, IF(ISBLANK('Annex 2 EHV charges'!$A$11:$A$299),1, COUNTIF(A$4:$A198, 'Annex 2 EHV charges'!$A$11:$A$299)), 0)),"")</f>
        <v>823</v>
      </c>
      <c r="B199" s="85">
        <f>IF($A199="","",VLOOKUP($A199,'Annex 2 EHV charges'!$A:$O,2,0))</f>
        <v>823</v>
      </c>
      <c r="C199" s="86">
        <f>IF($A199="","",VLOOKUP($A199,'Annex 2 EHV charges'!$A:$O,3,0))</f>
        <v>2200042171244</v>
      </c>
      <c r="D199" s="85" t="str">
        <f>IF($A199="","",VLOOKUP($A199,'Annex 2 EHV charges'!$A:$O,7,0))</f>
        <v>Middle Treworder PV</v>
      </c>
      <c r="E199" s="90">
        <f>IFERROR(IF(VLOOKUP($A199,'Annex 2 EHV charges'!$A:$O,8,FALSE)=0,"",VLOOKUP($A199,'Annex 2 EHV charges'!$A:$O,8,FALSE)),"")</f>
        <v>2.706</v>
      </c>
      <c r="F199" s="91">
        <f>IFERROR(IF(VLOOKUP($A199,'Annex 2 EHV charges'!$A:$O,9,FALSE)=0,"",VLOOKUP($A199,'Annex 2 EHV charges'!$A:$O,9,FALSE)),"")</f>
        <v>1.1000000000000001</v>
      </c>
      <c r="G199" s="92">
        <f>IFERROR(IF(VLOOKUP($A199,'Annex 2 EHV charges'!$A:$O,10,FALSE)=0,"",VLOOKUP($A199,'Annex 2 EHV charges'!$A:$O,10,FALSE)),"")</f>
        <v>4.9000000000000004</v>
      </c>
      <c r="H199" s="92">
        <f>IFERROR(IF(VLOOKUP($A199,'Annex 2 EHV charges'!$A:$O,11,FALSE)=0,"",VLOOKUP($A199,'Annex 2 EHV charges'!$A:$O,11,FALSE)),"")</f>
        <v>4.9000000000000004</v>
      </c>
    </row>
    <row r="200" spans="1:8" x14ac:dyDescent="0.25">
      <c r="A200" s="85">
        <f t="array" ref="A200">IFERROR(INDEX('Annex 2 EHV charges'!$A$11:$A$299, MATCH(0, IF(ISBLANK('Annex 2 EHV charges'!$A$11:$A$299),1, COUNTIF(A$4:$A199, 'Annex 2 EHV charges'!$A$11:$A$299)), 0)),"")</f>
        <v>824</v>
      </c>
      <c r="B200" s="85">
        <f>IF($A200="","",VLOOKUP($A200,'Annex 2 EHV charges'!$A:$O,2,0))</f>
        <v>824</v>
      </c>
      <c r="C200" s="86">
        <f>IF($A200="","",VLOOKUP($A200,'Annex 2 EHV charges'!$A:$O,3,0))</f>
        <v>2200042171616</v>
      </c>
      <c r="D200" s="85" t="str">
        <f>IF($A200="","",VLOOKUP($A200,'Annex 2 EHV charges'!$A:$O,7,0))</f>
        <v>Penhale Farm PV</v>
      </c>
      <c r="E200" s="90">
        <f>IFERROR(IF(VLOOKUP($A200,'Annex 2 EHV charges'!$A:$O,8,FALSE)=0,"",VLOOKUP($A200,'Annex 2 EHV charges'!$A:$O,8,FALSE)),"")</f>
        <v>2.7130000000000001</v>
      </c>
      <c r="F200" s="91">
        <f>IFERROR(IF(VLOOKUP($A200,'Annex 2 EHV charges'!$A:$O,9,FALSE)=0,"",VLOOKUP($A200,'Annex 2 EHV charges'!$A:$O,9,FALSE)),"")</f>
        <v>14.32</v>
      </c>
      <c r="G200" s="92">
        <f>IFERROR(IF(VLOOKUP($A200,'Annex 2 EHV charges'!$A:$O,10,FALSE)=0,"",VLOOKUP($A200,'Annex 2 EHV charges'!$A:$O,10,FALSE)),"")</f>
        <v>3.12</v>
      </c>
      <c r="H200" s="92">
        <f>IFERROR(IF(VLOOKUP($A200,'Annex 2 EHV charges'!$A:$O,11,FALSE)=0,"",VLOOKUP($A200,'Annex 2 EHV charges'!$A:$O,11,FALSE)),"")</f>
        <v>3.12</v>
      </c>
    </row>
    <row r="201" spans="1:8" x14ac:dyDescent="0.25">
      <c r="A201" s="85">
        <f t="array" ref="A201">IFERROR(INDEX('Annex 2 EHV charges'!$A$11:$A$299, MATCH(0, IF(ISBLANK('Annex 2 EHV charges'!$A$11:$A$299),1, COUNTIF(A$4:$A200, 'Annex 2 EHV charges'!$A$11:$A$299)), 0)),"")</f>
        <v>825</v>
      </c>
      <c r="B201" s="85">
        <f>IF($A201="","",VLOOKUP($A201,'Annex 2 EHV charges'!$A:$O,2,0))</f>
        <v>825</v>
      </c>
      <c r="C201" s="86">
        <f>IF($A201="","",VLOOKUP($A201,'Annex 2 EHV charges'!$A:$O,3,0))</f>
        <v>2200042172512</v>
      </c>
      <c r="D201" s="85" t="str">
        <f>IF($A201="","",VLOOKUP($A201,'Annex 2 EHV charges'!$A:$O,7,0))</f>
        <v>Ayshford Court PV</v>
      </c>
      <c r="E201" s="90">
        <f>IFERROR(IF(VLOOKUP($A201,'Annex 2 EHV charges'!$A:$O,8,FALSE)=0,"",VLOOKUP($A201,'Annex 2 EHV charges'!$A:$O,8,FALSE)),"")</f>
        <v>4.944</v>
      </c>
      <c r="F201" s="91">
        <f>IFERROR(IF(VLOOKUP($A201,'Annex 2 EHV charges'!$A:$O,9,FALSE)=0,"",VLOOKUP($A201,'Annex 2 EHV charges'!$A:$O,9,FALSE)),"")</f>
        <v>1.67</v>
      </c>
      <c r="G201" s="92">
        <f>IFERROR(IF(VLOOKUP($A201,'Annex 2 EHV charges'!$A:$O,10,FALSE)=0,"",VLOOKUP($A201,'Annex 2 EHV charges'!$A:$O,10,FALSE)),"")</f>
        <v>2.3199999999999998</v>
      </c>
      <c r="H201" s="92">
        <f>IFERROR(IF(VLOOKUP($A201,'Annex 2 EHV charges'!$A:$O,11,FALSE)=0,"",VLOOKUP($A201,'Annex 2 EHV charges'!$A:$O,11,FALSE)),"")</f>
        <v>2.3199999999999998</v>
      </c>
    </row>
    <row r="202" spans="1:8" x14ac:dyDescent="0.25">
      <c r="A202" s="85">
        <f t="array" ref="A202">IFERROR(INDEX('Annex 2 EHV charges'!$A$11:$A$299, MATCH(0, IF(ISBLANK('Annex 2 EHV charges'!$A$11:$A$299),1, COUNTIF(A$4:$A201, 'Annex 2 EHV charges'!$A$11:$A$299)), 0)),"")</f>
        <v>826</v>
      </c>
      <c r="B202" s="85">
        <f>IF($A202="","",VLOOKUP($A202,'Annex 2 EHV charges'!$A:$O,2,0))</f>
        <v>826</v>
      </c>
      <c r="C202" s="86">
        <f>IF($A202="","",VLOOKUP($A202,'Annex 2 EHV charges'!$A:$O,3,0))</f>
        <v>2200042172920</v>
      </c>
      <c r="D202" s="85" t="str">
        <f>IF($A202="","",VLOOKUP($A202,'Annex 2 EHV charges'!$A:$O,7,0))</f>
        <v>West Hill PV</v>
      </c>
      <c r="E202" s="90">
        <f>IFERROR(IF(VLOOKUP($A202,'Annex 2 EHV charges'!$A:$O,8,FALSE)=0,"",VLOOKUP($A202,'Annex 2 EHV charges'!$A:$O,8,FALSE)),"")</f>
        <v>0.68100000000000005</v>
      </c>
      <c r="F202" s="91">
        <f>IFERROR(IF(VLOOKUP($A202,'Annex 2 EHV charges'!$A:$O,9,FALSE)=0,"",VLOOKUP($A202,'Annex 2 EHV charges'!$A:$O,9,FALSE)),"")</f>
        <v>21.37</v>
      </c>
      <c r="G202" s="92">
        <f>IFERROR(IF(VLOOKUP($A202,'Annex 2 EHV charges'!$A:$O,10,FALSE)=0,"",VLOOKUP($A202,'Annex 2 EHV charges'!$A:$O,10,FALSE)),"")</f>
        <v>3.14</v>
      </c>
      <c r="H202" s="92">
        <f>IFERROR(IF(VLOOKUP($A202,'Annex 2 EHV charges'!$A:$O,11,FALSE)=0,"",VLOOKUP($A202,'Annex 2 EHV charges'!$A:$O,11,FALSE)),"")</f>
        <v>3.14</v>
      </c>
    </row>
    <row r="203" spans="1:8" x14ac:dyDescent="0.25">
      <c r="A203" s="85">
        <f t="array" ref="A203">IFERROR(INDEX('Annex 2 EHV charges'!$A$11:$A$299, MATCH(0, IF(ISBLANK('Annex 2 EHV charges'!$A$11:$A$299),1, COUNTIF(A$4:$A202, 'Annex 2 EHV charges'!$A$11:$A$299)), 0)),"")</f>
        <v>827</v>
      </c>
      <c r="B203" s="85">
        <f>IF($A203="","",VLOOKUP($A203,'Annex 2 EHV charges'!$A:$O,2,0))</f>
        <v>827</v>
      </c>
      <c r="C203" s="86">
        <f>IF($A203="","",VLOOKUP($A203,'Annex 2 EHV charges'!$A:$O,3,0))</f>
        <v>2200042172897</v>
      </c>
      <c r="D203" s="85" t="str">
        <f>IF($A203="","",VLOOKUP($A203,'Annex 2 EHV charges'!$A:$O,7,0))</f>
        <v>Knockworthy Farm PV</v>
      </c>
      <c r="E203" s="90">
        <f>IFERROR(IF(VLOOKUP($A203,'Annex 2 EHV charges'!$A:$O,8,FALSE)=0,"",VLOOKUP($A203,'Annex 2 EHV charges'!$A:$O,8,FALSE)),"")</f>
        <v>1.5449999999999999</v>
      </c>
      <c r="F203" s="91">
        <f>IFERROR(IF(VLOOKUP($A203,'Annex 2 EHV charges'!$A:$O,9,FALSE)=0,"",VLOOKUP($A203,'Annex 2 EHV charges'!$A:$O,9,FALSE)),"")</f>
        <v>4.4400000000000004</v>
      </c>
      <c r="G203" s="92">
        <f>IFERROR(IF(VLOOKUP($A203,'Annex 2 EHV charges'!$A:$O,10,FALSE)=0,"",VLOOKUP($A203,'Annex 2 EHV charges'!$A:$O,10,FALSE)),"")</f>
        <v>3.59</v>
      </c>
      <c r="H203" s="92">
        <f>IFERROR(IF(VLOOKUP($A203,'Annex 2 EHV charges'!$A:$O,11,FALSE)=0,"",VLOOKUP($A203,'Annex 2 EHV charges'!$A:$O,11,FALSE)),"")</f>
        <v>3.59</v>
      </c>
    </row>
    <row r="204" spans="1:8" ht="26.4" x14ac:dyDescent="0.25">
      <c r="A204" s="85">
        <f t="array" ref="A204">IFERROR(INDEX('Annex 2 EHV charges'!$A$11:$A$299, MATCH(0, IF(ISBLANK('Annex 2 EHV charges'!$A$11:$A$299),1, COUNTIF(A$4:$A203, 'Annex 2 EHV charges'!$A$11:$A$299)), 0)),"")</f>
        <v>828</v>
      </c>
      <c r="B204" s="85">
        <f>IF($A204="","",VLOOKUP($A204,'Annex 2 EHV charges'!$A:$O,2,0))</f>
        <v>828</v>
      </c>
      <c r="C204" s="86" t="str">
        <f>IF($A204="","",VLOOKUP($A204,'Annex 2 EHV charges'!$A:$O,3,0))</f>
        <v>2200042218673
2200042218682</v>
      </c>
      <c r="D204" s="85" t="str">
        <f>IF($A204="","",VLOOKUP($A204,'Annex 2 EHV charges'!$A:$O,7,0))</f>
        <v>University of Bath</v>
      </c>
      <c r="E204" s="90">
        <f>IFERROR(IF(VLOOKUP($A204,'Annex 2 EHV charges'!$A:$O,8,FALSE)=0,"",VLOOKUP($A204,'Annex 2 EHV charges'!$A:$O,8,FALSE)),"")</f>
        <v>8.3320000000000007</v>
      </c>
      <c r="F204" s="91">
        <f>IFERROR(IF(VLOOKUP($A204,'Annex 2 EHV charges'!$A:$O,9,FALSE)=0,"",VLOOKUP($A204,'Annex 2 EHV charges'!$A:$O,9,FALSE)),"")</f>
        <v>17426.990000000002</v>
      </c>
      <c r="G204" s="92">
        <f>IFERROR(IF(VLOOKUP($A204,'Annex 2 EHV charges'!$A:$O,10,FALSE)=0,"",VLOOKUP($A204,'Annex 2 EHV charges'!$A:$O,10,FALSE)),"")</f>
        <v>2.81</v>
      </c>
      <c r="H204" s="92">
        <f>IFERROR(IF(VLOOKUP($A204,'Annex 2 EHV charges'!$A:$O,11,FALSE)=0,"",VLOOKUP($A204,'Annex 2 EHV charges'!$A:$O,11,FALSE)),"")</f>
        <v>2.81</v>
      </c>
    </row>
    <row r="205" spans="1:8" x14ac:dyDescent="0.25">
      <c r="A205" s="85">
        <f t="array" ref="A205">IFERROR(INDEX('Annex 2 EHV charges'!$A$11:$A$299, MATCH(0, IF(ISBLANK('Annex 2 EHV charges'!$A$11:$A$299),1, COUNTIF(A$4:$A204, 'Annex 2 EHV charges'!$A$11:$A$299)), 0)),"")</f>
        <v>829</v>
      </c>
      <c r="B205" s="85">
        <f>IF($A205="","",VLOOKUP($A205,'Annex 2 EHV charges'!$A:$O,2,0))</f>
        <v>829</v>
      </c>
      <c r="C205" s="86">
        <f>IF($A205="","",VLOOKUP($A205,'Annex 2 EHV charges'!$A:$O,3,0))</f>
        <v>2200042174272</v>
      </c>
      <c r="D205" s="85" t="str">
        <f>IF($A205="","",VLOOKUP($A205,'Annex 2 EHV charges'!$A:$O,7,0))</f>
        <v>Trekenning Farm PV</v>
      </c>
      <c r="E205" s="90">
        <f>IFERROR(IF(VLOOKUP($A205,'Annex 2 EHV charges'!$A:$O,8,FALSE)=0,"",VLOOKUP($A205,'Annex 2 EHV charges'!$A:$O,8,FALSE)),"")</f>
        <v>0.39400000000000002</v>
      </c>
      <c r="F205" s="91">
        <f>IFERROR(IF(VLOOKUP($A205,'Annex 2 EHV charges'!$A:$O,9,FALSE)=0,"",VLOOKUP($A205,'Annex 2 EHV charges'!$A:$O,9,FALSE)),"")</f>
        <v>18.760000000000002</v>
      </c>
      <c r="G205" s="92">
        <f>IFERROR(IF(VLOOKUP($A205,'Annex 2 EHV charges'!$A:$O,10,FALSE)=0,"",VLOOKUP($A205,'Annex 2 EHV charges'!$A:$O,10,FALSE)),"")</f>
        <v>1.35</v>
      </c>
      <c r="H205" s="92">
        <f>IFERROR(IF(VLOOKUP($A205,'Annex 2 EHV charges'!$A:$O,11,FALSE)=0,"",VLOOKUP($A205,'Annex 2 EHV charges'!$A:$O,11,FALSE)),"")</f>
        <v>1.35</v>
      </c>
    </row>
    <row r="206" spans="1:8" x14ac:dyDescent="0.25">
      <c r="A206" s="85">
        <f t="array" ref="A206">IFERROR(INDEX('Annex 2 EHV charges'!$A$11:$A$299, MATCH(0, IF(ISBLANK('Annex 2 EHV charges'!$A$11:$A$299),1, COUNTIF(A$4:$A205, 'Annex 2 EHV charges'!$A$11:$A$299)), 0)),"")</f>
        <v>830</v>
      </c>
      <c r="B206" s="85">
        <f>IF($A206="","",VLOOKUP($A206,'Annex 2 EHV charges'!$A:$O,2,0))</f>
        <v>830</v>
      </c>
      <c r="C206" s="86">
        <f>IF($A206="","",VLOOKUP($A206,'Annex 2 EHV charges'!$A:$O,3,0))</f>
        <v>2200042184369</v>
      </c>
      <c r="D206" s="85" t="str">
        <f>IF($A206="","",VLOOKUP($A206,'Annex 2 EHV charges'!$A:$O,7,0))</f>
        <v>Four Burrows PV</v>
      </c>
      <c r="E206" s="90">
        <f>IFERROR(IF(VLOOKUP($A206,'Annex 2 EHV charges'!$A:$O,8,FALSE)=0,"",VLOOKUP($A206,'Annex 2 EHV charges'!$A:$O,8,FALSE)),"")</f>
        <v>0.90200000000000002</v>
      </c>
      <c r="F206" s="91">
        <f>IFERROR(IF(VLOOKUP($A206,'Annex 2 EHV charges'!$A:$O,9,FALSE)=0,"",VLOOKUP($A206,'Annex 2 EHV charges'!$A:$O,9,FALSE)),"")</f>
        <v>3.59</v>
      </c>
      <c r="G206" s="92">
        <f>IFERROR(IF(VLOOKUP($A206,'Annex 2 EHV charges'!$A:$O,10,FALSE)=0,"",VLOOKUP($A206,'Annex 2 EHV charges'!$A:$O,10,FALSE)),"")</f>
        <v>2.3199999999999998</v>
      </c>
      <c r="H206" s="92">
        <f>IFERROR(IF(VLOOKUP($A206,'Annex 2 EHV charges'!$A:$O,11,FALSE)=0,"",VLOOKUP($A206,'Annex 2 EHV charges'!$A:$O,11,FALSE)),"")</f>
        <v>2.3199999999999998</v>
      </c>
    </row>
    <row r="207" spans="1:8" x14ac:dyDescent="0.25">
      <c r="A207" s="85">
        <f t="array" ref="A207">IFERROR(INDEX('Annex 2 EHV charges'!$A$11:$A$299, MATCH(0, IF(ISBLANK('Annex 2 EHV charges'!$A$11:$A$299),1, COUNTIF(A$4:$A206, 'Annex 2 EHV charges'!$A$11:$A$299)), 0)),"")</f>
        <v>833</v>
      </c>
      <c r="B207" s="85">
        <f>IF($A207="","",VLOOKUP($A207,'Annex 2 EHV charges'!$A:$O,2,0))</f>
        <v>833</v>
      </c>
      <c r="C207" s="86">
        <f>IF($A207="","",VLOOKUP($A207,'Annex 2 EHV charges'!$A:$O,3,0))</f>
        <v>2200042191756</v>
      </c>
      <c r="D207" s="85" t="str">
        <f>IF($A207="","",VLOOKUP($A207,'Annex 2 EHV charges'!$A:$O,7,0))</f>
        <v>Halse Farm PV</v>
      </c>
      <c r="E207" s="90" t="str">
        <f>IFERROR(IF(VLOOKUP($A207,'Annex 2 EHV charges'!$A:$O,8,FALSE)=0,"",VLOOKUP($A207,'Annex 2 EHV charges'!$A:$O,8,FALSE)),"")</f>
        <v/>
      </c>
      <c r="F207" s="91">
        <f>IFERROR(IF(VLOOKUP($A207,'Annex 2 EHV charges'!$A:$O,9,FALSE)=0,"",VLOOKUP($A207,'Annex 2 EHV charges'!$A:$O,9,FALSE)),"")</f>
        <v>1.32</v>
      </c>
      <c r="G207" s="92">
        <f>IFERROR(IF(VLOOKUP($A207,'Annex 2 EHV charges'!$A:$O,10,FALSE)=0,"",VLOOKUP($A207,'Annex 2 EHV charges'!$A:$O,10,FALSE)),"")</f>
        <v>2.2799999999999998</v>
      </c>
      <c r="H207" s="92">
        <f>IFERROR(IF(VLOOKUP($A207,'Annex 2 EHV charges'!$A:$O,11,FALSE)=0,"",VLOOKUP($A207,'Annex 2 EHV charges'!$A:$O,11,FALSE)),"")</f>
        <v>2.2799999999999998</v>
      </c>
    </row>
    <row r="208" spans="1:8" x14ac:dyDescent="0.25">
      <c r="A208" s="85">
        <f t="array" ref="A208">IFERROR(INDEX('Annex 2 EHV charges'!$A$11:$A$299, MATCH(0, IF(ISBLANK('Annex 2 EHV charges'!$A$11:$A$299),1, COUNTIF(A$4:$A207, 'Annex 2 EHV charges'!$A$11:$A$299)), 0)),"")</f>
        <v>834</v>
      </c>
      <c r="B208" s="85">
        <f>IF($A208="","",VLOOKUP($A208,'Annex 2 EHV charges'!$A:$O,2,0))</f>
        <v>834</v>
      </c>
      <c r="C208" s="86">
        <f>IF($A208="","",VLOOKUP($A208,'Annex 2 EHV charges'!$A:$O,3,0))</f>
        <v>2200042192750</v>
      </c>
      <c r="D208" s="85" t="str">
        <f>IF($A208="","",VLOOKUP($A208,'Annex 2 EHV charges'!$A:$O,7,0))</f>
        <v>Hatchlands Farm PV</v>
      </c>
      <c r="E208" s="90">
        <f>IFERROR(IF(VLOOKUP($A208,'Annex 2 EHV charges'!$A:$O,8,FALSE)=0,"",VLOOKUP($A208,'Annex 2 EHV charges'!$A:$O,8,FALSE)),"")</f>
        <v>1.141</v>
      </c>
      <c r="F208" s="91">
        <f>IFERROR(IF(VLOOKUP($A208,'Annex 2 EHV charges'!$A:$O,9,FALSE)=0,"",VLOOKUP($A208,'Annex 2 EHV charges'!$A:$O,9,FALSE)),"")</f>
        <v>16.28</v>
      </c>
      <c r="G208" s="92">
        <f>IFERROR(IF(VLOOKUP($A208,'Annex 2 EHV charges'!$A:$O,10,FALSE)=0,"",VLOOKUP($A208,'Annex 2 EHV charges'!$A:$O,10,FALSE)),"")</f>
        <v>1.1299999999999999</v>
      </c>
      <c r="H208" s="92">
        <f>IFERROR(IF(VLOOKUP($A208,'Annex 2 EHV charges'!$A:$O,11,FALSE)=0,"",VLOOKUP($A208,'Annex 2 EHV charges'!$A:$O,11,FALSE)),"")</f>
        <v>1.1299999999999999</v>
      </c>
    </row>
    <row r="209" spans="1:8" x14ac:dyDescent="0.25">
      <c r="A209" s="85">
        <f t="array" ref="A209">IFERROR(INDEX('Annex 2 EHV charges'!$A$11:$A$299, MATCH(0, IF(ISBLANK('Annex 2 EHV charges'!$A$11:$A$299),1, COUNTIF(A$4:$A208, 'Annex 2 EHV charges'!$A$11:$A$299)), 0)),"")</f>
        <v>835</v>
      </c>
      <c r="B209" s="85">
        <f>IF($A209="","",VLOOKUP($A209,'Annex 2 EHV charges'!$A:$O,2,0))</f>
        <v>835</v>
      </c>
      <c r="C209" s="86">
        <f>IF($A209="","",VLOOKUP($A209,'Annex 2 EHV charges'!$A:$O,3,0))</f>
        <v>2200042193879</v>
      </c>
      <c r="D209" s="85" t="str">
        <f>IF($A209="","",VLOOKUP($A209,'Annex 2 EHV charges'!$A:$O,7,0))</f>
        <v>Higher Trevartha PV</v>
      </c>
      <c r="E209" s="90">
        <f>IFERROR(IF(VLOOKUP($A209,'Annex 2 EHV charges'!$A:$O,8,FALSE)=0,"",VLOOKUP($A209,'Annex 2 EHV charges'!$A:$O,8,FALSE)),"")</f>
        <v>1.4850000000000001</v>
      </c>
      <c r="F209" s="91">
        <f>IFERROR(IF(VLOOKUP($A209,'Annex 2 EHV charges'!$A:$O,9,FALSE)=0,"",VLOOKUP($A209,'Annex 2 EHV charges'!$A:$O,9,FALSE)),"")</f>
        <v>12.23</v>
      </c>
      <c r="G209" s="92">
        <f>IFERROR(IF(VLOOKUP($A209,'Annex 2 EHV charges'!$A:$O,10,FALSE)=0,"",VLOOKUP($A209,'Annex 2 EHV charges'!$A:$O,10,FALSE)),"")</f>
        <v>2.16</v>
      </c>
      <c r="H209" s="92">
        <f>IFERROR(IF(VLOOKUP($A209,'Annex 2 EHV charges'!$A:$O,11,FALSE)=0,"",VLOOKUP($A209,'Annex 2 EHV charges'!$A:$O,11,FALSE)),"")</f>
        <v>2.16</v>
      </c>
    </row>
    <row r="210" spans="1:8" x14ac:dyDescent="0.25">
      <c r="A210" s="85">
        <f t="array" ref="A210">IFERROR(INDEX('Annex 2 EHV charges'!$A$11:$A$299, MATCH(0, IF(ISBLANK('Annex 2 EHV charges'!$A$11:$A$299),1, COUNTIF(A$4:$A209, 'Annex 2 EHV charges'!$A$11:$A$299)), 0)),"")</f>
        <v>837</v>
      </c>
      <c r="B210" s="85">
        <f>IF($A210="","",VLOOKUP($A210,'Annex 2 EHV charges'!$A:$O,2,0))</f>
        <v>837</v>
      </c>
      <c r="C210" s="86">
        <f>IF($A210="","",VLOOKUP($A210,'Annex 2 EHV charges'!$A:$O,3,0))</f>
        <v>2200042194047</v>
      </c>
      <c r="D210" s="85" t="str">
        <f>IF($A210="","",VLOOKUP($A210,'Annex 2 EHV charges'!$A:$O,7,0))</f>
        <v>Ford Farm PV</v>
      </c>
      <c r="E210" s="90">
        <f>IFERROR(IF(VLOOKUP($A210,'Annex 2 EHV charges'!$A:$O,8,FALSE)=0,"",VLOOKUP($A210,'Annex 2 EHV charges'!$A:$O,8,FALSE)),"")</f>
        <v>1.4430000000000001</v>
      </c>
      <c r="F210" s="91">
        <f>IFERROR(IF(VLOOKUP($A210,'Annex 2 EHV charges'!$A:$O,9,FALSE)=0,"",VLOOKUP($A210,'Annex 2 EHV charges'!$A:$O,9,FALSE)),"")</f>
        <v>6.74</v>
      </c>
      <c r="G210" s="92">
        <f>IFERROR(IF(VLOOKUP($A210,'Annex 2 EHV charges'!$A:$O,10,FALSE)=0,"",VLOOKUP($A210,'Annex 2 EHV charges'!$A:$O,10,FALSE)),"")</f>
        <v>2.2000000000000002</v>
      </c>
      <c r="H210" s="92">
        <f>IFERROR(IF(VLOOKUP($A210,'Annex 2 EHV charges'!$A:$O,11,FALSE)=0,"",VLOOKUP($A210,'Annex 2 EHV charges'!$A:$O,11,FALSE)),"")</f>
        <v>2.2000000000000002</v>
      </c>
    </row>
    <row r="211" spans="1:8" x14ac:dyDescent="0.25">
      <c r="A211" s="85">
        <f t="array" ref="A211">IFERROR(INDEX('Annex 2 EHV charges'!$A$11:$A$299, MATCH(0, IF(ISBLANK('Annex 2 EHV charges'!$A$11:$A$299),1, COUNTIF(A$4:$A210, 'Annex 2 EHV charges'!$A$11:$A$299)), 0)),"")</f>
        <v>839</v>
      </c>
      <c r="B211" s="85">
        <f>IF($A211="","",VLOOKUP($A211,'Annex 2 EHV charges'!$A:$O,2,0))</f>
        <v>839</v>
      </c>
      <c r="C211" s="86">
        <f>IF($A211="","",VLOOKUP($A211,'Annex 2 EHV charges'!$A:$O,3,0))</f>
        <v>2200042345993</v>
      </c>
      <c r="D211" s="85" t="str">
        <f>IF($A211="","",VLOOKUP($A211,'Annex 2 EHV charges'!$A:$O,7,0))</f>
        <v>Trequite</v>
      </c>
      <c r="E211" s="90">
        <f>IFERROR(IF(VLOOKUP($A211,'Annex 2 EHV charges'!$A:$O,8,FALSE)=0,"",VLOOKUP($A211,'Annex 2 EHV charges'!$A:$O,8,FALSE)),"")</f>
        <v>1.4830000000000001</v>
      </c>
      <c r="F211" s="91">
        <f>IFERROR(IF(VLOOKUP($A211,'Annex 2 EHV charges'!$A:$O,9,FALSE)=0,"",VLOOKUP($A211,'Annex 2 EHV charges'!$A:$O,9,FALSE)),"")</f>
        <v>2.76</v>
      </c>
      <c r="G211" s="92">
        <f>IFERROR(IF(VLOOKUP($A211,'Annex 2 EHV charges'!$A:$O,10,FALSE)=0,"",VLOOKUP($A211,'Annex 2 EHV charges'!$A:$O,10,FALSE)),"")</f>
        <v>2.74</v>
      </c>
      <c r="H211" s="92">
        <f>IFERROR(IF(VLOOKUP($A211,'Annex 2 EHV charges'!$A:$O,11,FALSE)=0,"",VLOOKUP($A211,'Annex 2 EHV charges'!$A:$O,11,FALSE)),"")</f>
        <v>2.74</v>
      </c>
    </row>
    <row r="212" spans="1:8" x14ac:dyDescent="0.25">
      <c r="A212" s="85">
        <f t="array" ref="A212">IFERROR(INDEX('Annex 2 EHV charges'!$A$11:$A$299, MATCH(0, IF(ISBLANK('Annex 2 EHV charges'!$A$11:$A$299),1, COUNTIF(A$4:$A211, 'Annex 2 EHV charges'!$A$11:$A$299)), 0)),"")</f>
        <v>841</v>
      </c>
      <c r="B212" s="85">
        <f>IF($A212="","",VLOOKUP($A212,'Annex 2 EHV charges'!$A:$O,2,0))</f>
        <v>841</v>
      </c>
      <c r="C212" s="86">
        <f>IF($A212="","",VLOOKUP($A212,'Annex 2 EHV charges'!$A:$O,3,0))</f>
        <v>2200042193735</v>
      </c>
      <c r="D212" s="85" t="str">
        <f>IF($A212="","",VLOOKUP($A212,'Annex 2 EHV charges'!$A:$O,7,0))</f>
        <v>Higher Tregarne PV</v>
      </c>
      <c r="E212" s="90">
        <f>IFERROR(IF(VLOOKUP($A212,'Annex 2 EHV charges'!$A:$O,8,FALSE)=0,"",VLOOKUP($A212,'Annex 2 EHV charges'!$A:$O,8,FALSE)),"")</f>
        <v>3.44</v>
      </c>
      <c r="F212" s="91">
        <f>IFERROR(IF(VLOOKUP($A212,'Annex 2 EHV charges'!$A:$O,9,FALSE)=0,"",VLOOKUP($A212,'Annex 2 EHV charges'!$A:$O,9,FALSE)),"")</f>
        <v>25.38</v>
      </c>
      <c r="G212" s="92">
        <f>IFERROR(IF(VLOOKUP($A212,'Annex 2 EHV charges'!$A:$O,10,FALSE)=0,"",VLOOKUP($A212,'Annex 2 EHV charges'!$A:$O,10,FALSE)),"")</f>
        <v>1.38</v>
      </c>
      <c r="H212" s="92">
        <f>IFERROR(IF(VLOOKUP($A212,'Annex 2 EHV charges'!$A:$O,11,FALSE)=0,"",VLOOKUP($A212,'Annex 2 EHV charges'!$A:$O,11,FALSE)),"")</f>
        <v>1.38</v>
      </c>
    </row>
    <row r="213" spans="1:8" x14ac:dyDescent="0.25">
      <c r="A213" s="85">
        <f t="array" ref="A213">IFERROR(INDEX('Annex 2 EHV charges'!$A$11:$A$299, MATCH(0, IF(ISBLANK('Annex 2 EHV charges'!$A$11:$A$299),1, COUNTIF(A$4:$A212, 'Annex 2 EHV charges'!$A$11:$A$299)), 0)),"")</f>
        <v>842</v>
      </c>
      <c r="B213" s="85">
        <f>IF($A213="","",VLOOKUP($A213,'Annex 2 EHV charges'!$A:$O,2,0))</f>
        <v>842</v>
      </c>
      <c r="C213" s="86">
        <f>IF($A213="","",VLOOKUP($A213,'Annex 2 EHV charges'!$A:$O,3,0))</f>
        <v>2200042195592</v>
      </c>
      <c r="D213" s="85" t="str">
        <f>IF($A213="","",VLOOKUP($A213,'Annex 2 EHV charges'!$A:$O,7,0))</f>
        <v>Higher North Beer PV</v>
      </c>
      <c r="E213" s="90">
        <f>IFERROR(IF(VLOOKUP($A213,'Annex 2 EHV charges'!$A:$O,8,FALSE)=0,"",VLOOKUP($A213,'Annex 2 EHV charges'!$A:$O,8,FALSE)),"")</f>
        <v>2.5779999999999998</v>
      </c>
      <c r="F213" s="91">
        <f>IFERROR(IF(VLOOKUP($A213,'Annex 2 EHV charges'!$A:$O,9,FALSE)=0,"",VLOOKUP($A213,'Annex 2 EHV charges'!$A:$O,9,FALSE)),"")</f>
        <v>0.73</v>
      </c>
      <c r="G213" s="92">
        <f>IFERROR(IF(VLOOKUP($A213,'Annex 2 EHV charges'!$A:$O,10,FALSE)=0,"",VLOOKUP($A213,'Annex 2 EHV charges'!$A:$O,10,FALSE)),"")</f>
        <v>3.38</v>
      </c>
      <c r="H213" s="92">
        <f>IFERROR(IF(VLOOKUP($A213,'Annex 2 EHV charges'!$A:$O,11,FALSE)=0,"",VLOOKUP($A213,'Annex 2 EHV charges'!$A:$O,11,FALSE)),"")</f>
        <v>3.38</v>
      </c>
    </row>
    <row r="214" spans="1:8" x14ac:dyDescent="0.25">
      <c r="A214" s="85">
        <f t="array" ref="A214">IFERROR(INDEX('Annex 2 EHV charges'!$A$11:$A$299, MATCH(0, IF(ISBLANK('Annex 2 EHV charges'!$A$11:$A$299),1, COUNTIF(A$4:$A213, 'Annex 2 EHV charges'!$A$11:$A$299)), 0)),"")</f>
        <v>843</v>
      </c>
      <c r="B214" s="85">
        <f>IF($A214="","",VLOOKUP($A214,'Annex 2 EHV charges'!$A:$O,2,0))</f>
        <v>843</v>
      </c>
      <c r="C214" s="86">
        <f>IF($A214="","",VLOOKUP($A214,'Annex 2 EHV charges'!$A:$O,3,0))</f>
        <v>2200042196781</v>
      </c>
      <c r="D214" s="85" t="str">
        <f>IF($A214="","",VLOOKUP($A214,'Annex 2 EHV charges'!$A:$O,7,0))</f>
        <v>Horsacott PV</v>
      </c>
      <c r="E214" s="90">
        <f>IFERROR(IF(VLOOKUP($A214,'Annex 2 EHV charges'!$A:$O,8,FALSE)=0,"",VLOOKUP($A214,'Annex 2 EHV charges'!$A:$O,8,FALSE)),"")</f>
        <v>0.66700000000000004</v>
      </c>
      <c r="F214" s="91">
        <f>IFERROR(IF(VLOOKUP($A214,'Annex 2 EHV charges'!$A:$O,9,FALSE)=0,"",VLOOKUP($A214,'Annex 2 EHV charges'!$A:$O,9,FALSE)),"")</f>
        <v>1.77</v>
      </c>
      <c r="G214" s="92">
        <f>IFERROR(IF(VLOOKUP($A214,'Annex 2 EHV charges'!$A:$O,10,FALSE)=0,"",VLOOKUP($A214,'Annex 2 EHV charges'!$A:$O,10,FALSE)),"")</f>
        <v>3.11</v>
      </c>
      <c r="H214" s="92">
        <f>IFERROR(IF(VLOOKUP($A214,'Annex 2 EHV charges'!$A:$O,11,FALSE)=0,"",VLOOKUP($A214,'Annex 2 EHV charges'!$A:$O,11,FALSE)),"")</f>
        <v>3.11</v>
      </c>
    </row>
    <row r="215" spans="1:8" x14ac:dyDescent="0.25">
      <c r="A215" s="85">
        <f t="array" ref="A215">IFERROR(INDEX('Annex 2 EHV charges'!$A$11:$A$299, MATCH(0, IF(ISBLANK('Annex 2 EHV charges'!$A$11:$A$299),1, COUNTIF(A$4:$A214, 'Annex 2 EHV charges'!$A$11:$A$299)), 0)),"")</f>
        <v>844</v>
      </c>
      <c r="B215" s="85">
        <f>IF($A215="","",VLOOKUP($A215,'Annex 2 EHV charges'!$A:$O,2,0))</f>
        <v>844</v>
      </c>
      <c r="C215" s="86">
        <f>IF($A215="","",VLOOKUP($A215,'Annex 2 EHV charges'!$A:$O,3,0))</f>
        <v>2200042201252</v>
      </c>
      <c r="D215" s="85" t="str">
        <f>IF($A215="","",VLOOKUP($A215,'Annex 2 EHV charges'!$A:$O,7,0))</f>
        <v>Langunnett PV</v>
      </c>
      <c r="E215" s="90">
        <f>IFERROR(IF(VLOOKUP($A215,'Annex 2 EHV charges'!$A:$O,8,FALSE)=0,"",VLOOKUP($A215,'Annex 2 EHV charges'!$A:$O,8,FALSE)),"")</f>
        <v>1.589</v>
      </c>
      <c r="F215" s="91">
        <f>IFERROR(IF(VLOOKUP($A215,'Annex 2 EHV charges'!$A:$O,9,FALSE)=0,"",VLOOKUP($A215,'Annex 2 EHV charges'!$A:$O,9,FALSE)),"")</f>
        <v>13.98</v>
      </c>
      <c r="G215" s="92">
        <f>IFERROR(IF(VLOOKUP($A215,'Annex 2 EHV charges'!$A:$O,10,FALSE)=0,"",VLOOKUP($A215,'Annex 2 EHV charges'!$A:$O,10,FALSE)),"")</f>
        <v>2.0499999999999998</v>
      </c>
      <c r="H215" s="92">
        <f>IFERROR(IF(VLOOKUP($A215,'Annex 2 EHV charges'!$A:$O,11,FALSE)=0,"",VLOOKUP($A215,'Annex 2 EHV charges'!$A:$O,11,FALSE)),"")</f>
        <v>2.0499999999999998</v>
      </c>
    </row>
    <row r="216" spans="1:8" x14ac:dyDescent="0.25">
      <c r="A216" s="85">
        <f t="array" ref="A216">IFERROR(INDEX('Annex 2 EHV charges'!$A$11:$A$299, MATCH(0, IF(ISBLANK('Annex 2 EHV charges'!$A$11:$A$299),1, COUNTIF(A$4:$A215, 'Annex 2 EHV charges'!$A$11:$A$299)), 0)),"")</f>
        <v>845</v>
      </c>
      <c r="B216" s="85">
        <f>IF($A216="","",VLOOKUP($A216,'Annex 2 EHV charges'!$A:$O,2,0))</f>
        <v>845</v>
      </c>
      <c r="C216" s="86">
        <f>IF($A216="","",VLOOKUP($A216,'Annex 2 EHV charges'!$A:$O,3,0))</f>
        <v>2200042201270</v>
      </c>
      <c r="D216" s="85" t="str">
        <f>IF($A216="","",VLOOKUP($A216,'Annex 2 EHV charges'!$A:$O,7,0))</f>
        <v>Trefinnick Farm PV</v>
      </c>
      <c r="E216" s="90">
        <f>IFERROR(IF(VLOOKUP($A216,'Annex 2 EHV charges'!$A:$O,8,FALSE)=0,"",VLOOKUP($A216,'Annex 2 EHV charges'!$A:$O,8,FALSE)),"")</f>
        <v>1.3160000000000001</v>
      </c>
      <c r="F216" s="91">
        <f>IFERROR(IF(VLOOKUP($A216,'Annex 2 EHV charges'!$A:$O,9,FALSE)=0,"",VLOOKUP($A216,'Annex 2 EHV charges'!$A:$O,9,FALSE)),"")</f>
        <v>17.87</v>
      </c>
      <c r="G216" s="92">
        <f>IFERROR(IF(VLOOKUP($A216,'Annex 2 EHV charges'!$A:$O,10,FALSE)=0,"",VLOOKUP($A216,'Annex 2 EHV charges'!$A:$O,10,FALSE)),"")</f>
        <v>2.84</v>
      </c>
      <c r="H216" s="92">
        <f>IFERROR(IF(VLOOKUP($A216,'Annex 2 EHV charges'!$A:$O,11,FALSE)=0,"",VLOOKUP($A216,'Annex 2 EHV charges'!$A:$O,11,FALSE)),"")</f>
        <v>2.84</v>
      </c>
    </row>
    <row r="217" spans="1:8" x14ac:dyDescent="0.25">
      <c r="A217" s="85">
        <f t="array" ref="A217">IFERROR(INDEX('Annex 2 EHV charges'!$A$11:$A$299, MATCH(0, IF(ISBLANK('Annex 2 EHV charges'!$A$11:$A$299),1, COUNTIF(A$4:$A216, 'Annex 2 EHV charges'!$A$11:$A$299)), 0)),"")</f>
        <v>846</v>
      </c>
      <c r="B217" s="85">
        <f>IF($A217="","",VLOOKUP($A217,'Annex 2 EHV charges'!$A:$O,2,0))</f>
        <v>846</v>
      </c>
      <c r="C217" s="86">
        <f>IF($A217="","",VLOOKUP($A217,'Annex 2 EHV charges'!$A:$O,3,0))</f>
        <v>2200042202939</v>
      </c>
      <c r="D217" s="85" t="str">
        <f>IF($A217="","",VLOOKUP($A217,'Annex 2 EHV charges'!$A:$O,7,0))</f>
        <v>Little Trevease Farm PV</v>
      </c>
      <c r="E217" s="90">
        <f>IFERROR(IF(VLOOKUP($A217,'Annex 2 EHV charges'!$A:$O,8,FALSE)=0,"",VLOOKUP($A217,'Annex 2 EHV charges'!$A:$O,8,FALSE)),"")</f>
        <v>3.3929999999999998</v>
      </c>
      <c r="F217" s="91">
        <f>IFERROR(IF(VLOOKUP($A217,'Annex 2 EHV charges'!$A:$O,9,FALSE)=0,"",VLOOKUP($A217,'Annex 2 EHV charges'!$A:$O,9,FALSE)),"")</f>
        <v>8.65</v>
      </c>
      <c r="G217" s="92">
        <f>IFERROR(IF(VLOOKUP($A217,'Annex 2 EHV charges'!$A:$O,10,FALSE)=0,"",VLOOKUP($A217,'Annex 2 EHV charges'!$A:$O,10,FALSE)),"")</f>
        <v>1.65</v>
      </c>
      <c r="H217" s="92">
        <f>IFERROR(IF(VLOOKUP($A217,'Annex 2 EHV charges'!$A:$O,11,FALSE)=0,"",VLOOKUP($A217,'Annex 2 EHV charges'!$A:$O,11,FALSE)),"")</f>
        <v>1.65</v>
      </c>
    </row>
    <row r="218" spans="1:8" x14ac:dyDescent="0.25">
      <c r="A218" s="85">
        <f t="array" ref="A218">IFERROR(INDEX('Annex 2 EHV charges'!$A$11:$A$299, MATCH(0, IF(ISBLANK('Annex 2 EHV charges'!$A$11:$A$299),1, COUNTIF(A$4:$A217, 'Annex 2 EHV charges'!$A$11:$A$299)), 0)),"")</f>
        <v>847</v>
      </c>
      <c r="B218" s="85">
        <f>IF($A218="","",VLOOKUP($A218,'Annex 2 EHV charges'!$A:$O,2,0))</f>
        <v>847</v>
      </c>
      <c r="C218" s="86">
        <f>IF($A218="","",VLOOKUP($A218,'Annex 2 EHV charges'!$A:$O,3,0))</f>
        <v>2200042432625</v>
      </c>
      <c r="D218" s="85" t="str">
        <f>IF($A218="","",VLOOKUP($A218,'Annex 2 EHV charges'!$A:$O,7,0))</f>
        <v>Marksbury</v>
      </c>
      <c r="E218" s="90">
        <f>IFERROR(IF(VLOOKUP($A218,'Annex 2 EHV charges'!$A:$O,8,FALSE)=0,"",VLOOKUP($A218,'Annex 2 EHV charges'!$A:$O,8,FALSE)),"")</f>
        <v>4.2629999999999999</v>
      </c>
      <c r="F218" s="91">
        <f>IFERROR(IF(VLOOKUP($A218,'Annex 2 EHV charges'!$A:$O,9,FALSE)=0,"",VLOOKUP($A218,'Annex 2 EHV charges'!$A:$O,9,FALSE)),"")</f>
        <v>8.09</v>
      </c>
      <c r="G218" s="92">
        <f>IFERROR(IF(VLOOKUP($A218,'Annex 2 EHV charges'!$A:$O,10,FALSE)=0,"",VLOOKUP($A218,'Annex 2 EHV charges'!$A:$O,10,FALSE)),"")</f>
        <v>1.71</v>
      </c>
      <c r="H218" s="92">
        <f>IFERROR(IF(VLOOKUP($A218,'Annex 2 EHV charges'!$A:$O,11,FALSE)=0,"",VLOOKUP($A218,'Annex 2 EHV charges'!$A:$O,11,FALSE)),"")</f>
        <v>1.71</v>
      </c>
    </row>
    <row r="219" spans="1:8" x14ac:dyDescent="0.25">
      <c r="A219" s="85">
        <f t="array" ref="A219">IFERROR(INDEX('Annex 2 EHV charges'!$A$11:$A$299, MATCH(0, IF(ISBLANK('Annex 2 EHV charges'!$A$11:$A$299),1, COUNTIF(A$4:$A218, 'Annex 2 EHV charges'!$A$11:$A$299)), 0)),"")</f>
        <v>848</v>
      </c>
      <c r="B219" s="85">
        <f>IF($A219="","",VLOOKUP($A219,'Annex 2 EHV charges'!$A:$O,2,0))</f>
        <v>848</v>
      </c>
      <c r="C219" s="86">
        <f>IF($A219="","",VLOOKUP($A219,'Annex 2 EHV charges'!$A:$O,3,0))</f>
        <v>2200042202975</v>
      </c>
      <c r="D219" s="85" t="str">
        <f>IF($A219="","",VLOOKUP($A219,'Annex 2 EHV charges'!$A:$O,7,0))</f>
        <v>Cobbs Cross</v>
      </c>
      <c r="E219" s="90">
        <f>IFERROR(IF(VLOOKUP($A219,'Annex 2 EHV charges'!$A:$O,8,FALSE)=0,"",VLOOKUP($A219,'Annex 2 EHV charges'!$A:$O,8,FALSE)),"")</f>
        <v>0.63600000000000001</v>
      </c>
      <c r="F219" s="91">
        <f>IFERROR(IF(VLOOKUP($A219,'Annex 2 EHV charges'!$A:$O,9,FALSE)=0,"",VLOOKUP($A219,'Annex 2 EHV charges'!$A:$O,9,FALSE)),"")</f>
        <v>4.0199999999999996</v>
      </c>
      <c r="G219" s="92">
        <f>IFERROR(IF(VLOOKUP($A219,'Annex 2 EHV charges'!$A:$O,10,FALSE)=0,"",VLOOKUP($A219,'Annex 2 EHV charges'!$A:$O,10,FALSE)),"")</f>
        <v>1.97</v>
      </c>
      <c r="H219" s="92">
        <f>IFERROR(IF(VLOOKUP($A219,'Annex 2 EHV charges'!$A:$O,11,FALSE)=0,"",VLOOKUP($A219,'Annex 2 EHV charges'!$A:$O,11,FALSE)),"")</f>
        <v>1.97</v>
      </c>
    </row>
    <row r="220" spans="1:8" x14ac:dyDescent="0.25">
      <c r="A220" s="85">
        <f t="array" ref="A220">IFERROR(INDEX('Annex 2 EHV charges'!$A$11:$A$299, MATCH(0, IF(ISBLANK('Annex 2 EHV charges'!$A$11:$A$299),1, COUNTIF(A$4:$A219, 'Annex 2 EHV charges'!$A$11:$A$299)), 0)),"")</f>
        <v>849</v>
      </c>
      <c r="B220" s="85">
        <f>IF($A220="","",VLOOKUP($A220,'Annex 2 EHV charges'!$A:$O,2,0))</f>
        <v>849</v>
      </c>
      <c r="C220" s="86">
        <f>IF($A220="","",VLOOKUP($A220,'Annex 2 EHV charges'!$A:$O,3,0))</f>
        <v>2200042204652</v>
      </c>
      <c r="D220" s="85" t="str">
        <f>IF($A220="","",VLOOKUP($A220,'Annex 2 EHV charges'!$A:$O,7,0))</f>
        <v xml:space="preserve">Newlands Farm </v>
      </c>
      <c r="E220" s="90">
        <f>IFERROR(IF(VLOOKUP($A220,'Annex 2 EHV charges'!$A:$O,8,FALSE)=0,"",VLOOKUP($A220,'Annex 2 EHV charges'!$A:$O,8,FALSE)),"")</f>
        <v>8.8999999999999996E-2</v>
      </c>
      <c r="F220" s="91">
        <f>IFERROR(IF(VLOOKUP($A220,'Annex 2 EHV charges'!$A:$O,9,FALSE)=0,"",VLOOKUP($A220,'Annex 2 EHV charges'!$A:$O,9,FALSE)),"")</f>
        <v>4.2300000000000004</v>
      </c>
      <c r="G220" s="92">
        <f>IFERROR(IF(VLOOKUP($A220,'Annex 2 EHV charges'!$A:$O,10,FALSE)=0,"",VLOOKUP($A220,'Annex 2 EHV charges'!$A:$O,10,FALSE)),"")</f>
        <v>1.75</v>
      </c>
      <c r="H220" s="92">
        <f>IFERROR(IF(VLOOKUP($A220,'Annex 2 EHV charges'!$A:$O,11,FALSE)=0,"",VLOOKUP($A220,'Annex 2 EHV charges'!$A:$O,11,FALSE)),"")</f>
        <v>1.75</v>
      </c>
    </row>
    <row r="221" spans="1:8" x14ac:dyDescent="0.25">
      <c r="A221" s="85">
        <f t="array" ref="A221">IFERROR(INDEX('Annex 2 EHV charges'!$A$11:$A$299, MATCH(0, IF(ISBLANK('Annex 2 EHV charges'!$A$11:$A$299),1, COUNTIF(A$4:$A220, 'Annex 2 EHV charges'!$A$11:$A$299)), 0)),"")</f>
        <v>850</v>
      </c>
      <c r="B221" s="85">
        <f>IF($A221="","",VLOOKUP($A221,'Annex 2 EHV charges'!$A:$O,2,0))</f>
        <v>850</v>
      </c>
      <c r="C221" s="86">
        <f>IF($A221="","",VLOOKUP($A221,'Annex 2 EHV charges'!$A:$O,3,0))</f>
        <v>2200042206580</v>
      </c>
      <c r="D221" s="85" t="str">
        <f>IF($A221="","",VLOOKUP($A221,'Annex 2 EHV charges'!$A:$O,7,0))</f>
        <v>CRICKET ST THOMAS</v>
      </c>
      <c r="E221" s="90">
        <f>IFERROR(IF(VLOOKUP($A221,'Annex 2 EHV charges'!$A:$O,8,FALSE)=0,"",VLOOKUP($A221,'Annex 2 EHV charges'!$A:$O,8,FALSE)),"")</f>
        <v>8.8999999999999996E-2</v>
      </c>
      <c r="F221" s="91">
        <f>IFERROR(IF(VLOOKUP($A221,'Annex 2 EHV charges'!$A:$O,9,FALSE)=0,"",VLOOKUP($A221,'Annex 2 EHV charges'!$A:$O,9,FALSE)),"")</f>
        <v>27.12</v>
      </c>
      <c r="G221" s="92">
        <f>IFERROR(IF(VLOOKUP($A221,'Annex 2 EHV charges'!$A:$O,10,FALSE)=0,"",VLOOKUP($A221,'Annex 2 EHV charges'!$A:$O,10,FALSE)),"")</f>
        <v>0.95</v>
      </c>
      <c r="H221" s="92">
        <f>IFERROR(IF(VLOOKUP($A221,'Annex 2 EHV charges'!$A:$O,11,FALSE)=0,"",VLOOKUP($A221,'Annex 2 EHV charges'!$A:$O,11,FALSE)),"")</f>
        <v>0.95</v>
      </c>
    </row>
    <row r="222" spans="1:8" x14ac:dyDescent="0.25">
      <c r="A222" s="85">
        <f t="array" ref="A222">IFERROR(INDEX('Annex 2 EHV charges'!$A$11:$A$299, MATCH(0, IF(ISBLANK('Annex 2 EHV charges'!$A$11:$A$299),1, COUNTIF(A$4:$A221, 'Annex 2 EHV charges'!$A$11:$A$299)), 0)),"")</f>
        <v>851</v>
      </c>
      <c r="B222" s="85">
        <f>IF($A222="","",VLOOKUP($A222,'Annex 2 EHV charges'!$A:$O,2,0))</f>
        <v>851</v>
      </c>
      <c r="C222" s="86">
        <f>IF($A222="","",VLOOKUP($A222,'Annex 2 EHV charges'!$A:$O,3,0))</f>
        <v>2200042206622</v>
      </c>
      <c r="D222" s="85" t="str">
        <f>IF($A222="","",VLOOKUP($A222,'Annex 2 EHV charges'!$A:$O,7,0))</f>
        <v>Parsonage Barn</v>
      </c>
      <c r="E222" s="90">
        <f>IFERROR(IF(VLOOKUP($A222,'Annex 2 EHV charges'!$A:$O,8,FALSE)=0,"",VLOOKUP($A222,'Annex 2 EHV charges'!$A:$O,8,FALSE)),"")</f>
        <v>8.8999999999999996E-2</v>
      </c>
      <c r="F222" s="91">
        <f>IFERROR(IF(VLOOKUP($A222,'Annex 2 EHV charges'!$A:$O,9,FALSE)=0,"",VLOOKUP($A222,'Annex 2 EHV charges'!$A:$O,9,FALSE)),"")</f>
        <v>17.41</v>
      </c>
      <c r="G222" s="92">
        <f>IFERROR(IF(VLOOKUP($A222,'Annex 2 EHV charges'!$A:$O,10,FALSE)=0,"",VLOOKUP($A222,'Annex 2 EHV charges'!$A:$O,10,FALSE)),"")</f>
        <v>0.99</v>
      </c>
      <c r="H222" s="92">
        <f>IFERROR(IF(VLOOKUP($A222,'Annex 2 EHV charges'!$A:$O,11,FALSE)=0,"",VLOOKUP($A222,'Annex 2 EHV charges'!$A:$O,11,FALSE)),"")</f>
        <v>0.99</v>
      </c>
    </row>
    <row r="223" spans="1:8" x14ac:dyDescent="0.25">
      <c r="A223" s="85">
        <f t="array" ref="A223">IFERROR(INDEX('Annex 2 EHV charges'!$A$11:$A$299, MATCH(0, IF(ISBLANK('Annex 2 EHV charges'!$A$11:$A$299),1, COUNTIF(A$4:$A222, 'Annex 2 EHV charges'!$A$11:$A$299)), 0)),"")</f>
        <v>852</v>
      </c>
      <c r="B223" s="85">
        <f>IF($A223="","",VLOOKUP($A223,'Annex 2 EHV charges'!$A:$O,2,0))</f>
        <v>852</v>
      </c>
      <c r="C223" s="86">
        <f>IF($A223="","",VLOOKUP($A223,'Annex 2 EHV charges'!$A:$O,3,0))</f>
        <v>2200042208806</v>
      </c>
      <c r="D223" s="85" t="str">
        <f>IF($A223="","",VLOOKUP($A223,'Annex 2 EHV charges'!$A:$O,7,0))</f>
        <v>Hewas PV</v>
      </c>
      <c r="E223" s="90">
        <f>IFERROR(IF(VLOOKUP($A223,'Annex 2 EHV charges'!$A:$O,8,FALSE)=0,"",VLOOKUP($A223,'Annex 2 EHV charges'!$A:$O,8,FALSE)),"")</f>
        <v>0.34799999999999998</v>
      </c>
      <c r="F223" s="91">
        <f>IFERROR(IF(VLOOKUP($A223,'Annex 2 EHV charges'!$A:$O,9,FALSE)=0,"",VLOOKUP($A223,'Annex 2 EHV charges'!$A:$O,9,FALSE)),"")</f>
        <v>10.7</v>
      </c>
      <c r="G223" s="92">
        <f>IFERROR(IF(VLOOKUP($A223,'Annex 2 EHV charges'!$A:$O,10,FALSE)=0,"",VLOOKUP($A223,'Annex 2 EHV charges'!$A:$O,10,FALSE)),"")</f>
        <v>1.37</v>
      </c>
      <c r="H223" s="92">
        <f>IFERROR(IF(VLOOKUP($A223,'Annex 2 EHV charges'!$A:$O,11,FALSE)=0,"",VLOOKUP($A223,'Annex 2 EHV charges'!$A:$O,11,FALSE)),"")</f>
        <v>1.37</v>
      </c>
    </row>
    <row r="224" spans="1:8" x14ac:dyDescent="0.25">
      <c r="A224" s="85">
        <f t="array" ref="A224">IFERROR(INDEX('Annex 2 EHV charges'!$A$11:$A$299, MATCH(0, IF(ISBLANK('Annex 2 EHV charges'!$A$11:$A$299),1, COUNTIF(A$4:$A223, 'Annex 2 EHV charges'!$A$11:$A$299)), 0)),"")</f>
        <v>853</v>
      </c>
      <c r="B224" s="85">
        <f>IF($A224="","",VLOOKUP($A224,'Annex 2 EHV charges'!$A:$O,2,0))</f>
        <v>853</v>
      </c>
      <c r="C224" s="86">
        <f>IF($A224="","",VLOOKUP($A224,'Annex 2 EHV charges'!$A:$O,3,0))</f>
        <v>2200042208842</v>
      </c>
      <c r="D224" s="85" t="str">
        <f>IF($A224="","",VLOOKUP($A224,'Annex 2 EHV charges'!$A:$O,7,0))</f>
        <v>CRINACOTT PV</v>
      </c>
      <c r="E224" s="90">
        <f>IFERROR(IF(VLOOKUP($A224,'Annex 2 EHV charges'!$A:$O,8,FALSE)=0,"",VLOOKUP($A224,'Annex 2 EHV charges'!$A:$O,8,FALSE)),"")</f>
        <v>2.4129999999999998</v>
      </c>
      <c r="F224" s="91">
        <f>IFERROR(IF(VLOOKUP($A224,'Annex 2 EHV charges'!$A:$O,9,FALSE)=0,"",VLOOKUP($A224,'Annex 2 EHV charges'!$A:$O,9,FALSE)),"")</f>
        <v>11.66</v>
      </c>
      <c r="G224" s="92">
        <f>IFERROR(IF(VLOOKUP($A224,'Annex 2 EHV charges'!$A:$O,10,FALSE)=0,"",VLOOKUP($A224,'Annex 2 EHV charges'!$A:$O,10,FALSE)),"")</f>
        <v>0.87</v>
      </c>
      <c r="H224" s="92">
        <f>IFERROR(IF(VLOOKUP($A224,'Annex 2 EHV charges'!$A:$O,11,FALSE)=0,"",VLOOKUP($A224,'Annex 2 EHV charges'!$A:$O,11,FALSE)),"")</f>
        <v>0.87</v>
      </c>
    </row>
    <row r="225" spans="1:8" x14ac:dyDescent="0.25">
      <c r="A225" s="85">
        <f t="array" ref="A225">IFERROR(INDEX('Annex 2 EHV charges'!$A$11:$A$299, MATCH(0, IF(ISBLANK('Annex 2 EHV charges'!$A$11:$A$299),1, COUNTIF(A$4:$A224, 'Annex 2 EHV charges'!$A$11:$A$299)), 0)),"")</f>
        <v>854</v>
      </c>
      <c r="B225" s="85">
        <f>IF($A225="","",VLOOKUP($A225,'Annex 2 EHV charges'!$A:$O,2,0))</f>
        <v>854</v>
      </c>
      <c r="C225" s="86">
        <f>IF($A225="","",VLOOKUP($A225,'Annex 2 EHV charges'!$A:$O,3,0))</f>
        <v>2200042214711</v>
      </c>
      <c r="D225" s="85" t="str">
        <f>IF($A225="","",VLOOKUP($A225,'Annex 2 EHV charges'!$A:$O,7,0))</f>
        <v>Penare Farm</v>
      </c>
      <c r="E225" s="90">
        <f>IFERROR(IF(VLOOKUP($A225,'Annex 2 EHV charges'!$A:$O,8,FALSE)=0,"",VLOOKUP($A225,'Annex 2 EHV charges'!$A:$O,8,FALSE)),"")</f>
        <v>0.877</v>
      </c>
      <c r="F225" s="91">
        <f>IFERROR(IF(VLOOKUP($A225,'Annex 2 EHV charges'!$A:$O,9,FALSE)=0,"",VLOOKUP($A225,'Annex 2 EHV charges'!$A:$O,9,FALSE)),"")</f>
        <v>11.14</v>
      </c>
      <c r="G225" s="92">
        <f>IFERROR(IF(VLOOKUP($A225,'Annex 2 EHV charges'!$A:$O,10,FALSE)=0,"",VLOOKUP($A225,'Annex 2 EHV charges'!$A:$O,10,FALSE)),"")</f>
        <v>1.47</v>
      </c>
      <c r="H225" s="92">
        <f>IFERROR(IF(VLOOKUP($A225,'Annex 2 EHV charges'!$A:$O,11,FALSE)=0,"",VLOOKUP($A225,'Annex 2 EHV charges'!$A:$O,11,FALSE)),"")</f>
        <v>1.47</v>
      </c>
    </row>
    <row r="226" spans="1:8" x14ac:dyDescent="0.25">
      <c r="A226" s="85">
        <f t="array" ref="A226">IFERROR(INDEX('Annex 2 EHV charges'!$A$11:$A$299, MATCH(0, IF(ISBLANK('Annex 2 EHV charges'!$A$11:$A$299),1, COUNTIF(A$4:$A225, 'Annex 2 EHV charges'!$A$11:$A$299)), 0)),"")</f>
        <v>855</v>
      </c>
      <c r="B226" s="85">
        <f>IF($A226="","",VLOOKUP($A226,'Annex 2 EHV charges'!$A:$O,2,0))</f>
        <v>855</v>
      </c>
      <c r="C226" s="86">
        <f>IF($A226="","",VLOOKUP($A226,'Annex 2 EHV charges'!$A:$O,3,0))</f>
        <v>2200042214730</v>
      </c>
      <c r="D226" s="85" t="str">
        <f>IF($A226="","",VLOOKUP($A226,'Annex 2 EHV charges'!$A:$O,7,0))</f>
        <v>Aller Court</v>
      </c>
      <c r="E226" s="90">
        <f>IFERROR(IF(VLOOKUP($A226,'Annex 2 EHV charges'!$A:$O,8,FALSE)=0,"",VLOOKUP($A226,'Annex 2 EHV charges'!$A:$O,8,FALSE)),"")</f>
        <v>0.63400000000000001</v>
      </c>
      <c r="F226" s="91">
        <f>IFERROR(IF(VLOOKUP($A226,'Annex 2 EHV charges'!$A:$O,9,FALSE)=0,"",VLOOKUP($A226,'Annex 2 EHV charges'!$A:$O,9,FALSE)),"")</f>
        <v>22.29</v>
      </c>
      <c r="G226" s="92">
        <f>IFERROR(IF(VLOOKUP($A226,'Annex 2 EHV charges'!$A:$O,10,FALSE)=0,"",VLOOKUP($A226,'Annex 2 EHV charges'!$A:$O,10,FALSE)),"")</f>
        <v>1.19</v>
      </c>
      <c r="H226" s="92">
        <f>IFERROR(IF(VLOOKUP($A226,'Annex 2 EHV charges'!$A:$O,11,FALSE)=0,"",VLOOKUP($A226,'Annex 2 EHV charges'!$A:$O,11,FALSE)),"")</f>
        <v>1.19</v>
      </c>
    </row>
    <row r="227" spans="1:8" x14ac:dyDescent="0.25">
      <c r="A227" s="85">
        <f t="array" ref="A227">IFERROR(INDEX('Annex 2 EHV charges'!$A$11:$A$299, MATCH(0, IF(ISBLANK('Annex 2 EHV charges'!$A$11:$A$299),1, COUNTIF(A$4:$A226, 'Annex 2 EHV charges'!$A$11:$A$299)), 0)),"")</f>
        <v>857</v>
      </c>
      <c r="B227" s="85">
        <f>IF($A227="","",VLOOKUP($A227,'Annex 2 EHV charges'!$A:$O,2,0))</f>
        <v>857</v>
      </c>
      <c r="C227" s="86">
        <f>IF($A227="","",VLOOKUP($A227,'Annex 2 EHV charges'!$A:$O,3,0))</f>
        <v>2200042214943</v>
      </c>
      <c r="D227" s="85" t="str">
        <f>IF($A227="","",VLOOKUP($A227,'Annex 2 EHV charges'!$A:$O,7,0))</f>
        <v>Stonebarrow</v>
      </c>
      <c r="E227" s="90">
        <f>IFERROR(IF(VLOOKUP($A227,'Annex 2 EHV charges'!$A:$O,8,FALSE)=0,"",VLOOKUP($A227,'Annex 2 EHV charges'!$A:$O,8,FALSE)),"")</f>
        <v>8.8999999999999996E-2</v>
      </c>
      <c r="F227" s="91">
        <f>IFERROR(IF(VLOOKUP($A227,'Annex 2 EHV charges'!$A:$O,9,FALSE)=0,"",VLOOKUP($A227,'Annex 2 EHV charges'!$A:$O,9,FALSE)),"")</f>
        <v>6.53</v>
      </c>
      <c r="G227" s="92">
        <f>IFERROR(IF(VLOOKUP($A227,'Annex 2 EHV charges'!$A:$O,10,FALSE)=0,"",VLOOKUP($A227,'Annex 2 EHV charges'!$A:$O,10,FALSE)),"")</f>
        <v>1.31</v>
      </c>
      <c r="H227" s="92">
        <f>IFERROR(IF(VLOOKUP($A227,'Annex 2 EHV charges'!$A:$O,11,FALSE)=0,"",VLOOKUP($A227,'Annex 2 EHV charges'!$A:$O,11,FALSE)),"")</f>
        <v>1.31</v>
      </c>
    </row>
    <row r="228" spans="1:8" x14ac:dyDescent="0.25">
      <c r="A228" s="85">
        <f t="array" ref="A228">IFERROR(INDEX('Annex 2 EHV charges'!$A$11:$A$299, MATCH(0, IF(ISBLANK('Annex 2 EHV charges'!$A$11:$A$299),1, COUNTIF(A$4:$A227, 'Annex 2 EHV charges'!$A$11:$A$299)), 0)),"")</f>
        <v>858</v>
      </c>
      <c r="B228" s="85">
        <f>IF($A228="","",VLOOKUP($A228,'Annex 2 EHV charges'!$A:$O,2,0))</f>
        <v>858</v>
      </c>
      <c r="C228" s="86">
        <f>IF($A228="","",VLOOKUP($A228,'Annex 2 EHV charges'!$A:$O,3,0))</f>
        <v>2200042215088</v>
      </c>
      <c r="D228" s="85" t="str">
        <f>IF($A228="","",VLOOKUP($A228,'Annex 2 EHV charges'!$A:$O,7,0))</f>
        <v>Whitley Farm</v>
      </c>
      <c r="E228" s="90">
        <f>IFERROR(IF(VLOOKUP($A228,'Annex 2 EHV charges'!$A:$O,8,FALSE)=0,"",VLOOKUP($A228,'Annex 2 EHV charges'!$A:$O,8,FALSE)),"")</f>
        <v>0.53800000000000003</v>
      </c>
      <c r="F228" s="91">
        <f>IFERROR(IF(VLOOKUP($A228,'Annex 2 EHV charges'!$A:$O,9,FALSE)=0,"",VLOOKUP($A228,'Annex 2 EHV charges'!$A:$O,9,FALSE)),"")</f>
        <v>9.01</v>
      </c>
      <c r="G228" s="92">
        <f>IFERROR(IF(VLOOKUP($A228,'Annex 2 EHV charges'!$A:$O,10,FALSE)=0,"",VLOOKUP($A228,'Annex 2 EHV charges'!$A:$O,10,FALSE)),"")</f>
        <v>1.79</v>
      </c>
      <c r="H228" s="92">
        <f>IFERROR(IF(VLOOKUP($A228,'Annex 2 EHV charges'!$A:$O,11,FALSE)=0,"",VLOOKUP($A228,'Annex 2 EHV charges'!$A:$O,11,FALSE)),"")</f>
        <v>1.79</v>
      </c>
    </row>
    <row r="229" spans="1:8" x14ac:dyDescent="0.25">
      <c r="A229" s="85">
        <f t="array" ref="A229">IFERROR(INDEX('Annex 2 EHV charges'!$A$11:$A$299, MATCH(0, IF(ISBLANK('Annex 2 EHV charges'!$A$11:$A$299),1, COUNTIF(A$4:$A228, 'Annex 2 EHV charges'!$A$11:$A$299)), 0)),"")</f>
        <v>859</v>
      </c>
      <c r="B229" s="85">
        <f>IF($A229="","",VLOOKUP($A229,'Annex 2 EHV charges'!$A:$O,2,0))</f>
        <v>859</v>
      </c>
      <c r="C229" s="86">
        <f>IF($A229="","",VLOOKUP($A229,'Annex 2 EHV charges'!$A:$O,3,0))</f>
        <v>2200042215246</v>
      </c>
      <c r="D229" s="85" t="str">
        <f>IF($A229="","",VLOOKUP($A229,'Annex 2 EHV charges'!$A:$O,7,0))</f>
        <v>New Rendy Farm</v>
      </c>
      <c r="E229" s="90" t="str">
        <f>IFERROR(IF(VLOOKUP($A229,'Annex 2 EHV charges'!$A:$O,8,FALSE)=0,"",VLOOKUP($A229,'Annex 2 EHV charges'!$A:$O,8,FALSE)),"")</f>
        <v/>
      </c>
      <c r="F229" s="91">
        <f>IFERROR(IF(VLOOKUP($A229,'Annex 2 EHV charges'!$A:$O,9,FALSE)=0,"",VLOOKUP($A229,'Annex 2 EHV charges'!$A:$O,9,FALSE)),"")</f>
        <v>9.59</v>
      </c>
      <c r="G229" s="92">
        <f>IFERROR(IF(VLOOKUP($A229,'Annex 2 EHV charges'!$A:$O,10,FALSE)=0,"",VLOOKUP($A229,'Annex 2 EHV charges'!$A:$O,10,FALSE)),"")</f>
        <v>1.0900000000000001</v>
      </c>
      <c r="H229" s="92">
        <f>IFERROR(IF(VLOOKUP($A229,'Annex 2 EHV charges'!$A:$O,11,FALSE)=0,"",VLOOKUP($A229,'Annex 2 EHV charges'!$A:$O,11,FALSE)),"")</f>
        <v>1.0900000000000001</v>
      </c>
    </row>
    <row r="230" spans="1:8" x14ac:dyDescent="0.25">
      <c r="A230" s="85">
        <f t="array" ref="A230">IFERROR(INDEX('Annex 2 EHV charges'!$A$11:$A$299, MATCH(0, IF(ISBLANK('Annex 2 EHV charges'!$A$11:$A$299),1, COUNTIF(A$4:$A229, 'Annex 2 EHV charges'!$A$11:$A$299)), 0)),"")</f>
        <v>860</v>
      </c>
      <c r="B230" s="85">
        <f>IF($A230="","",VLOOKUP($A230,'Annex 2 EHV charges'!$A:$O,2,0))</f>
        <v>860</v>
      </c>
      <c r="C230" s="86">
        <f>IF($A230="","",VLOOKUP($A230,'Annex 2 EHV charges'!$A:$O,3,0))</f>
        <v>2200042216843</v>
      </c>
      <c r="D230" s="85" t="str">
        <f>IF($A230="","",VLOOKUP($A230,'Annex 2 EHV charges'!$A:$O,7,0))</f>
        <v>Tregassow</v>
      </c>
      <c r="E230" s="90">
        <f>IFERROR(IF(VLOOKUP($A230,'Annex 2 EHV charges'!$A:$O,8,FALSE)=0,"",VLOOKUP($A230,'Annex 2 EHV charges'!$A:$O,8,FALSE)),"")</f>
        <v>0.64900000000000002</v>
      </c>
      <c r="F230" s="91">
        <f>IFERROR(IF(VLOOKUP($A230,'Annex 2 EHV charges'!$A:$O,9,FALSE)=0,"",VLOOKUP($A230,'Annex 2 EHV charges'!$A:$O,9,FALSE)),"")</f>
        <v>5.96</v>
      </c>
      <c r="G230" s="92">
        <f>IFERROR(IF(VLOOKUP($A230,'Annex 2 EHV charges'!$A:$O,10,FALSE)=0,"",VLOOKUP($A230,'Annex 2 EHV charges'!$A:$O,10,FALSE)),"")</f>
        <v>2.4500000000000002</v>
      </c>
      <c r="H230" s="92">
        <f>IFERROR(IF(VLOOKUP($A230,'Annex 2 EHV charges'!$A:$O,11,FALSE)=0,"",VLOOKUP($A230,'Annex 2 EHV charges'!$A:$O,11,FALSE)),"")</f>
        <v>2.4500000000000002</v>
      </c>
    </row>
    <row r="231" spans="1:8" x14ac:dyDescent="0.25">
      <c r="A231" s="85">
        <f t="array" ref="A231">IFERROR(INDEX('Annex 2 EHV charges'!$A$11:$A$299, MATCH(0, IF(ISBLANK('Annex 2 EHV charges'!$A$11:$A$299),1, COUNTIF(A$4:$A230, 'Annex 2 EHV charges'!$A$11:$A$299)), 0)),"")</f>
        <v>861</v>
      </c>
      <c r="B231" s="85">
        <f>IF($A231="","",VLOOKUP($A231,'Annex 2 EHV charges'!$A:$O,2,0))</f>
        <v>861</v>
      </c>
      <c r="C231" s="86">
        <f>IF($A231="","",VLOOKUP($A231,'Annex 2 EHV charges'!$A:$O,3,0))</f>
        <v>2200042218405</v>
      </c>
      <c r="D231" s="85" t="str">
        <f>IF($A231="","",VLOOKUP($A231,'Annex 2 EHV charges'!$A:$O,7,0))</f>
        <v>Pitworthy</v>
      </c>
      <c r="E231" s="90">
        <f>IFERROR(IF(VLOOKUP($A231,'Annex 2 EHV charges'!$A:$O,8,FALSE)=0,"",VLOOKUP($A231,'Annex 2 EHV charges'!$A:$O,8,FALSE)),"")</f>
        <v>2.4119999999999999</v>
      </c>
      <c r="F231" s="91">
        <f>IFERROR(IF(VLOOKUP($A231,'Annex 2 EHV charges'!$A:$O,9,FALSE)=0,"",VLOOKUP($A231,'Annex 2 EHV charges'!$A:$O,9,FALSE)),"")</f>
        <v>17.309999999999999</v>
      </c>
      <c r="G231" s="92">
        <f>IFERROR(IF(VLOOKUP($A231,'Annex 2 EHV charges'!$A:$O,10,FALSE)=0,"",VLOOKUP($A231,'Annex 2 EHV charges'!$A:$O,10,FALSE)),"")</f>
        <v>2.86</v>
      </c>
      <c r="H231" s="92">
        <f>IFERROR(IF(VLOOKUP($A231,'Annex 2 EHV charges'!$A:$O,11,FALSE)=0,"",VLOOKUP($A231,'Annex 2 EHV charges'!$A:$O,11,FALSE)),"")</f>
        <v>2.86</v>
      </c>
    </row>
    <row r="232" spans="1:8" x14ac:dyDescent="0.25">
      <c r="A232" s="85">
        <f t="array" ref="A232">IFERROR(INDEX('Annex 2 EHV charges'!$A$11:$A$299, MATCH(0, IF(ISBLANK('Annex 2 EHV charges'!$A$11:$A$299),1, COUNTIF(A$4:$A231, 'Annex 2 EHV charges'!$A$11:$A$299)), 0)),"")</f>
        <v>862</v>
      </c>
      <c r="B232" s="85">
        <f>IF($A232="","",VLOOKUP($A232,'Annex 2 EHV charges'!$A:$O,2,0))</f>
        <v>862</v>
      </c>
      <c r="C232" s="86">
        <f>IF($A232="","",VLOOKUP($A232,'Annex 2 EHV charges'!$A:$O,3,0))</f>
        <v>2200042224250</v>
      </c>
      <c r="D232" s="85" t="str">
        <f>IF($A232="","",VLOOKUP($A232,'Annex 2 EHV charges'!$A:$O,7,0))</f>
        <v>Foxcombe PV</v>
      </c>
      <c r="E232" s="90">
        <f>IFERROR(IF(VLOOKUP($A232,'Annex 2 EHV charges'!$A:$O,8,FALSE)=0,"",VLOOKUP($A232,'Annex 2 EHV charges'!$A:$O,8,FALSE)),"")</f>
        <v>2.274</v>
      </c>
      <c r="F232" s="91">
        <f>IFERROR(IF(VLOOKUP($A232,'Annex 2 EHV charges'!$A:$O,9,FALSE)=0,"",VLOOKUP($A232,'Annex 2 EHV charges'!$A:$O,9,FALSE)),"")</f>
        <v>3.94</v>
      </c>
      <c r="G232" s="92">
        <f>IFERROR(IF(VLOOKUP($A232,'Annex 2 EHV charges'!$A:$O,10,FALSE)=0,"",VLOOKUP($A232,'Annex 2 EHV charges'!$A:$O,10,FALSE)),"")</f>
        <v>2.2799999999999998</v>
      </c>
      <c r="H232" s="92">
        <f>IFERROR(IF(VLOOKUP($A232,'Annex 2 EHV charges'!$A:$O,11,FALSE)=0,"",VLOOKUP($A232,'Annex 2 EHV charges'!$A:$O,11,FALSE)),"")</f>
        <v>2.2799999999999998</v>
      </c>
    </row>
    <row r="233" spans="1:8" x14ac:dyDescent="0.25">
      <c r="A233" s="85">
        <f t="array" ref="A233">IFERROR(INDEX('Annex 2 EHV charges'!$A$11:$A$299, MATCH(0, IF(ISBLANK('Annex 2 EHV charges'!$A$11:$A$299),1, COUNTIF(A$4:$A232, 'Annex 2 EHV charges'!$A$11:$A$299)), 0)),"")</f>
        <v>863</v>
      </c>
      <c r="B233" s="85">
        <f>IF($A233="","",VLOOKUP($A233,'Annex 2 EHV charges'!$A:$O,2,0))</f>
        <v>863</v>
      </c>
      <c r="C233" s="86">
        <f>IF($A233="","",VLOOKUP($A233,'Annex 2 EHV charges'!$A:$O,3,0))</f>
        <v>2200042224278</v>
      </c>
      <c r="D233" s="85" t="str">
        <f>IF($A233="","",VLOOKUP($A233,'Annex 2 EHV charges'!$A:$O,7,0))</f>
        <v>Rexon Cross PV Farm</v>
      </c>
      <c r="E233" s="90">
        <f>IFERROR(IF(VLOOKUP($A233,'Annex 2 EHV charges'!$A:$O,8,FALSE)=0,"",VLOOKUP($A233,'Annex 2 EHV charges'!$A:$O,8,FALSE)),"")</f>
        <v>1.879</v>
      </c>
      <c r="F233" s="91">
        <f>IFERROR(IF(VLOOKUP($A233,'Annex 2 EHV charges'!$A:$O,9,FALSE)=0,"",VLOOKUP($A233,'Annex 2 EHV charges'!$A:$O,9,FALSE)),"")</f>
        <v>5.7</v>
      </c>
      <c r="G233" s="92">
        <f>IFERROR(IF(VLOOKUP($A233,'Annex 2 EHV charges'!$A:$O,10,FALSE)=0,"",VLOOKUP($A233,'Annex 2 EHV charges'!$A:$O,10,FALSE)),"")</f>
        <v>1.9</v>
      </c>
      <c r="H233" s="92">
        <f>IFERROR(IF(VLOOKUP($A233,'Annex 2 EHV charges'!$A:$O,11,FALSE)=0,"",VLOOKUP($A233,'Annex 2 EHV charges'!$A:$O,11,FALSE)),"")</f>
        <v>1.9</v>
      </c>
    </row>
    <row r="234" spans="1:8" x14ac:dyDescent="0.25">
      <c r="A234" s="85">
        <f t="array" ref="A234">IFERROR(INDEX('Annex 2 EHV charges'!$A$11:$A$299, MATCH(0, IF(ISBLANK('Annex 2 EHV charges'!$A$11:$A$299),1, COUNTIF(A$4:$A233, 'Annex 2 EHV charges'!$A$11:$A$299)), 0)),"")</f>
        <v>864</v>
      </c>
      <c r="B234" s="85">
        <f>IF($A234="","",VLOOKUP($A234,'Annex 2 EHV charges'!$A:$O,2,0))</f>
        <v>864</v>
      </c>
      <c r="C234" s="86">
        <f>IF($A234="","",VLOOKUP($A234,'Annex 2 EHV charges'!$A:$O,3,0))</f>
        <v>2200042242880</v>
      </c>
      <c r="D234" s="85" t="str">
        <f>IF($A234="","",VLOOKUP($A234,'Annex 2 EHV charges'!$A:$O,7,0))</f>
        <v>Hazard Farm PV</v>
      </c>
      <c r="E234" s="90">
        <f>IFERROR(IF(VLOOKUP($A234,'Annex 2 EHV charges'!$A:$O,8,FALSE)=0,"",VLOOKUP($A234,'Annex 2 EHV charges'!$A:$O,8,FALSE)),"")</f>
        <v>1.137</v>
      </c>
      <c r="F234" s="91">
        <f>IFERROR(IF(VLOOKUP($A234,'Annex 2 EHV charges'!$A:$O,9,FALSE)=0,"",VLOOKUP($A234,'Annex 2 EHV charges'!$A:$O,9,FALSE)),"")</f>
        <v>5.57</v>
      </c>
      <c r="G234" s="92">
        <f>IFERROR(IF(VLOOKUP($A234,'Annex 2 EHV charges'!$A:$O,10,FALSE)=0,"",VLOOKUP($A234,'Annex 2 EHV charges'!$A:$O,10,FALSE)),"")</f>
        <v>1.94</v>
      </c>
      <c r="H234" s="92">
        <f>IFERROR(IF(VLOOKUP($A234,'Annex 2 EHV charges'!$A:$O,11,FALSE)=0,"",VLOOKUP($A234,'Annex 2 EHV charges'!$A:$O,11,FALSE)),"")</f>
        <v>1.94</v>
      </c>
    </row>
    <row r="235" spans="1:8" x14ac:dyDescent="0.25">
      <c r="A235" s="85">
        <f t="array" ref="A235">IFERROR(INDEX('Annex 2 EHV charges'!$A$11:$A$299, MATCH(0, IF(ISBLANK('Annex 2 EHV charges'!$A$11:$A$299),1, COUNTIF(A$4:$A234, 'Annex 2 EHV charges'!$A$11:$A$299)), 0)),"")</f>
        <v>865</v>
      </c>
      <c r="B235" s="85">
        <f>IF($A235="","",VLOOKUP($A235,'Annex 2 EHV charges'!$A:$O,2,0))</f>
        <v>865</v>
      </c>
      <c r="C235" s="86">
        <f>IF($A235="","",VLOOKUP($A235,'Annex 2 EHV charges'!$A:$O,3,0))</f>
        <v>2200042244673</v>
      </c>
      <c r="D235" s="85" t="str">
        <f>IF($A235="","",VLOOKUP($A235,'Annex 2 EHV charges'!$A:$O,7,0))</f>
        <v>Luscott Barton</v>
      </c>
      <c r="E235" s="90">
        <f>IFERROR(IF(VLOOKUP($A235,'Annex 2 EHV charges'!$A:$O,8,FALSE)=0,"",VLOOKUP($A235,'Annex 2 EHV charges'!$A:$O,8,FALSE)),"")</f>
        <v>0.67300000000000004</v>
      </c>
      <c r="F235" s="91">
        <f>IFERROR(IF(VLOOKUP($A235,'Annex 2 EHV charges'!$A:$O,9,FALSE)=0,"",VLOOKUP($A235,'Annex 2 EHV charges'!$A:$O,9,FALSE)),"")</f>
        <v>10.33</v>
      </c>
      <c r="G235" s="92">
        <f>IFERROR(IF(VLOOKUP($A235,'Annex 2 EHV charges'!$A:$O,10,FALSE)=0,"",VLOOKUP($A235,'Annex 2 EHV charges'!$A:$O,10,FALSE)),"")</f>
        <v>3.1</v>
      </c>
      <c r="H235" s="92">
        <f>IFERROR(IF(VLOOKUP($A235,'Annex 2 EHV charges'!$A:$O,11,FALSE)=0,"",VLOOKUP($A235,'Annex 2 EHV charges'!$A:$O,11,FALSE)),"")</f>
        <v>3.1</v>
      </c>
    </row>
    <row r="236" spans="1:8" x14ac:dyDescent="0.25">
      <c r="A236" s="85">
        <f t="array" ref="A236">IFERROR(INDEX('Annex 2 EHV charges'!$A$11:$A$299, MATCH(0, IF(ISBLANK('Annex 2 EHV charges'!$A$11:$A$299),1, COUNTIF(A$4:$A235, 'Annex 2 EHV charges'!$A$11:$A$299)), 0)),"")</f>
        <v>866</v>
      </c>
      <c r="B236" s="85">
        <f>IF($A236="","",VLOOKUP($A236,'Annex 2 EHV charges'!$A:$O,2,0))</f>
        <v>866</v>
      </c>
      <c r="C236" s="86">
        <f>IF($A236="","",VLOOKUP($A236,'Annex 2 EHV charges'!$A:$O,3,0))</f>
        <v>2200042254120</v>
      </c>
      <c r="D236" s="85" t="str">
        <f>IF($A236="","",VLOOKUP($A236,'Annex 2 EHV charges'!$A:$O,7,0))</f>
        <v>Grange Farm PV</v>
      </c>
      <c r="E236" s="90" t="str">
        <f>IFERROR(IF(VLOOKUP($A236,'Annex 2 EHV charges'!$A:$O,8,FALSE)=0,"",VLOOKUP($A236,'Annex 2 EHV charges'!$A:$O,8,FALSE)),"")</f>
        <v/>
      </c>
      <c r="F236" s="91">
        <f>IFERROR(IF(VLOOKUP($A236,'Annex 2 EHV charges'!$A:$O,9,FALSE)=0,"",VLOOKUP($A236,'Annex 2 EHV charges'!$A:$O,9,FALSE)),"")</f>
        <v>8.4600000000000009</v>
      </c>
      <c r="G236" s="92">
        <f>IFERROR(IF(VLOOKUP($A236,'Annex 2 EHV charges'!$A:$O,10,FALSE)=0,"",VLOOKUP($A236,'Annex 2 EHV charges'!$A:$O,10,FALSE)),"")</f>
        <v>1.29</v>
      </c>
      <c r="H236" s="92">
        <f>IFERROR(IF(VLOOKUP($A236,'Annex 2 EHV charges'!$A:$O,11,FALSE)=0,"",VLOOKUP($A236,'Annex 2 EHV charges'!$A:$O,11,FALSE)),"")</f>
        <v>1.29</v>
      </c>
    </row>
    <row r="237" spans="1:8" x14ac:dyDescent="0.25">
      <c r="A237" s="85">
        <f t="array" ref="A237">IFERROR(INDEX('Annex 2 EHV charges'!$A$11:$A$299, MATCH(0, IF(ISBLANK('Annex 2 EHV charges'!$A$11:$A$299),1, COUNTIF(A$4:$A236, 'Annex 2 EHV charges'!$A$11:$A$299)), 0)),"")</f>
        <v>867</v>
      </c>
      <c r="B237" s="85">
        <f>IF($A237="","",VLOOKUP($A237,'Annex 2 EHV charges'!$A:$O,2,0))</f>
        <v>867</v>
      </c>
      <c r="C237" s="86">
        <f>IF($A237="","",VLOOKUP($A237,'Annex 2 EHV charges'!$A:$O,3,0))</f>
        <v>2200042352174</v>
      </c>
      <c r="D237" s="85" t="str">
        <f>IF($A237="","",VLOOKUP($A237,'Annex 2 EHV charges'!$A:$O,7,0))</f>
        <v>Derriton Fields</v>
      </c>
      <c r="E237" s="90">
        <f>IFERROR(IF(VLOOKUP($A237,'Annex 2 EHV charges'!$A:$O,8,FALSE)=0,"",VLOOKUP($A237,'Annex 2 EHV charges'!$A:$O,8,FALSE)),"")</f>
        <v>2.411</v>
      </c>
      <c r="F237" s="91">
        <f>IFERROR(IF(VLOOKUP($A237,'Annex 2 EHV charges'!$A:$O,9,FALSE)=0,"",VLOOKUP($A237,'Annex 2 EHV charges'!$A:$O,9,FALSE)),"")</f>
        <v>13.66</v>
      </c>
      <c r="G237" s="92">
        <f>IFERROR(IF(VLOOKUP($A237,'Annex 2 EHV charges'!$A:$O,10,FALSE)=0,"",VLOOKUP($A237,'Annex 2 EHV charges'!$A:$O,10,FALSE)),"")</f>
        <v>1.68</v>
      </c>
      <c r="H237" s="92">
        <f>IFERROR(IF(VLOOKUP($A237,'Annex 2 EHV charges'!$A:$O,11,FALSE)=0,"",VLOOKUP($A237,'Annex 2 EHV charges'!$A:$O,11,FALSE)),"")</f>
        <v>1.68</v>
      </c>
    </row>
    <row r="238" spans="1:8" x14ac:dyDescent="0.25">
      <c r="A238" s="85">
        <f t="array" ref="A238">IFERROR(INDEX('Annex 2 EHV charges'!$A$11:$A$299, MATCH(0, IF(ISBLANK('Annex 2 EHV charges'!$A$11:$A$299),1, COUNTIF(A$4:$A237, 'Annex 2 EHV charges'!$A$11:$A$299)), 0)),"")</f>
        <v>868</v>
      </c>
      <c r="B238" s="85">
        <f>IF($A238="","",VLOOKUP($A238,'Annex 2 EHV charges'!$A:$O,2,0))</f>
        <v>868</v>
      </c>
      <c r="C238" s="86">
        <f>IF($A238="","",VLOOKUP($A238,'Annex 2 EHV charges'!$A:$O,3,0))</f>
        <v>2200042278478</v>
      </c>
      <c r="D238" s="85" t="str">
        <f>IF($A238="","",VLOOKUP($A238,'Annex 2 EHV charges'!$A:$O,7,0))</f>
        <v>Cleave Farm</v>
      </c>
      <c r="E238" s="90">
        <f>IFERROR(IF(VLOOKUP($A238,'Annex 2 EHV charges'!$A:$O,8,FALSE)=0,"",VLOOKUP($A238,'Annex 2 EHV charges'!$A:$O,8,FALSE)),"")</f>
        <v>0.68600000000000005</v>
      </c>
      <c r="F238" s="91">
        <f>IFERROR(IF(VLOOKUP($A238,'Annex 2 EHV charges'!$A:$O,9,FALSE)=0,"",VLOOKUP($A238,'Annex 2 EHV charges'!$A:$O,9,FALSE)),"")</f>
        <v>23.33</v>
      </c>
      <c r="G238" s="92">
        <f>IFERROR(IF(VLOOKUP($A238,'Annex 2 EHV charges'!$A:$O,10,FALSE)=0,"",VLOOKUP($A238,'Annex 2 EHV charges'!$A:$O,10,FALSE)),"")</f>
        <v>3.82</v>
      </c>
      <c r="H238" s="92">
        <f>IFERROR(IF(VLOOKUP($A238,'Annex 2 EHV charges'!$A:$O,11,FALSE)=0,"",VLOOKUP($A238,'Annex 2 EHV charges'!$A:$O,11,FALSE)),"")</f>
        <v>3.82</v>
      </c>
    </row>
    <row r="239" spans="1:8" x14ac:dyDescent="0.25">
      <c r="A239" s="85">
        <f t="array" ref="A239">IFERROR(INDEX('Annex 2 EHV charges'!$A$11:$A$299, MATCH(0, IF(ISBLANK('Annex 2 EHV charges'!$A$11:$A$299),1, COUNTIF(A$4:$A238, 'Annex 2 EHV charges'!$A$11:$A$299)), 0)),"")</f>
        <v>869</v>
      </c>
      <c r="B239" s="85">
        <f>IF($A239="","",VLOOKUP($A239,'Annex 2 EHV charges'!$A:$O,2,0))</f>
        <v>869</v>
      </c>
      <c r="C239" s="86">
        <f>IF($A239="","",VLOOKUP($A239,'Annex 2 EHV charges'!$A:$O,3,0))</f>
        <v>2200042342032</v>
      </c>
      <c r="D239" s="85" t="str">
        <f>IF($A239="","",VLOOKUP($A239,'Annex 2 EHV charges'!$A:$O,7,0))</f>
        <v>Woolavington</v>
      </c>
      <c r="E239" s="90">
        <f>IFERROR(IF(VLOOKUP($A239,'Annex 2 EHV charges'!$A:$O,8,FALSE)=0,"",VLOOKUP($A239,'Annex 2 EHV charges'!$A:$O,8,FALSE)),"")</f>
        <v>0.66400000000000003</v>
      </c>
      <c r="F239" s="91">
        <f>IFERROR(IF(VLOOKUP($A239,'Annex 2 EHV charges'!$A:$O,9,FALSE)=0,"",VLOOKUP($A239,'Annex 2 EHV charges'!$A:$O,9,FALSE)),"")</f>
        <v>7.89</v>
      </c>
      <c r="G239" s="92">
        <f>IFERROR(IF(VLOOKUP($A239,'Annex 2 EHV charges'!$A:$O,10,FALSE)=0,"",VLOOKUP($A239,'Annex 2 EHV charges'!$A:$O,10,FALSE)),"")</f>
        <v>1.37</v>
      </c>
      <c r="H239" s="92">
        <f>IFERROR(IF(VLOOKUP($A239,'Annex 2 EHV charges'!$A:$O,11,FALSE)=0,"",VLOOKUP($A239,'Annex 2 EHV charges'!$A:$O,11,FALSE)),"")</f>
        <v>1.37</v>
      </c>
    </row>
    <row r="240" spans="1:8" x14ac:dyDescent="0.25">
      <c r="A240" s="85">
        <f t="array" ref="A240">IFERROR(INDEX('Annex 2 EHV charges'!$A$11:$A$299, MATCH(0, IF(ISBLANK('Annex 2 EHV charges'!$A$11:$A$299),1, COUNTIF(A$4:$A239, 'Annex 2 EHV charges'!$A$11:$A$299)), 0)),"")</f>
        <v>870</v>
      </c>
      <c r="B240" s="85">
        <f>IF($A240="","",VLOOKUP($A240,'Annex 2 EHV charges'!$A:$O,2,0))</f>
        <v>870</v>
      </c>
      <c r="C240" s="86">
        <f>IF($A240="","",VLOOKUP($A240,'Annex 2 EHV charges'!$A:$O,3,0))</f>
        <v>2200042342060</v>
      </c>
      <c r="D240" s="85" t="str">
        <f>IF($A240="","",VLOOKUP($A240,'Annex 2 EHV charges'!$A:$O,7,0))</f>
        <v>Trehawke Farm</v>
      </c>
      <c r="E240" s="90">
        <f>IFERROR(IF(VLOOKUP($A240,'Annex 2 EHV charges'!$A:$O,8,FALSE)=0,"",VLOOKUP($A240,'Annex 2 EHV charges'!$A:$O,8,FALSE)),"")</f>
        <v>1.5009999999999999</v>
      </c>
      <c r="F240" s="91">
        <f>IFERROR(IF(VLOOKUP($A240,'Annex 2 EHV charges'!$A:$O,9,FALSE)=0,"",VLOOKUP($A240,'Annex 2 EHV charges'!$A:$O,9,FALSE)),"")</f>
        <v>15.23</v>
      </c>
      <c r="G240" s="92">
        <f>IFERROR(IF(VLOOKUP($A240,'Annex 2 EHV charges'!$A:$O,10,FALSE)=0,"",VLOOKUP($A240,'Annex 2 EHV charges'!$A:$O,10,FALSE)),"")</f>
        <v>1.33</v>
      </c>
      <c r="H240" s="92">
        <f>IFERROR(IF(VLOOKUP($A240,'Annex 2 EHV charges'!$A:$O,11,FALSE)=0,"",VLOOKUP($A240,'Annex 2 EHV charges'!$A:$O,11,FALSE)),"")</f>
        <v>1.33</v>
      </c>
    </row>
    <row r="241" spans="1:8" x14ac:dyDescent="0.25">
      <c r="A241" s="85">
        <f t="array" ref="A241">IFERROR(INDEX('Annex 2 EHV charges'!$A$11:$A$299, MATCH(0, IF(ISBLANK('Annex 2 EHV charges'!$A$11:$A$299),1, COUNTIF(A$4:$A240, 'Annex 2 EHV charges'!$A$11:$A$299)), 0)),"")</f>
        <v>871</v>
      </c>
      <c r="B241" s="85">
        <f>IF($A241="","",VLOOKUP($A241,'Annex 2 EHV charges'!$A:$O,2,0))</f>
        <v>871</v>
      </c>
      <c r="C241" s="86">
        <f>IF($A241="","",VLOOKUP($A241,'Annex 2 EHV charges'!$A:$O,3,0))</f>
        <v>2200042278751</v>
      </c>
      <c r="D241" s="85" t="str">
        <f>IF($A241="","",VLOOKUP($A241,'Annex 2 EHV charges'!$A:$O,7,0))</f>
        <v>Higher Berechapel Farm</v>
      </c>
      <c r="E241" s="90">
        <f>IFERROR(IF(VLOOKUP($A241,'Annex 2 EHV charges'!$A:$O,8,FALSE)=0,"",VLOOKUP($A241,'Annex 2 EHV charges'!$A:$O,8,FALSE)),"")</f>
        <v>0.09</v>
      </c>
      <c r="F241" s="91">
        <f>IFERROR(IF(VLOOKUP($A241,'Annex 2 EHV charges'!$A:$O,9,FALSE)=0,"",VLOOKUP($A241,'Annex 2 EHV charges'!$A:$O,9,FALSE)),"")</f>
        <v>194.69</v>
      </c>
      <c r="G241" s="92">
        <f>IFERROR(IF(VLOOKUP($A241,'Annex 2 EHV charges'!$A:$O,10,FALSE)=0,"",VLOOKUP($A241,'Annex 2 EHV charges'!$A:$O,10,FALSE)),"")</f>
        <v>0.72</v>
      </c>
      <c r="H241" s="92">
        <f>IFERROR(IF(VLOOKUP($A241,'Annex 2 EHV charges'!$A:$O,11,FALSE)=0,"",VLOOKUP($A241,'Annex 2 EHV charges'!$A:$O,11,FALSE)),"")</f>
        <v>0.72</v>
      </c>
    </row>
    <row r="242" spans="1:8" x14ac:dyDescent="0.25">
      <c r="A242" s="85">
        <f t="array" ref="A242">IFERROR(INDEX('Annex 2 EHV charges'!$A$11:$A$299, MATCH(0, IF(ISBLANK('Annex 2 EHV charges'!$A$11:$A$299),1, COUNTIF(A$4:$A241, 'Annex 2 EHV charges'!$A$11:$A$299)), 0)),"")</f>
        <v>872</v>
      </c>
      <c r="B242" s="85">
        <f>IF($A242="","",VLOOKUP($A242,'Annex 2 EHV charges'!$A:$O,2,0))</f>
        <v>872</v>
      </c>
      <c r="C242" s="86">
        <f>IF($A242="","",VLOOKUP($A242,'Annex 2 EHV charges'!$A:$O,3,0))</f>
        <v>2200042278947</v>
      </c>
      <c r="D242" s="85" t="str">
        <f>IF($A242="","",VLOOKUP($A242,'Annex 2 EHV charges'!$A:$O,7,0))</f>
        <v>Bommertown</v>
      </c>
      <c r="E242" s="90" t="str">
        <f>IFERROR(IF(VLOOKUP($A242,'Annex 2 EHV charges'!$A:$O,8,FALSE)=0,"",VLOOKUP($A242,'Annex 2 EHV charges'!$A:$O,8,FALSE)),"")</f>
        <v/>
      </c>
      <c r="F242" s="91">
        <f>IFERROR(IF(VLOOKUP($A242,'Annex 2 EHV charges'!$A:$O,9,FALSE)=0,"",VLOOKUP($A242,'Annex 2 EHV charges'!$A:$O,9,FALSE)),"")</f>
        <v>8.0500000000000007</v>
      </c>
      <c r="G242" s="92">
        <f>IFERROR(IF(VLOOKUP($A242,'Annex 2 EHV charges'!$A:$O,10,FALSE)=0,"",VLOOKUP($A242,'Annex 2 EHV charges'!$A:$O,10,FALSE)),"")</f>
        <v>1.49</v>
      </c>
      <c r="H242" s="92">
        <f>IFERROR(IF(VLOOKUP($A242,'Annex 2 EHV charges'!$A:$O,11,FALSE)=0,"",VLOOKUP($A242,'Annex 2 EHV charges'!$A:$O,11,FALSE)),"")</f>
        <v>1.49</v>
      </c>
    </row>
    <row r="243" spans="1:8" x14ac:dyDescent="0.25">
      <c r="A243" s="85">
        <f t="array" ref="A243">IFERROR(INDEX('Annex 2 EHV charges'!$A$11:$A$299, MATCH(0, IF(ISBLANK('Annex 2 EHV charges'!$A$11:$A$299),1, COUNTIF(A$4:$A242, 'Annex 2 EHV charges'!$A$11:$A$299)), 0)),"")</f>
        <v>873</v>
      </c>
      <c r="B243" s="85">
        <f>IF($A243="","",VLOOKUP($A243,'Annex 2 EHV charges'!$A:$O,2,0))</f>
        <v>873</v>
      </c>
      <c r="C243" s="86">
        <f>IF($A243="","",VLOOKUP($A243,'Annex 2 EHV charges'!$A:$O,3,0))</f>
        <v>2200042349739</v>
      </c>
      <c r="D243" s="85" t="str">
        <f>IF($A243="","",VLOOKUP($A243,'Annex 2 EHV charges'!$A:$O,7,0))</f>
        <v>Carloggas Farm</v>
      </c>
      <c r="E243" s="90">
        <f>IFERROR(IF(VLOOKUP($A243,'Annex 2 EHV charges'!$A:$O,8,FALSE)=0,"",VLOOKUP($A243,'Annex 2 EHV charges'!$A:$O,8,FALSE)),"")</f>
        <v>0.34899999999999998</v>
      </c>
      <c r="F243" s="91">
        <f>IFERROR(IF(VLOOKUP($A243,'Annex 2 EHV charges'!$A:$O,9,FALSE)=0,"",VLOOKUP($A243,'Annex 2 EHV charges'!$A:$O,9,FALSE)),"")</f>
        <v>34.619999999999997</v>
      </c>
      <c r="G243" s="92">
        <f>IFERROR(IF(VLOOKUP($A243,'Annex 2 EHV charges'!$A:$O,10,FALSE)=0,"",VLOOKUP($A243,'Annex 2 EHV charges'!$A:$O,10,FALSE)),"")</f>
        <v>0.99</v>
      </c>
      <c r="H243" s="92">
        <f>IFERROR(IF(VLOOKUP($A243,'Annex 2 EHV charges'!$A:$O,11,FALSE)=0,"",VLOOKUP($A243,'Annex 2 EHV charges'!$A:$O,11,FALSE)),"")</f>
        <v>0.99</v>
      </c>
    </row>
    <row r="244" spans="1:8" x14ac:dyDescent="0.25">
      <c r="A244" s="85">
        <f t="array" ref="A244">IFERROR(INDEX('Annex 2 EHV charges'!$A$11:$A$299, MATCH(0, IF(ISBLANK('Annex 2 EHV charges'!$A$11:$A$299),1, COUNTIF(A$4:$A243, 'Annex 2 EHV charges'!$A$11:$A$299)), 0)),"")</f>
        <v>876</v>
      </c>
      <c r="B244" s="85">
        <f>IF($A244="","",VLOOKUP($A244,'Annex 2 EHV charges'!$A:$O,2,0))</f>
        <v>876</v>
      </c>
      <c r="C244" s="86">
        <f>IF($A244="","",VLOOKUP($A244,'Annex 2 EHV charges'!$A:$O,3,0))</f>
        <v>2200042911983</v>
      </c>
      <c r="D244" s="85" t="str">
        <f>IF($A244="","",VLOOKUP($A244,'Annex 2 EHV charges'!$A:$O,7,0))</f>
        <v>Viridor EFW (Seabank)</v>
      </c>
      <c r="E244" s="90" t="str">
        <f>IFERROR(IF(VLOOKUP($A244,'Annex 2 EHV charges'!$A:$O,8,FALSE)=0,"",VLOOKUP($A244,'Annex 2 EHV charges'!$A:$O,8,FALSE)),"")</f>
        <v/>
      </c>
      <c r="F244" s="91">
        <f>IFERROR(IF(VLOOKUP($A244,'Annex 2 EHV charges'!$A:$O,9,FALSE)=0,"",VLOOKUP($A244,'Annex 2 EHV charges'!$A:$O,9,FALSE)),"")</f>
        <v>103.17</v>
      </c>
      <c r="G244" s="92">
        <f>IFERROR(IF(VLOOKUP($A244,'Annex 2 EHV charges'!$A:$O,10,FALSE)=0,"",VLOOKUP($A244,'Annex 2 EHV charges'!$A:$O,10,FALSE)),"")</f>
        <v>0.81</v>
      </c>
      <c r="H244" s="92">
        <f>IFERROR(IF(VLOOKUP($A244,'Annex 2 EHV charges'!$A:$O,11,FALSE)=0,"",VLOOKUP($A244,'Annex 2 EHV charges'!$A:$O,11,FALSE)),"")</f>
        <v>0.81</v>
      </c>
    </row>
    <row r="245" spans="1:8" x14ac:dyDescent="0.25">
      <c r="A245" s="85">
        <f t="array" ref="A245">IFERROR(INDEX('Annex 2 EHV charges'!$A$11:$A$299, MATCH(0, IF(ISBLANK('Annex 2 EHV charges'!$A$11:$A$299),1, COUNTIF(A$4:$A244, 'Annex 2 EHV charges'!$A$11:$A$299)), 0)),"")</f>
        <v>877</v>
      </c>
      <c r="B245" s="85">
        <f>IF($A245="","",VLOOKUP($A245,'Annex 2 EHV charges'!$A:$O,2,0))</f>
        <v>877</v>
      </c>
      <c r="C245" s="86">
        <f>IF($A245="","",VLOOKUP($A245,'Annex 2 EHV charges'!$A:$O,3,0))</f>
        <v>2200042911929</v>
      </c>
      <c r="D245" s="85" t="str">
        <f>IF($A245="","",VLOOKUP($A245,'Annex 2 EHV charges'!$A:$O,7,0))</f>
        <v>Alders Way STOR</v>
      </c>
      <c r="E245" s="90">
        <f>IFERROR(IF(VLOOKUP($A245,'Annex 2 EHV charges'!$A:$O,8,FALSE)=0,"",VLOOKUP($A245,'Annex 2 EHV charges'!$A:$O,8,FALSE)),"")</f>
        <v>2.8359999999999999</v>
      </c>
      <c r="F245" s="91">
        <f>IFERROR(IF(VLOOKUP($A245,'Annex 2 EHV charges'!$A:$O,9,FALSE)=0,"",VLOOKUP($A245,'Annex 2 EHV charges'!$A:$O,9,FALSE)),"")</f>
        <v>28.75</v>
      </c>
      <c r="G245" s="92">
        <f>IFERROR(IF(VLOOKUP($A245,'Annex 2 EHV charges'!$A:$O,10,FALSE)=0,"",VLOOKUP($A245,'Annex 2 EHV charges'!$A:$O,10,FALSE)),"")</f>
        <v>1.08</v>
      </c>
      <c r="H245" s="92">
        <f>IFERROR(IF(VLOOKUP($A245,'Annex 2 EHV charges'!$A:$O,11,FALSE)=0,"",VLOOKUP($A245,'Annex 2 EHV charges'!$A:$O,11,FALSE)),"")</f>
        <v>1.08</v>
      </c>
    </row>
    <row r="246" spans="1:8" x14ac:dyDescent="0.25">
      <c r="A246" s="85">
        <f t="array" ref="A246">IFERROR(INDEX('Annex 2 EHV charges'!$A$11:$A$299, MATCH(0, IF(ISBLANK('Annex 2 EHV charges'!$A$11:$A$299),1, COUNTIF(A$4:$A245, 'Annex 2 EHV charges'!$A$11:$A$299)), 0)),"")</f>
        <v>878</v>
      </c>
      <c r="B246" s="85">
        <f>IF($A246="","",VLOOKUP($A246,'Annex 2 EHV charges'!$A:$O,2,0))</f>
        <v>878</v>
      </c>
      <c r="C246" s="86">
        <f>IF($A246="","",VLOOKUP($A246,'Annex 2 EHV charges'!$A:$O,3,0))</f>
        <v>2200042911965</v>
      </c>
      <c r="D246" s="85" t="str">
        <f>IF($A246="","",VLOOKUP($A246,'Annex 2 EHV charges'!$A:$O,7,0))</f>
        <v>Rockingham STOR</v>
      </c>
      <c r="E246" s="90">
        <f>IFERROR(IF(VLOOKUP($A246,'Annex 2 EHV charges'!$A:$O,8,FALSE)=0,"",VLOOKUP($A246,'Annex 2 EHV charges'!$A:$O,8,FALSE)),"")</f>
        <v>0.32</v>
      </c>
      <c r="F246" s="91">
        <f>IFERROR(IF(VLOOKUP($A246,'Annex 2 EHV charges'!$A:$O,9,FALSE)=0,"",VLOOKUP($A246,'Annex 2 EHV charges'!$A:$O,9,FALSE)),"")</f>
        <v>669.06</v>
      </c>
      <c r="G246" s="92">
        <f>IFERROR(IF(VLOOKUP($A246,'Annex 2 EHV charges'!$A:$O,10,FALSE)=0,"",VLOOKUP($A246,'Annex 2 EHV charges'!$A:$O,10,FALSE)),"")</f>
        <v>0.81</v>
      </c>
      <c r="H246" s="92">
        <f>IFERROR(IF(VLOOKUP($A246,'Annex 2 EHV charges'!$A:$O,11,FALSE)=0,"",VLOOKUP($A246,'Annex 2 EHV charges'!$A:$O,11,FALSE)),"")</f>
        <v>0.81</v>
      </c>
    </row>
    <row r="247" spans="1:8" x14ac:dyDescent="0.25">
      <c r="A247" s="85">
        <f t="array" ref="A247">IFERROR(INDEX('Annex 2 EHV charges'!$A$11:$A$299, MATCH(0, IF(ISBLANK('Annex 2 EHV charges'!$A$11:$A$299),1, COUNTIF(A$4:$A246, 'Annex 2 EHV charges'!$A$11:$A$299)), 0)),"")</f>
        <v>879</v>
      </c>
      <c r="B247" s="85">
        <f>IF($A247="","",VLOOKUP($A247,'Annex 2 EHV charges'!$A:$O,2,0))</f>
        <v>879</v>
      </c>
      <c r="C247" s="86">
        <f>IF($A247="","",VLOOKUP($A247,'Annex 2 EHV charges'!$A:$O,3,0))</f>
        <v>2200042965279</v>
      </c>
      <c r="D247" s="85" t="str">
        <f>IF($A247="","",VLOOKUP($A247,'Annex 2 EHV charges'!$A:$O,7,0))</f>
        <v>Fideoak Battery</v>
      </c>
      <c r="E247" s="90" t="str">
        <f>IFERROR(IF(VLOOKUP($A247,'Annex 2 EHV charges'!$A:$O,8,FALSE)=0,"",VLOOKUP($A247,'Annex 2 EHV charges'!$A:$O,8,FALSE)),"")</f>
        <v/>
      </c>
      <c r="F247" s="91">
        <f>IFERROR(IF(VLOOKUP($A247,'Annex 2 EHV charges'!$A:$O,9,FALSE)=0,"",VLOOKUP($A247,'Annex 2 EHV charges'!$A:$O,9,FALSE)),"")</f>
        <v>565.83000000000004</v>
      </c>
      <c r="G247" s="92">
        <f>IFERROR(IF(VLOOKUP($A247,'Annex 2 EHV charges'!$A:$O,10,FALSE)=0,"",VLOOKUP($A247,'Annex 2 EHV charges'!$A:$O,10,FALSE)),"")</f>
        <v>0.62</v>
      </c>
      <c r="H247" s="92">
        <f>IFERROR(IF(VLOOKUP($A247,'Annex 2 EHV charges'!$A:$O,11,FALSE)=0,"",VLOOKUP($A247,'Annex 2 EHV charges'!$A:$O,11,FALSE)),"")</f>
        <v>0.62</v>
      </c>
    </row>
    <row r="248" spans="1:8" x14ac:dyDescent="0.25">
      <c r="A248" s="85">
        <f t="array" ref="A248">IFERROR(INDEX('Annex 2 EHV charges'!$A$11:$A$299, MATCH(0, IF(ISBLANK('Annex 2 EHV charges'!$A$11:$A$299),1, COUNTIF(A$4:$A247, 'Annex 2 EHV charges'!$A$11:$A$299)), 0)),"")</f>
        <v>880</v>
      </c>
      <c r="B248" s="85">
        <f>IF($A248="","",VLOOKUP($A248,'Annex 2 EHV charges'!$A:$O,2,0))</f>
        <v>880</v>
      </c>
      <c r="C248" s="86">
        <f>IF($A248="","",VLOOKUP($A248,'Annex 2 EHV charges'!$A:$O,3,0))</f>
        <v>2200042990994</v>
      </c>
      <c r="D248" s="85" t="str">
        <f>IF($A248="","",VLOOKUP($A248,'Annex 2 EHV charges'!$A:$O,7,0))</f>
        <v>Hele Manor STOR</v>
      </c>
      <c r="E248" s="90" t="str">
        <f>IFERROR(IF(VLOOKUP($A248,'Annex 2 EHV charges'!$A:$O,8,FALSE)=0,"",VLOOKUP($A248,'Annex 2 EHV charges'!$A:$O,8,FALSE)),"")</f>
        <v/>
      </c>
      <c r="F248" s="91">
        <f>IFERROR(IF(VLOOKUP($A248,'Annex 2 EHV charges'!$A:$O,9,FALSE)=0,"",VLOOKUP($A248,'Annex 2 EHV charges'!$A:$O,9,FALSE)),"")</f>
        <v>11.08</v>
      </c>
      <c r="G248" s="92">
        <f>IFERROR(IF(VLOOKUP($A248,'Annex 2 EHV charges'!$A:$O,10,FALSE)=0,"",VLOOKUP($A248,'Annex 2 EHV charges'!$A:$O,10,FALSE)),"")</f>
        <v>1.18</v>
      </c>
      <c r="H248" s="92">
        <f>IFERROR(IF(VLOOKUP($A248,'Annex 2 EHV charges'!$A:$O,11,FALSE)=0,"",VLOOKUP($A248,'Annex 2 EHV charges'!$A:$O,11,FALSE)),"")</f>
        <v>1.18</v>
      </c>
    </row>
    <row r="249" spans="1:8" x14ac:dyDescent="0.25">
      <c r="A249" s="85">
        <f t="array" ref="A249">IFERROR(INDEX('Annex 2 EHV charges'!$A$11:$A$299, MATCH(0, IF(ISBLANK('Annex 2 EHV charges'!$A$11:$A$299),1, COUNTIF(A$4:$A248, 'Annex 2 EHV charges'!$A$11:$A$299)), 0)),"")</f>
        <v>882</v>
      </c>
      <c r="B249" s="85">
        <f>IF($A249="","",VLOOKUP($A249,'Annex 2 EHV charges'!$A:$O,2,0))</f>
        <v>882</v>
      </c>
      <c r="C249" s="86">
        <f>IF($A249="","",VLOOKUP($A249,'Annex 2 EHV charges'!$A:$O,3,0))</f>
        <v>2200043111690</v>
      </c>
      <c r="D249" s="85" t="str">
        <f>IF($A249="","",VLOOKUP($A249,'Annex 2 EHV charges'!$A:$O,7,0))</f>
        <v>Creacombe Solar (MRLF3)</v>
      </c>
      <c r="E249" s="90">
        <f>IFERROR(IF(VLOOKUP($A249,'Annex 2 EHV charges'!$A:$O,8,FALSE)=0,"",VLOOKUP($A249,'Annex 2 EHV charges'!$A:$O,8,FALSE)),"")</f>
        <v>2.536</v>
      </c>
      <c r="F249" s="91">
        <f>IFERROR(IF(VLOOKUP($A249,'Annex 2 EHV charges'!$A:$O,9,FALSE)=0,"",VLOOKUP($A249,'Annex 2 EHV charges'!$A:$O,9,FALSE)),"")</f>
        <v>14.24</v>
      </c>
      <c r="G249" s="92">
        <f>IFERROR(IF(VLOOKUP($A249,'Annex 2 EHV charges'!$A:$O,10,FALSE)=0,"",VLOOKUP($A249,'Annex 2 EHV charges'!$A:$O,10,FALSE)),"")</f>
        <v>2.0699999999999998</v>
      </c>
      <c r="H249" s="92">
        <f>IFERROR(IF(VLOOKUP($A249,'Annex 2 EHV charges'!$A:$O,11,FALSE)=0,"",VLOOKUP($A249,'Annex 2 EHV charges'!$A:$O,11,FALSE)),"")</f>
        <v>2.0699999999999998</v>
      </c>
    </row>
    <row r="250" spans="1:8" x14ac:dyDescent="0.25">
      <c r="A250" s="85">
        <f t="array" ref="A250">IFERROR(INDEX('Annex 2 EHV charges'!$A$11:$A$299, MATCH(0, IF(ISBLANK('Annex 2 EHV charges'!$A$11:$A$299),1, COUNTIF(A$4:$A249, 'Annex 2 EHV charges'!$A$11:$A$299)), 0)),"")</f>
        <v>883</v>
      </c>
      <c r="B250" s="85">
        <f>IF($A250="","",VLOOKUP($A250,'Annex 2 EHV charges'!$A:$O,2,0))</f>
        <v>883</v>
      </c>
      <c r="C250" s="86">
        <f>IF($A250="","",VLOOKUP($A250,'Annex 2 EHV charges'!$A:$O,3,0))</f>
        <v>2200043111715</v>
      </c>
      <c r="D250" s="85" t="str">
        <f>IF($A250="","",VLOOKUP($A250,'Annex 2 EHV charges'!$A:$O,7,0))</f>
        <v>Marlands Solar (MRLF3)</v>
      </c>
      <c r="E250" s="90">
        <f>IFERROR(IF(VLOOKUP($A250,'Annex 2 EHV charges'!$A:$O,8,FALSE)=0,"",VLOOKUP($A250,'Annex 2 EHV charges'!$A:$O,8,FALSE)),"")</f>
        <v>2.536</v>
      </c>
      <c r="F250" s="91">
        <f>IFERROR(IF(VLOOKUP($A250,'Annex 2 EHV charges'!$A:$O,9,FALSE)=0,"",VLOOKUP($A250,'Annex 2 EHV charges'!$A:$O,9,FALSE)),"")</f>
        <v>6.1</v>
      </c>
      <c r="G250" s="92">
        <f>IFERROR(IF(VLOOKUP($A250,'Annex 2 EHV charges'!$A:$O,10,FALSE)=0,"",VLOOKUP($A250,'Annex 2 EHV charges'!$A:$O,10,FALSE)),"")</f>
        <v>2.0699999999999998</v>
      </c>
      <c r="H250" s="92">
        <f>IFERROR(IF(VLOOKUP($A250,'Annex 2 EHV charges'!$A:$O,11,FALSE)=0,"",VLOOKUP($A250,'Annex 2 EHV charges'!$A:$O,11,FALSE)),"")</f>
        <v>2.0699999999999998</v>
      </c>
    </row>
    <row r="251" spans="1:8" x14ac:dyDescent="0.25">
      <c r="A251" s="85">
        <f t="array" ref="A251">IFERROR(INDEX('Annex 2 EHV charges'!$A$11:$A$299, MATCH(0, IF(ISBLANK('Annex 2 EHV charges'!$A$11:$A$299),1, COUNTIF(A$4:$A250, 'Annex 2 EHV charges'!$A$11:$A$299)), 0)),"")</f>
        <v>884</v>
      </c>
      <c r="B251" s="85">
        <f>IF($A251="","",VLOOKUP($A251,'Annex 2 EHV charges'!$A:$O,2,0))</f>
        <v>884</v>
      </c>
      <c r="C251" s="86">
        <f>IF($A251="","",VLOOKUP($A251,'Annex 2 EHV charges'!$A:$O,3,0))</f>
        <v>2200043129410</v>
      </c>
      <c r="D251" s="85" t="str">
        <f>IF($A251="","",VLOOKUP($A251,'Annex 2 EHV charges'!$A:$O,7,0))</f>
        <v>Langford</v>
      </c>
      <c r="E251" s="90">
        <f>IFERROR(IF(VLOOKUP($A251,'Annex 2 EHV charges'!$A:$O,8,FALSE)=0,"",VLOOKUP($A251,'Annex 2 EHV charges'!$A:$O,8,FALSE)),"")</f>
        <v>9.7940000000000005</v>
      </c>
      <c r="F251" s="91">
        <f>IFERROR(IF(VLOOKUP($A251,'Annex 2 EHV charges'!$A:$O,9,FALSE)=0,"",VLOOKUP($A251,'Annex 2 EHV charges'!$A:$O,9,FALSE)),"")</f>
        <v>15085.28</v>
      </c>
      <c r="G251" s="92">
        <f>IFERROR(IF(VLOOKUP($A251,'Annex 2 EHV charges'!$A:$O,10,FALSE)=0,"",VLOOKUP($A251,'Annex 2 EHV charges'!$A:$O,10,FALSE)),"")</f>
        <v>2.08</v>
      </c>
      <c r="H251" s="92">
        <f>IFERROR(IF(VLOOKUP($A251,'Annex 2 EHV charges'!$A:$O,11,FALSE)=0,"",VLOOKUP($A251,'Annex 2 EHV charges'!$A:$O,11,FALSE)),"")</f>
        <v>2.08</v>
      </c>
    </row>
    <row r="252" spans="1:8" x14ac:dyDescent="0.25">
      <c r="A252" s="85">
        <f t="array" ref="A252">IFERROR(INDEX('Annex 2 EHV charges'!$A$11:$A$299, MATCH(0, IF(ISBLANK('Annex 2 EHV charges'!$A$11:$A$299),1, COUNTIF(A$4:$A251, 'Annex 2 EHV charges'!$A$11:$A$299)), 0)),"")</f>
        <v>885</v>
      </c>
      <c r="B252" s="85">
        <f>IF($A252="","",VLOOKUP($A252,'Annex 2 EHV charges'!$A:$O,2,0))</f>
        <v>885</v>
      </c>
      <c r="C252" s="86">
        <f>IF($A252="","",VLOOKUP($A252,'Annex 2 EHV charges'!$A:$O,3,0))</f>
        <v>2200043152465</v>
      </c>
      <c r="D252" s="85" t="str">
        <f>IF($A252="","",VLOOKUP($A252,'Annex 2 EHV charges'!$A:$O,7,0))</f>
        <v>Wave Hub Battery</v>
      </c>
      <c r="E252" s="90">
        <f>IFERROR(IF(VLOOKUP($A252,'Annex 2 EHV charges'!$A:$O,8,FALSE)=0,"",VLOOKUP($A252,'Annex 2 EHV charges'!$A:$O,8,FALSE)),"")</f>
        <v>16.41</v>
      </c>
      <c r="F252" s="91">
        <f>IFERROR(IF(VLOOKUP($A252,'Annex 2 EHV charges'!$A:$O,9,FALSE)=0,"",VLOOKUP($A252,'Annex 2 EHV charges'!$A:$O,9,FALSE)),"")</f>
        <v>33.93</v>
      </c>
      <c r="G252" s="92">
        <f>IFERROR(IF(VLOOKUP($A252,'Annex 2 EHV charges'!$A:$O,10,FALSE)=0,"",VLOOKUP($A252,'Annex 2 EHV charges'!$A:$O,10,FALSE)),"")</f>
        <v>1.36</v>
      </c>
      <c r="H252" s="92">
        <f>IFERROR(IF(VLOOKUP($A252,'Annex 2 EHV charges'!$A:$O,11,FALSE)=0,"",VLOOKUP($A252,'Annex 2 EHV charges'!$A:$O,11,FALSE)),"")</f>
        <v>1.36</v>
      </c>
    </row>
    <row r="253" spans="1:8" x14ac:dyDescent="0.25">
      <c r="A253" s="85">
        <f t="array" ref="A253">IFERROR(INDEX('Annex 2 EHV charges'!$A$11:$A$299, MATCH(0, IF(ISBLANK('Annex 2 EHV charges'!$A$11:$A$299),1, COUNTIF(A$4:$A252, 'Annex 2 EHV charges'!$A$11:$A$299)), 0)),"")</f>
        <v>886</v>
      </c>
      <c r="B253" s="85">
        <f>IF($A253="","",VLOOKUP($A253,'Annex 2 EHV charges'!$A:$O,2,0))</f>
        <v>886</v>
      </c>
      <c r="C253" s="86">
        <f>IF($A253="","",VLOOKUP($A253,'Annex 2 EHV charges'!$A:$O,3,0))</f>
        <v>2200043161734</v>
      </c>
      <c r="D253" s="85" t="str">
        <f>IF($A253="","",VLOOKUP($A253,'Annex 2 EHV charges'!$A:$O,7,0))</f>
        <v>Ventonteague Wind Turbine</v>
      </c>
      <c r="E253" s="90">
        <f>IFERROR(IF(VLOOKUP($A253,'Annex 2 EHV charges'!$A:$O,8,FALSE)=0,"",VLOOKUP($A253,'Annex 2 EHV charges'!$A:$O,8,FALSE)),"")</f>
        <v>1.0580000000000001</v>
      </c>
      <c r="F253" s="91">
        <f>IFERROR(IF(VLOOKUP($A253,'Annex 2 EHV charges'!$A:$O,9,FALSE)=0,"",VLOOKUP($A253,'Annex 2 EHV charges'!$A:$O,9,FALSE)),"")</f>
        <v>5.63</v>
      </c>
      <c r="G253" s="92">
        <f>IFERROR(IF(VLOOKUP($A253,'Annex 2 EHV charges'!$A:$O,10,FALSE)=0,"",VLOOKUP($A253,'Annex 2 EHV charges'!$A:$O,10,FALSE)),"")</f>
        <v>1.53</v>
      </c>
      <c r="H253" s="92">
        <f>IFERROR(IF(VLOOKUP($A253,'Annex 2 EHV charges'!$A:$O,11,FALSE)=0,"",VLOOKUP($A253,'Annex 2 EHV charges'!$A:$O,11,FALSE)),"")</f>
        <v>1.53</v>
      </c>
    </row>
    <row r="254" spans="1:8" x14ac:dyDescent="0.25">
      <c r="A254" s="85">
        <f t="array" ref="A254">IFERROR(INDEX('Annex 2 EHV charges'!$A$11:$A$299, MATCH(0, IF(ISBLANK('Annex 2 EHV charges'!$A$11:$A$299),1, COUNTIF(A$4:$A253, 'Annex 2 EHV charges'!$A$11:$A$299)), 0)),"")</f>
        <v>961</v>
      </c>
      <c r="B254" s="85">
        <f>IF($A254="","",VLOOKUP($A254,'Annex 2 EHV charges'!$A:$O,2,0))</f>
        <v>961</v>
      </c>
      <c r="C254" s="86">
        <f>IF($A254="","",VLOOKUP($A254,'Annex 2 EHV charges'!$A:$O,3,0))</f>
        <v>2200030348090</v>
      </c>
      <c r="D254" s="85" t="str">
        <f>IF($A254="","",VLOOKUP($A254,'Annex 2 EHV charges'!$A:$O,7,0))</f>
        <v>Sims Avonmouth</v>
      </c>
      <c r="E254" s="90">
        <f>IFERROR(IF(VLOOKUP($A254,'Annex 2 EHV charges'!$A:$O,8,FALSE)=0,"",VLOOKUP($A254,'Annex 2 EHV charges'!$A:$O,8,FALSE)),"")</f>
        <v>0.56599999999999995</v>
      </c>
      <c r="F254" s="91">
        <f>IFERROR(IF(VLOOKUP($A254,'Annex 2 EHV charges'!$A:$O,9,FALSE)=0,"",VLOOKUP($A254,'Annex 2 EHV charges'!$A:$O,9,FALSE)),"")</f>
        <v>13521.66</v>
      </c>
      <c r="G254" s="92">
        <f>IFERROR(IF(VLOOKUP($A254,'Annex 2 EHV charges'!$A:$O,10,FALSE)=0,"",VLOOKUP($A254,'Annex 2 EHV charges'!$A:$O,10,FALSE)),"")</f>
        <v>0.9</v>
      </c>
      <c r="H254" s="92">
        <f>IFERROR(IF(VLOOKUP($A254,'Annex 2 EHV charges'!$A:$O,11,FALSE)=0,"",VLOOKUP($A254,'Annex 2 EHV charges'!$A:$O,11,FALSE)),"")</f>
        <v>0.9</v>
      </c>
    </row>
    <row r="255" spans="1:8" x14ac:dyDescent="0.25">
      <c r="A255" s="85">
        <f t="array" ref="A255">IFERROR(INDEX('Annex 2 EHV charges'!$A$11:$A$299, MATCH(0, IF(ISBLANK('Annex 2 EHV charges'!$A$11:$A$299),1, COUNTIF(A$4:$A254, 'Annex 2 EHV charges'!$A$11:$A$299)), 0)),"")</f>
        <v>962</v>
      </c>
      <c r="B255" s="85">
        <f>IF($A255="","",VLOOKUP($A255,'Annex 2 EHV charges'!$A:$O,2,0))</f>
        <v>962</v>
      </c>
      <c r="C255" s="86">
        <f>IF($A255="","",VLOOKUP($A255,'Annex 2 EHV charges'!$A:$O,3,0))</f>
        <v>2200030348105</v>
      </c>
      <c r="D255" s="85" t="str">
        <f>IF($A255="","",VLOOKUP($A255,'Annex 2 EHV charges'!$A:$O,7,0))</f>
        <v>Flour Mills Avonmouth</v>
      </c>
      <c r="E255" s="90">
        <f>IFERROR(IF(VLOOKUP($A255,'Annex 2 EHV charges'!$A:$O,8,FALSE)=0,"",VLOOKUP($A255,'Annex 2 EHV charges'!$A:$O,8,FALSE)),"")</f>
        <v>0.56599999999999995</v>
      </c>
      <c r="F255" s="91">
        <f>IFERROR(IF(VLOOKUP($A255,'Annex 2 EHV charges'!$A:$O,9,FALSE)=0,"",VLOOKUP($A255,'Annex 2 EHV charges'!$A:$O,9,FALSE)),"")</f>
        <v>4435.97</v>
      </c>
      <c r="G255" s="92">
        <f>IFERROR(IF(VLOOKUP($A255,'Annex 2 EHV charges'!$A:$O,10,FALSE)=0,"",VLOOKUP($A255,'Annex 2 EHV charges'!$A:$O,10,FALSE)),"")</f>
        <v>1.78</v>
      </c>
      <c r="H255" s="92">
        <f>IFERROR(IF(VLOOKUP($A255,'Annex 2 EHV charges'!$A:$O,11,FALSE)=0,"",VLOOKUP($A255,'Annex 2 EHV charges'!$A:$O,11,FALSE)),"")</f>
        <v>1.78</v>
      </c>
    </row>
    <row r="256" spans="1:8" x14ac:dyDescent="0.25">
      <c r="A256" s="85">
        <f t="array" ref="A256">IFERROR(INDEX('Annex 2 EHV charges'!$A$11:$A$299, MATCH(0, IF(ISBLANK('Annex 2 EHV charges'!$A$11:$A$299),1, COUNTIF(A$4:$A255, 'Annex 2 EHV charges'!$A$11:$A$299)), 0)),"")</f>
        <v>7158</v>
      </c>
      <c r="B256" s="85">
        <f>IF($A256="","",VLOOKUP($A256,'Annex 2 EHV charges'!$A:$O,2,0))</f>
        <v>7158</v>
      </c>
      <c r="C256" s="86">
        <f>IF($A256="","",VLOOKUP($A256,'Annex 2 EHV charges'!$A:$O,3,0))</f>
        <v>7158</v>
      </c>
      <c r="D256" s="85" t="str">
        <f>IF($A256="","",VLOOKUP($A256,'Annex 2 EHV charges'!$A:$O,7,0))</f>
        <v>Huntworth</v>
      </c>
      <c r="E256" s="90">
        <f>IFERROR(IF(VLOOKUP($A256,'Annex 2 EHV charges'!$A:$O,8,FALSE)=0,"",VLOOKUP($A256,'Annex 2 EHV charges'!$A:$O,8,FALSE)),"")</f>
        <v>0.628</v>
      </c>
      <c r="F256" s="91">
        <f>IFERROR(IF(VLOOKUP($A256,'Annex 2 EHV charges'!$A:$O,9,FALSE)=0,"",VLOOKUP($A256,'Annex 2 EHV charges'!$A:$O,9,FALSE)),"")</f>
        <v>3.85</v>
      </c>
      <c r="G256" s="92">
        <f>IFERROR(IF(VLOOKUP($A256,'Annex 2 EHV charges'!$A:$O,10,FALSE)=0,"",VLOOKUP($A256,'Annex 2 EHV charges'!$A:$O,10,FALSE)),"")</f>
        <v>1.07</v>
      </c>
      <c r="H256" s="92">
        <f>IFERROR(IF(VLOOKUP($A256,'Annex 2 EHV charges'!$A:$O,11,FALSE)=0,"",VLOOKUP($A256,'Annex 2 EHV charges'!$A:$O,11,FALSE)),"")</f>
        <v>1.07</v>
      </c>
    </row>
    <row r="257" spans="1:8" x14ac:dyDescent="0.25">
      <c r="A257" s="85">
        <f t="array" ref="A257">IFERROR(INDEX('Annex 2 EHV charges'!$A$11:$A$299, MATCH(0, IF(ISBLANK('Annex 2 EHV charges'!$A$11:$A$299),1, COUNTIF(A$4:$A256, 'Annex 2 EHV charges'!$A$11:$A$299)), 0)),"")</f>
        <v>7293</v>
      </c>
      <c r="B257" s="85">
        <f>IF($A257="","",VLOOKUP($A257,'Annex 2 EHV charges'!$A:$O,2,0))</f>
        <v>7293</v>
      </c>
      <c r="C257" s="86">
        <f>IF($A257="","",VLOOKUP($A257,'Annex 2 EHV charges'!$A:$O,3,0))</f>
        <v>7293</v>
      </c>
      <c r="D257" s="85" t="str">
        <f>IF($A257="","",VLOOKUP($A257,'Annex 2 EHV charges'!$A:$O,7,0))</f>
        <v>Alveston Hammerly Down</v>
      </c>
      <c r="E257" s="90" t="str">
        <f>IFERROR(IF(VLOOKUP($A257,'Annex 2 EHV charges'!$A:$O,8,FALSE)=0,"",VLOOKUP($A257,'Annex 2 EHV charges'!$A:$O,8,FALSE)),"")</f>
        <v/>
      </c>
      <c r="F257" s="91">
        <f>IFERROR(IF(VLOOKUP($A257,'Annex 2 EHV charges'!$A:$O,9,FALSE)=0,"",VLOOKUP($A257,'Annex 2 EHV charges'!$A:$O,9,FALSE)),"")</f>
        <v>13721.04</v>
      </c>
      <c r="G257" s="92">
        <f>IFERROR(IF(VLOOKUP($A257,'Annex 2 EHV charges'!$A:$O,10,FALSE)=0,"",VLOOKUP($A257,'Annex 2 EHV charges'!$A:$O,10,FALSE)),"")</f>
        <v>0.62</v>
      </c>
      <c r="H257" s="92">
        <f>IFERROR(IF(VLOOKUP($A257,'Annex 2 EHV charges'!$A:$O,11,FALSE)=0,"",VLOOKUP($A257,'Annex 2 EHV charges'!$A:$O,11,FALSE)),"")</f>
        <v>0.62</v>
      </c>
    </row>
    <row r="258" spans="1:8" x14ac:dyDescent="0.25">
      <c r="A258" s="85">
        <f t="array" ref="A258">IFERROR(INDEX('Annex 2 EHV charges'!$A$11:$A$299, MATCH(0, IF(ISBLANK('Annex 2 EHV charges'!$A$11:$A$299),1, COUNTIF(A$4:$A257, 'Annex 2 EHV charges'!$A$11:$A$299)), 0)),"")</f>
        <v>7317</v>
      </c>
      <c r="B258" s="85">
        <f>IF($A258="","",VLOOKUP($A258,'Annex 2 EHV charges'!$A:$O,2,0))</f>
        <v>7317</v>
      </c>
      <c r="C258" s="86">
        <f>IF($A258="","",VLOOKUP($A258,'Annex 2 EHV charges'!$A:$O,3,0))</f>
        <v>7317</v>
      </c>
      <c r="D258" s="85" t="str">
        <f>IF($A258="","",VLOOKUP($A258,'Annex 2 EHV charges'!$A:$O,7,0))</f>
        <v>Barton Hill STOR CVA</v>
      </c>
      <c r="E258" s="90">
        <f>IFERROR(IF(VLOOKUP($A258,'Annex 2 EHV charges'!$A:$O,8,FALSE)=0,"",VLOOKUP($A258,'Annex 2 EHV charges'!$A:$O,8,FALSE)),"")</f>
        <v>0.68600000000000005</v>
      </c>
      <c r="F258" s="91">
        <f>IFERROR(IF(VLOOKUP($A258,'Annex 2 EHV charges'!$A:$O,9,FALSE)=0,"",VLOOKUP($A258,'Annex 2 EHV charges'!$A:$O,9,FALSE)),"")</f>
        <v>20.72</v>
      </c>
      <c r="G258" s="92">
        <f>IFERROR(IF(VLOOKUP($A258,'Annex 2 EHV charges'!$A:$O,10,FALSE)=0,"",VLOOKUP($A258,'Annex 2 EHV charges'!$A:$O,10,FALSE)),"")</f>
        <v>0.7</v>
      </c>
      <c r="H258" s="92">
        <f>IFERROR(IF(VLOOKUP($A258,'Annex 2 EHV charges'!$A:$O,11,FALSE)=0,"",VLOOKUP($A258,'Annex 2 EHV charges'!$A:$O,11,FALSE)),"")</f>
        <v>0.7</v>
      </c>
    </row>
    <row r="259" spans="1:8" x14ac:dyDescent="0.25">
      <c r="A259" s="85">
        <f t="array" ref="A259">IFERROR(INDEX('Annex 2 EHV charges'!$A$11:$A$299, MATCH(0, IF(ISBLANK('Annex 2 EHV charges'!$A$11:$A$299),1, COUNTIF(A$4:$A258, 'Annex 2 EHV charges'!$A$11:$A$299)), 0)),"")</f>
        <v>7319</v>
      </c>
      <c r="B259" s="85">
        <f>IF($A259="","",VLOOKUP($A259,'Annex 2 EHV charges'!$A:$O,2,0))</f>
        <v>7319</v>
      </c>
      <c r="C259" s="86">
        <f>IF($A259="","",VLOOKUP($A259,'Annex 2 EHV charges'!$A:$O,3,0))</f>
        <v>7319</v>
      </c>
      <c r="D259" s="85" t="str">
        <f>IF($A259="","",VLOOKUP($A259,'Annex 2 EHV charges'!$A:$O,7,0))</f>
        <v>Water Lane B</v>
      </c>
      <c r="E259" s="90">
        <f>IFERROR(IF(VLOOKUP($A259,'Annex 2 EHV charges'!$A:$O,8,FALSE)=0,"",VLOOKUP($A259,'Annex 2 EHV charges'!$A:$O,8,FALSE)),"")</f>
        <v>3.4990000000000001</v>
      </c>
      <c r="F259" s="91">
        <f>IFERROR(IF(VLOOKUP($A259,'Annex 2 EHV charges'!$A:$O,9,FALSE)=0,"",VLOOKUP($A259,'Annex 2 EHV charges'!$A:$O,9,FALSE)),"")</f>
        <v>9.6999999999999993</v>
      </c>
      <c r="G259" s="92">
        <f>IFERROR(IF(VLOOKUP($A259,'Annex 2 EHV charges'!$A:$O,10,FALSE)=0,"",VLOOKUP($A259,'Annex 2 EHV charges'!$A:$O,10,FALSE)),"")</f>
        <v>1.21</v>
      </c>
      <c r="H259" s="92">
        <f>IFERROR(IF(VLOOKUP($A259,'Annex 2 EHV charges'!$A:$O,11,FALSE)=0,"",VLOOKUP($A259,'Annex 2 EHV charges'!$A:$O,11,FALSE)),"")</f>
        <v>1.21</v>
      </c>
    </row>
    <row r="260" spans="1:8" x14ac:dyDescent="0.25">
      <c r="A260" s="85">
        <f t="array" ref="A260">IFERROR(INDEX('Annex 2 EHV charges'!$A$11:$A$299, MATCH(0, IF(ISBLANK('Annex 2 EHV charges'!$A$11:$A$299),1, COUNTIF(A$4:$A259, 'Annex 2 EHV charges'!$A$11:$A$299)), 0)),"")</f>
        <v>7341</v>
      </c>
      <c r="B260" s="85">
        <f>IF($A260="","",VLOOKUP($A260,'Annex 2 EHV charges'!$A:$O,2,0))</f>
        <v>7341</v>
      </c>
      <c r="C260" s="86">
        <f>IF($A260="","",VLOOKUP($A260,'Annex 2 EHV charges'!$A:$O,3,0))</f>
        <v>7341</v>
      </c>
      <c r="D260" s="85" t="str">
        <f>IF($A260="","",VLOOKUP($A260,'Annex 2 EHV charges'!$A:$O,7,0))</f>
        <v>Cattedown STOR CVA</v>
      </c>
      <c r="E260" s="90">
        <f>IFERROR(IF(VLOOKUP($A260,'Annex 2 EHV charges'!$A:$O,8,FALSE)=0,"",VLOOKUP($A260,'Annex 2 EHV charges'!$A:$O,8,FALSE)),"")</f>
        <v>2.63</v>
      </c>
      <c r="F260" s="91">
        <f>IFERROR(IF(VLOOKUP($A260,'Annex 2 EHV charges'!$A:$O,9,FALSE)=0,"",VLOOKUP($A260,'Annex 2 EHV charges'!$A:$O,9,FALSE)),"")</f>
        <v>10.17</v>
      </c>
      <c r="G260" s="92">
        <f>IFERROR(IF(VLOOKUP($A260,'Annex 2 EHV charges'!$A:$O,10,FALSE)=0,"",VLOOKUP($A260,'Annex 2 EHV charges'!$A:$O,10,FALSE)),"")</f>
        <v>0.78</v>
      </c>
      <c r="H260" s="92">
        <f>IFERROR(IF(VLOOKUP($A260,'Annex 2 EHV charges'!$A:$O,11,FALSE)=0,"",VLOOKUP($A260,'Annex 2 EHV charges'!$A:$O,11,FALSE)),"")</f>
        <v>0.78</v>
      </c>
    </row>
    <row r="261" spans="1:8" x14ac:dyDescent="0.25">
      <c r="A261" s="85" t="str">
        <f t="array" ref="A261">IFERROR(INDEX('Annex 2 EHV charges'!$A$11:$A$299, MATCH(0, IF(ISBLANK('Annex 2 EHV charges'!$A$11:$A$299),1, COUNTIF(A$4:$A260, 'Annex 2 EHV charges'!$A$11:$A$299)), 0)),"")</f>
        <v>New Import 1</v>
      </c>
      <c r="B261" s="85" t="str">
        <f>IF($A261="","",VLOOKUP($A261,'Annex 2 EHV charges'!$A:$O,2,0))</f>
        <v>New Import 1</v>
      </c>
      <c r="C261" s="86" t="str">
        <f>IF($A261="","",VLOOKUP($A261,'Annex 2 EHV charges'!$A:$O,3,0))</f>
        <v>New Import 1</v>
      </c>
      <c r="D261" s="85" t="str">
        <f>IF($A261="","",VLOOKUP($A261,'Annex 2 EHV charges'!$A:$O,7,0))</f>
        <v xml:space="preserve"> Stowey Road PV</v>
      </c>
      <c r="E261" s="90" t="str">
        <f>IFERROR(IF(VLOOKUP($A261,'Annex 2 EHV charges'!$A:$O,8,FALSE)=0,"",VLOOKUP($A261,'Annex 2 EHV charges'!$A:$O,8,FALSE)),"")</f>
        <v/>
      </c>
      <c r="F261" s="91">
        <f>IFERROR(IF(VLOOKUP($A261,'Annex 2 EHV charges'!$A:$O,9,FALSE)=0,"",VLOOKUP($A261,'Annex 2 EHV charges'!$A:$O,9,FALSE)),"")</f>
        <v>9.58</v>
      </c>
      <c r="G261" s="92">
        <f>IFERROR(IF(VLOOKUP($A261,'Annex 2 EHV charges'!$A:$O,10,FALSE)=0,"",VLOOKUP($A261,'Annex 2 EHV charges'!$A:$O,10,FALSE)),"")</f>
        <v>2.79</v>
      </c>
      <c r="H261" s="92">
        <f>IFERROR(IF(VLOOKUP($A261,'Annex 2 EHV charges'!$A:$O,11,FALSE)=0,"",VLOOKUP($A261,'Annex 2 EHV charges'!$A:$O,11,FALSE)),"")</f>
        <v>2.79</v>
      </c>
    </row>
    <row r="262" spans="1:8" x14ac:dyDescent="0.25">
      <c r="A262" s="85" t="str">
        <f t="array" ref="A262">IFERROR(INDEX('Annex 2 EHV charges'!$A$11:$A$299, MATCH(0, IF(ISBLANK('Annex 2 EHV charges'!$A$11:$A$299),1, COUNTIF(A$4:$A261, 'Annex 2 EHV charges'!$A$11:$A$299)), 0)),"")</f>
        <v>New Import 2</v>
      </c>
      <c r="B262" s="85" t="str">
        <f>IF($A262="","",VLOOKUP($A262,'Annex 2 EHV charges'!$A:$O,2,0))</f>
        <v>New Import 2</v>
      </c>
      <c r="C262" s="86" t="str">
        <f>IF($A262="","",VLOOKUP($A262,'Annex 2 EHV charges'!$A:$O,3,0))</f>
        <v>New Import 2</v>
      </c>
      <c r="D262" s="85" t="str">
        <f>IF($A262="","",VLOOKUP($A262,'Annex 2 EHV charges'!$A:$O,7,0))</f>
        <v>Aller Langport PV</v>
      </c>
      <c r="E262" s="90">
        <f>IFERROR(IF(VLOOKUP($A262,'Annex 2 EHV charges'!$A:$O,8,FALSE)=0,"",VLOOKUP($A262,'Annex 2 EHV charges'!$A:$O,8,FALSE)),"")</f>
        <v>0.63400000000000001</v>
      </c>
      <c r="F262" s="91">
        <f>IFERROR(IF(VLOOKUP($A262,'Annex 2 EHV charges'!$A:$O,9,FALSE)=0,"",VLOOKUP($A262,'Annex 2 EHV charges'!$A:$O,9,FALSE)),"")</f>
        <v>9.06</v>
      </c>
      <c r="G262" s="92">
        <f>IFERROR(IF(VLOOKUP($A262,'Annex 2 EHV charges'!$A:$O,10,FALSE)=0,"",VLOOKUP($A262,'Annex 2 EHV charges'!$A:$O,10,FALSE)),"")</f>
        <v>2.2599999999999998</v>
      </c>
      <c r="H262" s="92">
        <f>IFERROR(IF(VLOOKUP($A262,'Annex 2 EHV charges'!$A:$O,11,FALSE)=0,"",VLOOKUP($A262,'Annex 2 EHV charges'!$A:$O,11,FALSE)),"")</f>
        <v>2.2599999999999998</v>
      </c>
    </row>
    <row r="263" spans="1:8" x14ac:dyDescent="0.25">
      <c r="A263" s="85" t="str">
        <f t="array" ref="A263">IFERROR(INDEX('Annex 2 EHV charges'!$A$11:$A$299, MATCH(0, IF(ISBLANK('Annex 2 EHV charges'!$A$11:$A$299),1, COUNTIF(A$4:$A262, 'Annex 2 EHV charges'!$A$11:$A$299)), 0)),"")</f>
        <v>New Import 3</v>
      </c>
      <c r="B263" s="85" t="str">
        <f>IF($A263="","",VLOOKUP($A263,'Annex 2 EHV charges'!$A:$O,2,0))</f>
        <v>New Import 3</v>
      </c>
      <c r="C263" s="86" t="str">
        <f>IF($A263="","",VLOOKUP($A263,'Annex 2 EHV charges'!$A:$O,3,0))</f>
        <v>New Import 3</v>
      </c>
      <c r="D263" s="85" t="str">
        <f>IF($A263="","",VLOOKUP($A263,'Annex 2 EHV charges'!$A:$O,7,0))</f>
        <v>Bowerhouse 2</v>
      </c>
      <c r="E263" s="90" t="str">
        <f>IFERROR(IF(VLOOKUP($A263,'Annex 2 EHV charges'!$A:$O,8,FALSE)=0,"",VLOOKUP($A263,'Annex 2 EHV charges'!$A:$O,8,FALSE)),"")</f>
        <v/>
      </c>
      <c r="F263" s="91" t="str">
        <f>IFERROR(IF(VLOOKUP($A263,'Annex 2 EHV charges'!$A:$O,9,FALSE)=0,"",VLOOKUP($A263,'Annex 2 EHV charges'!$A:$O,9,FALSE)),"")</f>
        <v/>
      </c>
      <c r="G263" s="92" t="str">
        <f>IFERROR(IF(VLOOKUP($A263,'Annex 2 EHV charges'!$A:$O,10,FALSE)=0,"",VLOOKUP($A263,'Annex 2 EHV charges'!$A:$O,10,FALSE)),"")</f>
        <v/>
      </c>
      <c r="H263" s="92" t="str">
        <f>IFERROR(IF(VLOOKUP($A263,'Annex 2 EHV charges'!$A:$O,11,FALSE)=0,"",VLOOKUP($A263,'Annex 2 EHV charges'!$A:$O,11,FALSE)),"")</f>
        <v/>
      </c>
    </row>
    <row r="264" spans="1:8" x14ac:dyDescent="0.25">
      <c r="A264" s="85" t="str">
        <f t="array" ref="A264">IFERROR(INDEX('Annex 2 EHV charges'!$A$11:$A$299, MATCH(0, IF(ISBLANK('Annex 2 EHV charges'!$A$11:$A$299),1, COUNTIF(A$4:$A263, 'Annex 2 EHV charges'!$A$11:$A$299)), 0)),"")</f>
        <v>New Import 4</v>
      </c>
      <c r="B264" s="85" t="str">
        <f>IF($A264="","",VLOOKUP($A264,'Annex 2 EHV charges'!$A:$O,2,0))</f>
        <v>New Import 4</v>
      </c>
      <c r="C264" s="86" t="str">
        <f>IF($A264="","",VLOOKUP($A264,'Annex 2 EHV charges'!$A:$O,3,0))</f>
        <v>New Import 4</v>
      </c>
      <c r="D264" s="85" t="str">
        <f>IF($A264="","",VLOOKUP($A264,'Annex 2 EHV charges'!$A:$O,7,0))</f>
        <v>Clyst St Lawrence Energy Storage</v>
      </c>
      <c r="E264" s="90" t="str">
        <f>IFERROR(IF(VLOOKUP($A264,'Annex 2 EHV charges'!$A:$O,8,FALSE)=0,"",VLOOKUP($A264,'Annex 2 EHV charges'!$A:$O,8,FALSE)),"")</f>
        <v/>
      </c>
      <c r="F264" s="91">
        <f>IFERROR(IF(VLOOKUP($A264,'Annex 2 EHV charges'!$A:$O,9,FALSE)=0,"",VLOOKUP($A264,'Annex 2 EHV charges'!$A:$O,9,FALSE)),"")</f>
        <v>8.19</v>
      </c>
      <c r="G264" s="92">
        <f>IFERROR(IF(VLOOKUP($A264,'Annex 2 EHV charges'!$A:$O,10,FALSE)=0,"",VLOOKUP($A264,'Annex 2 EHV charges'!$A:$O,10,FALSE)),"")</f>
        <v>1.1499999999999999</v>
      </c>
      <c r="H264" s="92">
        <f>IFERROR(IF(VLOOKUP($A264,'Annex 2 EHV charges'!$A:$O,11,FALSE)=0,"",VLOOKUP($A264,'Annex 2 EHV charges'!$A:$O,11,FALSE)),"")</f>
        <v>1.1499999999999999</v>
      </c>
    </row>
    <row r="265" spans="1:8" x14ac:dyDescent="0.25">
      <c r="A265" s="85" t="str">
        <f t="array" ref="A265">IFERROR(INDEX('Annex 2 EHV charges'!$A$11:$A$299, MATCH(0, IF(ISBLANK('Annex 2 EHV charges'!$A$11:$A$299),1, COUNTIF(A$4:$A264, 'Annex 2 EHV charges'!$A$11:$A$299)), 0)),"")</f>
        <v>New Import 5</v>
      </c>
      <c r="B265" s="85" t="str">
        <f>IF($A265="","",VLOOKUP($A265,'Annex 2 EHV charges'!$A:$O,2,0))</f>
        <v>New Import 5</v>
      </c>
      <c r="C265" s="86" t="str">
        <f>IF($A265="","",VLOOKUP($A265,'Annex 2 EHV charges'!$A:$O,3,0))</f>
        <v>New Import 5</v>
      </c>
      <c r="D265" s="85" t="str">
        <f>IF($A265="","",VLOOKUP($A265,'Annex 2 EHV charges'!$A:$O,7,0))</f>
        <v>Cold Northcott Alternate</v>
      </c>
      <c r="E265" s="90" t="str">
        <f>IFERROR(IF(VLOOKUP($A265,'Annex 2 EHV charges'!$A:$O,8,FALSE)=0,"",VLOOKUP($A265,'Annex 2 EHV charges'!$A:$O,8,FALSE)),"")</f>
        <v/>
      </c>
      <c r="F265" s="91">
        <f>IFERROR(IF(VLOOKUP($A265,'Annex 2 EHV charges'!$A:$O,9,FALSE)=0,"",VLOOKUP($A265,'Annex 2 EHV charges'!$A:$O,9,FALSE)),"")</f>
        <v>12.16</v>
      </c>
      <c r="G265" s="92">
        <f>IFERROR(IF(VLOOKUP($A265,'Annex 2 EHV charges'!$A:$O,10,FALSE)=0,"",VLOOKUP($A265,'Annex 2 EHV charges'!$A:$O,10,FALSE)),"")</f>
        <v>0.78</v>
      </c>
      <c r="H265" s="92">
        <f>IFERROR(IF(VLOOKUP($A265,'Annex 2 EHV charges'!$A:$O,11,FALSE)=0,"",VLOOKUP($A265,'Annex 2 EHV charges'!$A:$O,11,FALSE)),"")</f>
        <v>0.78</v>
      </c>
    </row>
    <row r="266" spans="1:8" x14ac:dyDescent="0.25">
      <c r="A266" s="85" t="str">
        <f t="array" ref="A266">IFERROR(INDEX('Annex 2 EHV charges'!$A$11:$A$299, MATCH(0, IF(ISBLANK('Annex 2 EHV charges'!$A$11:$A$299),1, COUNTIF(A$4:$A265, 'Annex 2 EHV charges'!$A$11:$A$299)), 0)),"")</f>
        <v>New Import 6</v>
      </c>
      <c r="B266" s="85" t="str">
        <f>IF($A266="","",VLOOKUP($A266,'Annex 2 EHV charges'!$A:$O,2,0))</f>
        <v>New Import 6</v>
      </c>
      <c r="C266" s="86" t="str">
        <f>IF($A266="","",VLOOKUP($A266,'Annex 2 EHV charges'!$A:$O,3,0))</f>
        <v>New Import 6</v>
      </c>
      <c r="D266" s="85" t="str">
        <f>IF($A266="","",VLOOKUP($A266,'Annex 2 EHV charges'!$A:$O,7,0))</f>
        <v>Coleford</v>
      </c>
      <c r="E266" s="90">
        <f>IFERROR(IF(VLOOKUP($A266,'Annex 2 EHV charges'!$A:$O,8,FALSE)=0,"",VLOOKUP($A266,'Annex 2 EHV charges'!$A:$O,8,FALSE)),"")</f>
        <v>4.2190000000000003</v>
      </c>
      <c r="F266" s="91">
        <f>IFERROR(IF(VLOOKUP($A266,'Annex 2 EHV charges'!$A:$O,9,FALSE)=0,"",VLOOKUP($A266,'Annex 2 EHV charges'!$A:$O,9,FALSE)),"")</f>
        <v>12.8</v>
      </c>
      <c r="G266" s="92">
        <f>IFERROR(IF(VLOOKUP($A266,'Annex 2 EHV charges'!$A:$O,10,FALSE)=0,"",VLOOKUP($A266,'Annex 2 EHV charges'!$A:$O,10,FALSE)),"")</f>
        <v>1.8</v>
      </c>
      <c r="H266" s="92">
        <f>IFERROR(IF(VLOOKUP($A266,'Annex 2 EHV charges'!$A:$O,11,FALSE)=0,"",VLOOKUP($A266,'Annex 2 EHV charges'!$A:$O,11,FALSE)),"")</f>
        <v>1.8</v>
      </c>
    </row>
    <row r="267" spans="1:8" x14ac:dyDescent="0.25">
      <c r="A267" s="85" t="str">
        <f t="array" ref="A267">IFERROR(INDEX('Annex 2 EHV charges'!$A$11:$A$299, MATCH(0, IF(ISBLANK('Annex 2 EHV charges'!$A$11:$A$299),1, COUNTIF(A$4:$A266, 'Annex 2 EHV charges'!$A$11:$A$299)), 0)),"")</f>
        <v>New Import 7</v>
      </c>
      <c r="B267" s="85" t="str">
        <f>IF($A267="","",VLOOKUP($A267,'Annex 2 EHV charges'!$A:$O,2,0))</f>
        <v>New Import 7</v>
      </c>
      <c r="C267" s="86" t="str">
        <f>IF($A267="","",VLOOKUP($A267,'Annex 2 EHV charges'!$A:$O,3,0))</f>
        <v>New Import 7</v>
      </c>
      <c r="D267" s="85" t="str">
        <f>IF($A267="","",VLOOKUP($A267,'Annex 2 EHV charges'!$A:$O,7,0))</f>
        <v>Cornwall Bio Park</v>
      </c>
      <c r="E267" s="90">
        <f>IFERROR(IF(VLOOKUP($A267,'Annex 2 EHV charges'!$A:$O,8,FALSE)=0,"",VLOOKUP($A267,'Annex 2 EHV charges'!$A:$O,8,FALSE)),"")</f>
        <v>12.691000000000001</v>
      </c>
      <c r="F267" s="91">
        <f>IFERROR(IF(VLOOKUP($A267,'Annex 2 EHV charges'!$A:$O,9,FALSE)=0,"",VLOOKUP($A267,'Annex 2 EHV charges'!$A:$O,9,FALSE)),"")</f>
        <v>67.44</v>
      </c>
      <c r="G267" s="92">
        <f>IFERROR(IF(VLOOKUP($A267,'Annex 2 EHV charges'!$A:$O,10,FALSE)=0,"",VLOOKUP($A267,'Annex 2 EHV charges'!$A:$O,10,FALSE)),"")</f>
        <v>1.1499999999999999</v>
      </c>
      <c r="H267" s="92">
        <f>IFERROR(IF(VLOOKUP($A267,'Annex 2 EHV charges'!$A:$O,11,FALSE)=0,"",VLOOKUP($A267,'Annex 2 EHV charges'!$A:$O,11,FALSE)),"")</f>
        <v>1.1499999999999999</v>
      </c>
    </row>
    <row r="268" spans="1:8" x14ac:dyDescent="0.25">
      <c r="A268" s="85" t="str">
        <f t="array" ref="A268">IFERROR(INDEX('Annex 2 EHV charges'!$A$11:$A$299, MATCH(0, IF(ISBLANK('Annex 2 EHV charges'!$A$11:$A$299),1, COUNTIF(A$4:$A267, 'Annex 2 EHV charges'!$A$11:$A$299)), 0)),"")</f>
        <v>New Import 8</v>
      </c>
      <c r="B268" s="85" t="str">
        <f>IF($A268="","",VLOOKUP($A268,'Annex 2 EHV charges'!$A:$O,2,0))</f>
        <v>New Import 8</v>
      </c>
      <c r="C268" s="86" t="str">
        <f>IF($A268="","",VLOOKUP($A268,'Annex 2 EHV charges'!$A:$O,3,0))</f>
        <v>New Import 8</v>
      </c>
      <c r="D268" s="85" t="str">
        <f>IF($A268="","",VLOOKUP($A268,'Annex 2 EHV charges'!$A:$O,7,0))</f>
        <v>Feeder Road Battery</v>
      </c>
      <c r="E268" s="90">
        <f>IFERROR(IF(VLOOKUP($A268,'Annex 2 EHV charges'!$A:$O,8,FALSE)=0,"",VLOOKUP($A268,'Annex 2 EHV charges'!$A:$O,8,FALSE)),"")</f>
        <v>1.099</v>
      </c>
      <c r="F268" s="91">
        <f>IFERROR(IF(VLOOKUP($A268,'Annex 2 EHV charges'!$A:$O,9,FALSE)=0,"",VLOOKUP($A268,'Annex 2 EHV charges'!$A:$O,9,FALSE)),"")</f>
        <v>326.69</v>
      </c>
      <c r="G268" s="92">
        <f>IFERROR(IF(VLOOKUP($A268,'Annex 2 EHV charges'!$A:$O,10,FALSE)=0,"",VLOOKUP($A268,'Annex 2 EHV charges'!$A:$O,10,FALSE)),"")</f>
        <v>0.88</v>
      </c>
      <c r="H268" s="92">
        <f>IFERROR(IF(VLOOKUP($A268,'Annex 2 EHV charges'!$A:$O,11,FALSE)=0,"",VLOOKUP($A268,'Annex 2 EHV charges'!$A:$O,11,FALSE)),"")</f>
        <v>0.88</v>
      </c>
    </row>
    <row r="269" spans="1:8" x14ac:dyDescent="0.25">
      <c r="A269" s="85" t="str">
        <f t="array" ref="A269">IFERROR(INDEX('Annex 2 EHV charges'!$A$11:$A$299, MATCH(0, IF(ISBLANK('Annex 2 EHV charges'!$A$11:$A$299),1, COUNTIF(A$4:$A268, 'Annex 2 EHV charges'!$A$11:$A$299)), 0)),"")</f>
        <v>New Import 9</v>
      </c>
      <c r="B269" s="85" t="str">
        <f>IF($A269="","",VLOOKUP($A269,'Annex 2 EHV charges'!$A:$O,2,0))</f>
        <v>New Import 9</v>
      </c>
      <c r="C269" s="86" t="str">
        <f>IF($A269="","",VLOOKUP($A269,'Annex 2 EHV charges'!$A:$O,3,0))</f>
        <v>New Import 9</v>
      </c>
      <c r="D269" s="85" t="str">
        <f>IF($A269="","",VLOOKUP($A269,'Annex 2 EHV charges'!$A:$O,7,0))</f>
        <v>Fire Station Lane</v>
      </c>
      <c r="E269" s="90">
        <f>IFERROR(IF(VLOOKUP($A269,'Annex 2 EHV charges'!$A:$O,8,FALSE)=0,"",VLOOKUP($A269,'Annex 2 EHV charges'!$A:$O,8,FALSE)),"")</f>
        <v>0.32200000000000001</v>
      </c>
      <c r="F269" s="91">
        <f>IFERROR(IF(VLOOKUP($A269,'Annex 2 EHV charges'!$A:$O,9,FALSE)=0,"",VLOOKUP($A269,'Annex 2 EHV charges'!$A:$O,9,FALSE)),"")</f>
        <v>13.47</v>
      </c>
      <c r="G269" s="92">
        <f>IFERROR(IF(VLOOKUP($A269,'Annex 2 EHV charges'!$A:$O,10,FALSE)=0,"",VLOOKUP($A269,'Annex 2 EHV charges'!$A:$O,10,FALSE)),"")</f>
        <v>1.17</v>
      </c>
      <c r="H269" s="92">
        <f>IFERROR(IF(VLOOKUP($A269,'Annex 2 EHV charges'!$A:$O,11,FALSE)=0,"",VLOOKUP($A269,'Annex 2 EHV charges'!$A:$O,11,FALSE)),"")</f>
        <v>1.17</v>
      </c>
    </row>
    <row r="270" spans="1:8" x14ac:dyDescent="0.25">
      <c r="A270" s="85" t="str">
        <f t="array" ref="A270">IFERROR(INDEX('Annex 2 EHV charges'!$A$11:$A$299, MATCH(0, IF(ISBLANK('Annex 2 EHV charges'!$A$11:$A$299),1, COUNTIF(A$4:$A269, 'Annex 2 EHV charges'!$A$11:$A$299)), 0)),"")</f>
        <v>New Import 10</v>
      </c>
      <c r="B270" s="85" t="str">
        <f>IF($A270="","",VLOOKUP($A270,'Annex 2 EHV charges'!$A:$O,2,0))</f>
        <v>New Import 10</v>
      </c>
      <c r="C270" s="86" t="str">
        <f>IF($A270="","",VLOOKUP($A270,'Annex 2 EHV charges'!$A:$O,3,0))</f>
        <v>New Import 10</v>
      </c>
      <c r="D270" s="85" t="str">
        <f>IF($A270="","",VLOOKUP($A270,'Annex 2 EHV charges'!$A:$O,7,0))</f>
        <v>Fraddon Solar</v>
      </c>
      <c r="E270" s="90" t="str">
        <f>IFERROR(IF(VLOOKUP($A270,'Annex 2 EHV charges'!$A:$O,8,FALSE)=0,"",VLOOKUP($A270,'Annex 2 EHV charges'!$A:$O,8,FALSE)),"")</f>
        <v/>
      </c>
      <c r="F270" s="91">
        <f>IFERROR(IF(VLOOKUP($A270,'Annex 2 EHV charges'!$A:$O,9,FALSE)=0,"",VLOOKUP($A270,'Annex 2 EHV charges'!$A:$O,9,FALSE)),"")</f>
        <v>0.99</v>
      </c>
      <c r="G270" s="92">
        <f>IFERROR(IF(VLOOKUP($A270,'Annex 2 EHV charges'!$A:$O,10,FALSE)=0,"",VLOOKUP($A270,'Annex 2 EHV charges'!$A:$O,10,FALSE)),"")</f>
        <v>2.23</v>
      </c>
      <c r="H270" s="92">
        <f>IFERROR(IF(VLOOKUP($A270,'Annex 2 EHV charges'!$A:$O,11,FALSE)=0,"",VLOOKUP($A270,'Annex 2 EHV charges'!$A:$O,11,FALSE)),"")</f>
        <v>2.23</v>
      </c>
    </row>
    <row r="271" spans="1:8" x14ac:dyDescent="0.25">
      <c r="A271" s="85" t="str">
        <f t="array" ref="A271">IFERROR(INDEX('Annex 2 EHV charges'!$A$11:$A$299, MATCH(0, IF(ISBLANK('Annex 2 EHV charges'!$A$11:$A$299),1, COUNTIF(A$4:$A270, 'Annex 2 EHV charges'!$A$11:$A$299)), 0)),"")</f>
        <v>New Import 11</v>
      </c>
      <c r="B271" s="85" t="str">
        <f>IF($A271="","",VLOOKUP($A271,'Annex 2 EHV charges'!$A:$O,2,0))</f>
        <v>New Import 11</v>
      </c>
      <c r="C271" s="86" t="str">
        <f>IF($A271="","",VLOOKUP($A271,'Annex 2 EHV charges'!$A:$O,3,0))</f>
        <v>New Import 11</v>
      </c>
      <c r="D271" s="85" t="str">
        <f>IF($A271="","",VLOOKUP($A271,'Annex 2 EHV charges'!$A:$O,7,0))</f>
        <v>GS394 Plymouth Centre</v>
      </c>
      <c r="E271" s="90">
        <f>IFERROR(IF(VLOOKUP($A271,'Annex 2 EHV charges'!$A:$O,8,FALSE)=0,"",VLOOKUP($A271,'Annex 2 EHV charges'!$A:$O,8,FALSE)),"")</f>
        <v>2.5819999999999999</v>
      </c>
      <c r="F271" s="91">
        <f>IFERROR(IF(VLOOKUP($A271,'Annex 2 EHV charges'!$A:$O,9,FALSE)=0,"",VLOOKUP($A271,'Annex 2 EHV charges'!$A:$O,9,FALSE)),"")</f>
        <v>596.44000000000005</v>
      </c>
      <c r="G271" s="92">
        <f>IFERROR(IF(VLOOKUP($A271,'Annex 2 EHV charges'!$A:$O,10,FALSE)=0,"",VLOOKUP($A271,'Annex 2 EHV charges'!$A:$O,10,FALSE)),"")</f>
        <v>1.37</v>
      </c>
      <c r="H271" s="92">
        <f>IFERROR(IF(VLOOKUP($A271,'Annex 2 EHV charges'!$A:$O,11,FALSE)=0,"",VLOOKUP($A271,'Annex 2 EHV charges'!$A:$O,11,FALSE)),"")</f>
        <v>1.37</v>
      </c>
    </row>
    <row r="272" spans="1:8" x14ac:dyDescent="0.25">
      <c r="A272" s="85" t="str">
        <f t="array" ref="A272">IFERROR(INDEX('Annex 2 EHV charges'!$A$11:$A$299, MATCH(0, IF(ISBLANK('Annex 2 EHV charges'!$A$11:$A$299),1, COUNTIF(A$4:$A271, 'Annex 2 EHV charges'!$A$11:$A$299)), 0)),"")</f>
        <v>New Import 12</v>
      </c>
      <c r="B272" s="85" t="str">
        <f>IF($A272="","",VLOOKUP($A272,'Annex 2 EHV charges'!$A:$O,2,0))</f>
        <v>New Import 12</v>
      </c>
      <c r="C272" s="86" t="str">
        <f>IF($A272="","",VLOOKUP($A272,'Annex 2 EHV charges'!$A:$O,3,0))</f>
        <v>New Import 12</v>
      </c>
      <c r="D272" s="85" t="str">
        <f>IF($A272="","",VLOOKUP($A272,'Annex 2 EHV charges'!$A:$O,7,0))</f>
        <v>Hallen 33kV Battery</v>
      </c>
      <c r="E272" s="90" t="str">
        <f>IFERROR(IF(VLOOKUP($A272,'Annex 2 EHV charges'!$A:$O,8,FALSE)=0,"",VLOOKUP($A272,'Annex 2 EHV charges'!$A:$O,8,FALSE)),"")</f>
        <v/>
      </c>
      <c r="F272" s="91">
        <f>IFERROR(IF(VLOOKUP($A272,'Annex 2 EHV charges'!$A:$O,9,FALSE)=0,"",VLOOKUP($A272,'Annex 2 EHV charges'!$A:$O,9,FALSE)),"")</f>
        <v>714.18</v>
      </c>
      <c r="G272" s="92">
        <f>IFERROR(IF(VLOOKUP($A272,'Annex 2 EHV charges'!$A:$O,10,FALSE)=0,"",VLOOKUP($A272,'Annex 2 EHV charges'!$A:$O,10,FALSE)),"")</f>
        <v>0.76</v>
      </c>
      <c r="H272" s="92">
        <f>IFERROR(IF(VLOOKUP($A272,'Annex 2 EHV charges'!$A:$O,11,FALSE)=0,"",VLOOKUP($A272,'Annex 2 EHV charges'!$A:$O,11,FALSE)),"")</f>
        <v>0.76</v>
      </c>
    </row>
    <row r="273" spans="1:8" x14ac:dyDescent="0.25">
      <c r="A273" s="85" t="str">
        <f t="array" ref="A273">IFERROR(INDEX('Annex 2 EHV charges'!$A$11:$A$299, MATCH(0, IF(ISBLANK('Annex 2 EHV charges'!$A$11:$A$299),1, COUNTIF(A$4:$A272, 'Annex 2 EHV charges'!$A$11:$A$299)), 0)),"")</f>
        <v>New Import 13</v>
      </c>
      <c r="B273" s="85" t="str">
        <f>IF($A273="","",VLOOKUP($A273,'Annex 2 EHV charges'!$A:$O,2,0))</f>
        <v>New Import 13</v>
      </c>
      <c r="C273" s="86" t="str">
        <f>IF($A273="","",VLOOKUP($A273,'Annex 2 EHV charges'!$A:$O,3,0))</f>
        <v>New Import 13</v>
      </c>
      <c r="D273" s="85" t="str">
        <f>IF($A273="","",VLOOKUP($A273,'Annex 2 EHV charges'!$A:$O,7,0))</f>
        <v>Hermerdon Mine</v>
      </c>
      <c r="E273" s="90">
        <f>IFERROR(IF(VLOOKUP($A273,'Annex 2 EHV charges'!$A:$O,8,FALSE)=0,"",VLOOKUP($A273,'Annex 2 EHV charges'!$A:$O,8,FALSE)),"")</f>
        <v>2.5430000000000001</v>
      </c>
      <c r="F273" s="91">
        <f>IFERROR(IF(VLOOKUP($A273,'Annex 2 EHV charges'!$A:$O,9,FALSE)=0,"",VLOOKUP($A273,'Annex 2 EHV charges'!$A:$O,9,FALSE)),"")</f>
        <v>14009.46</v>
      </c>
      <c r="G273" s="92">
        <f>IFERROR(IF(VLOOKUP($A273,'Annex 2 EHV charges'!$A:$O,10,FALSE)=0,"",VLOOKUP($A273,'Annex 2 EHV charges'!$A:$O,10,FALSE)),"")</f>
        <v>3</v>
      </c>
      <c r="H273" s="92">
        <f>IFERROR(IF(VLOOKUP($A273,'Annex 2 EHV charges'!$A:$O,11,FALSE)=0,"",VLOOKUP($A273,'Annex 2 EHV charges'!$A:$O,11,FALSE)),"")</f>
        <v>3</v>
      </c>
    </row>
    <row r="274" spans="1:8" x14ac:dyDescent="0.25">
      <c r="A274" s="85" t="str">
        <f t="array" ref="A274">IFERROR(INDEX('Annex 2 EHV charges'!$A$11:$A$299, MATCH(0, IF(ISBLANK('Annex 2 EHV charges'!$A$11:$A$299),1, COUNTIF(A$4:$A273, 'Annex 2 EHV charges'!$A$11:$A$299)), 0)),"")</f>
        <v>New Import 14</v>
      </c>
      <c r="B274" s="85" t="str">
        <f>IF($A274="","",VLOOKUP($A274,'Annex 2 EHV charges'!$A:$O,2,0))</f>
        <v>New Import 14</v>
      </c>
      <c r="C274" s="86" t="str">
        <f>IF($A274="","",VLOOKUP($A274,'Annex 2 EHV charges'!$A:$O,3,0))</f>
        <v>New Import 14</v>
      </c>
      <c r="D274" s="85" t="str">
        <f>IF($A274="","",VLOOKUP($A274,'Annex 2 EHV charges'!$A:$O,7,0))</f>
        <v>Land at Imerys WT</v>
      </c>
      <c r="E274" s="90">
        <f>IFERROR(IF(VLOOKUP($A274,'Annex 2 EHV charges'!$A:$O,8,FALSE)=0,"",VLOOKUP($A274,'Annex 2 EHV charges'!$A:$O,8,FALSE)),"")</f>
        <v>0.32100000000000001</v>
      </c>
      <c r="F274" s="91">
        <f>IFERROR(IF(VLOOKUP($A274,'Annex 2 EHV charges'!$A:$O,9,FALSE)=0,"",VLOOKUP($A274,'Annex 2 EHV charges'!$A:$O,9,FALSE)),"")</f>
        <v>11.92</v>
      </c>
      <c r="G274" s="92">
        <f>IFERROR(IF(VLOOKUP($A274,'Annex 2 EHV charges'!$A:$O,10,FALSE)=0,"",VLOOKUP($A274,'Annex 2 EHV charges'!$A:$O,10,FALSE)),"")</f>
        <v>0.69</v>
      </c>
      <c r="H274" s="92">
        <f>IFERROR(IF(VLOOKUP($A274,'Annex 2 EHV charges'!$A:$O,11,FALSE)=0,"",VLOOKUP($A274,'Annex 2 EHV charges'!$A:$O,11,FALSE)),"")</f>
        <v>0.69</v>
      </c>
    </row>
    <row r="275" spans="1:8" x14ac:dyDescent="0.25">
      <c r="A275" s="85" t="str">
        <f t="array" ref="A275">IFERROR(INDEX('Annex 2 EHV charges'!$A$11:$A$299, MATCH(0, IF(ISBLANK('Annex 2 EHV charges'!$A$11:$A$299),1, COUNTIF(A$4:$A274, 'Annex 2 EHV charges'!$A$11:$A$299)), 0)),"")</f>
        <v>New Import 15</v>
      </c>
      <c r="B275" s="85" t="str">
        <f>IF($A275="","",VLOOKUP($A275,'Annex 2 EHV charges'!$A:$O,2,0))</f>
        <v>New Import 15</v>
      </c>
      <c r="C275" s="86" t="str">
        <f>IF($A275="","",VLOOKUP($A275,'Annex 2 EHV charges'!$A:$O,3,0))</f>
        <v>New Import 15</v>
      </c>
      <c r="D275" s="85" t="str">
        <f>IF($A275="","",VLOOKUP($A275,'Annex 2 EHV charges'!$A:$O,7,0))</f>
        <v>Lodge Farm PV</v>
      </c>
      <c r="E275" s="90">
        <f>IFERROR(IF(VLOOKUP($A275,'Annex 2 EHV charges'!$A:$O,8,FALSE)=0,"",VLOOKUP($A275,'Annex 2 EHV charges'!$A:$O,8,FALSE)),"")</f>
        <v>4.2080000000000002</v>
      </c>
      <c r="F275" s="91">
        <f>IFERROR(IF(VLOOKUP($A275,'Annex 2 EHV charges'!$A:$O,9,FALSE)=0,"",VLOOKUP($A275,'Annex 2 EHV charges'!$A:$O,9,FALSE)),"")</f>
        <v>5.96</v>
      </c>
      <c r="G275" s="92">
        <f>IFERROR(IF(VLOOKUP($A275,'Annex 2 EHV charges'!$A:$O,10,FALSE)=0,"",VLOOKUP($A275,'Annex 2 EHV charges'!$A:$O,10,FALSE)),"")</f>
        <v>1.96</v>
      </c>
      <c r="H275" s="92">
        <f>IFERROR(IF(VLOOKUP($A275,'Annex 2 EHV charges'!$A:$O,11,FALSE)=0,"",VLOOKUP($A275,'Annex 2 EHV charges'!$A:$O,11,FALSE)),"")</f>
        <v>1.96</v>
      </c>
    </row>
    <row r="276" spans="1:8" x14ac:dyDescent="0.25">
      <c r="A276" s="85" t="str">
        <f t="array" ref="A276">IFERROR(INDEX('Annex 2 EHV charges'!$A$11:$A$299, MATCH(0, IF(ISBLANK('Annex 2 EHV charges'!$A$11:$A$299),1, COUNTIF(A$4:$A275, 'Annex 2 EHV charges'!$A$11:$A$299)), 0)),"")</f>
        <v>New Import 16</v>
      </c>
      <c r="B276" s="85" t="str">
        <f>IF($A276="","",VLOOKUP($A276,'Annex 2 EHV charges'!$A:$O,2,0))</f>
        <v>New Import 16</v>
      </c>
      <c r="C276" s="86" t="str">
        <f>IF($A276="","",VLOOKUP($A276,'Annex 2 EHV charges'!$A:$O,3,0))</f>
        <v>New Import 16</v>
      </c>
      <c r="D276" s="85" t="str">
        <f>IF($A276="","",VLOOKUP($A276,'Annex 2 EHV charges'!$A:$O,7,0))</f>
        <v>Lower Litchardon PV</v>
      </c>
      <c r="E276" s="90">
        <f>IFERROR(IF(VLOOKUP($A276,'Annex 2 EHV charges'!$A:$O,8,FALSE)=0,"",VLOOKUP($A276,'Annex 2 EHV charges'!$A:$O,8,FALSE)),"")</f>
        <v>4.1000000000000002E-2</v>
      </c>
      <c r="F276" s="91">
        <f>IFERROR(IF(VLOOKUP($A276,'Annex 2 EHV charges'!$A:$O,9,FALSE)=0,"",VLOOKUP($A276,'Annex 2 EHV charges'!$A:$O,9,FALSE)),"")</f>
        <v>9.98</v>
      </c>
      <c r="G276" s="92">
        <f>IFERROR(IF(VLOOKUP($A276,'Annex 2 EHV charges'!$A:$O,10,FALSE)=0,"",VLOOKUP($A276,'Annex 2 EHV charges'!$A:$O,10,FALSE)),"")</f>
        <v>1.36</v>
      </c>
      <c r="H276" s="92">
        <f>IFERROR(IF(VLOOKUP($A276,'Annex 2 EHV charges'!$A:$O,11,FALSE)=0,"",VLOOKUP($A276,'Annex 2 EHV charges'!$A:$O,11,FALSE)),"")</f>
        <v>1.36</v>
      </c>
    </row>
    <row r="277" spans="1:8" x14ac:dyDescent="0.25">
      <c r="A277" s="85" t="str">
        <f t="array" ref="A277">IFERROR(INDEX('Annex 2 EHV charges'!$A$11:$A$299, MATCH(0, IF(ISBLANK('Annex 2 EHV charges'!$A$11:$A$299),1, COUNTIF(A$4:$A276, 'Annex 2 EHV charges'!$A$11:$A$299)), 0)),"")</f>
        <v>New Import 17</v>
      </c>
      <c r="B277" s="85" t="str">
        <f>IF($A277="","",VLOOKUP($A277,'Annex 2 EHV charges'!$A:$O,2,0))</f>
        <v>New Import 17</v>
      </c>
      <c r="C277" s="86" t="str">
        <f>IF($A277="","",VLOOKUP($A277,'Annex 2 EHV charges'!$A:$O,3,0))</f>
        <v>New Import 17</v>
      </c>
      <c r="D277" s="85" t="str">
        <f>IF($A277="","",VLOOKUP($A277,'Annex 2 EHV charges'!$A:$O,7,0))</f>
        <v>NIRO PV (Rockebeare)</v>
      </c>
      <c r="E277" s="90">
        <f>IFERROR(IF(VLOOKUP($A277,'Annex 2 EHV charges'!$A:$O,8,FALSE)=0,"",VLOOKUP($A277,'Annex 2 EHV charges'!$A:$O,8,FALSE)),"")</f>
        <v>1.552</v>
      </c>
      <c r="F277" s="91">
        <f>IFERROR(IF(VLOOKUP($A277,'Annex 2 EHV charges'!$A:$O,9,FALSE)=0,"",VLOOKUP($A277,'Annex 2 EHV charges'!$A:$O,9,FALSE)),"")</f>
        <v>17.13</v>
      </c>
      <c r="G277" s="92">
        <f>IFERROR(IF(VLOOKUP($A277,'Annex 2 EHV charges'!$A:$O,10,FALSE)=0,"",VLOOKUP($A277,'Annex 2 EHV charges'!$A:$O,10,FALSE)),"")</f>
        <v>2.0699999999999998</v>
      </c>
      <c r="H277" s="92">
        <f>IFERROR(IF(VLOOKUP($A277,'Annex 2 EHV charges'!$A:$O,11,FALSE)=0,"",VLOOKUP($A277,'Annex 2 EHV charges'!$A:$O,11,FALSE)),"")</f>
        <v>2.0699999999999998</v>
      </c>
    </row>
    <row r="278" spans="1:8" x14ac:dyDescent="0.25">
      <c r="A278" s="85" t="str">
        <f t="array" ref="A278">IFERROR(INDEX('Annex 2 EHV charges'!$A$11:$A$299, MATCH(0, IF(ISBLANK('Annex 2 EHV charges'!$A$11:$A$299),1, COUNTIF(A$4:$A277, 'Annex 2 EHV charges'!$A$11:$A$299)), 0)),"")</f>
        <v>New Import 18</v>
      </c>
      <c r="B278" s="85" t="str">
        <f>IF($A278="","",VLOOKUP($A278,'Annex 2 EHV charges'!$A:$O,2,0))</f>
        <v>New Import 18</v>
      </c>
      <c r="C278" s="86" t="str">
        <f>IF($A278="","",VLOOKUP($A278,'Annex 2 EHV charges'!$A:$O,3,0))</f>
        <v>New Import 18</v>
      </c>
      <c r="D278" s="85" t="str">
        <f>IF($A278="","",VLOOKUP($A278,'Annex 2 EHV charges'!$A:$O,7,0))</f>
        <v>Otterham WF Extension</v>
      </c>
      <c r="E278" s="90" t="str">
        <f>IFERROR(IF(VLOOKUP($A278,'Annex 2 EHV charges'!$A:$O,8,FALSE)=0,"",VLOOKUP($A278,'Annex 2 EHV charges'!$A:$O,8,FALSE)),"")</f>
        <v/>
      </c>
      <c r="F278" s="91">
        <f>IFERROR(IF(VLOOKUP($A278,'Annex 2 EHV charges'!$A:$O,9,FALSE)=0,"",VLOOKUP($A278,'Annex 2 EHV charges'!$A:$O,9,FALSE)),"")</f>
        <v>19.309999999999999</v>
      </c>
      <c r="G278" s="92">
        <f>IFERROR(IF(VLOOKUP($A278,'Annex 2 EHV charges'!$A:$O,10,FALSE)=0,"",VLOOKUP($A278,'Annex 2 EHV charges'!$A:$O,10,FALSE)),"")</f>
        <v>0.78</v>
      </c>
      <c r="H278" s="92">
        <f>IFERROR(IF(VLOOKUP($A278,'Annex 2 EHV charges'!$A:$O,11,FALSE)=0,"",VLOOKUP($A278,'Annex 2 EHV charges'!$A:$O,11,FALSE)),"")</f>
        <v>0.78</v>
      </c>
    </row>
    <row r="279" spans="1:8" x14ac:dyDescent="0.25">
      <c r="A279" s="85" t="str">
        <f t="array" ref="A279">IFERROR(INDEX('Annex 2 EHV charges'!$A$11:$A$299, MATCH(0, IF(ISBLANK('Annex 2 EHV charges'!$A$11:$A$299),1, COUNTIF(A$4:$A278, 'Annex 2 EHV charges'!$A$11:$A$299)), 0)),"")</f>
        <v>New Import 19</v>
      </c>
      <c r="B279" s="85" t="str">
        <f>IF($A279="","",VLOOKUP($A279,'Annex 2 EHV charges'!$A:$O,2,0))</f>
        <v>New Import 19</v>
      </c>
      <c r="C279" s="86" t="str">
        <f>IF($A279="","",VLOOKUP($A279,'Annex 2 EHV charges'!$A:$O,3,0))</f>
        <v>New Import 19</v>
      </c>
      <c r="D279" s="85" t="str">
        <f>IF($A279="","",VLOOKUP($A279,'Annex 2 EHV charges'!$A:$O,7,0))</f>
        <v>Ottery St Mary PV</v>
      </c>
      <c r="E279" s="90">
        <f>IFERROR(IF(VLOOKUP($A279,'Annex 2 EHV charges'!$A:$O,8,FALSE)=0,"",VLOOKUP($A279,'Annex 2 EHV charges'!$A:$O,8,FALSE)),"")</f>
        <v>3.1E-2</v>
      </c>
      <c r="F279" s="91">
        <f>IFERROR(IF(VLOOKUP($A279,'Annex 2 EHV charges'!$A:$O,9,FALSE)=0,"",VLOOKUP($A279,'Annex 2 EHV charges'!$A:$O,9,FALSE)),"")</f>
        <v>17.32</v>
      </c>
      <c r="G279" s="92">
        <f>IFERROR(IF(VLOOKUP($A279,'Annex 2 EHV charges'!$A:$O,10,FALSE)=0,"",VLOOKUP($A279,'Annex 2 EHV charges'!$A:$O,10,FALSE)),"")</f>
        <v>2.0499999999999998</v>
      </c>
      <c r="H279" s="92">
        <f>IFERROR(IF(VLOOKUP($A279,'Annex 2 EHV charges'!$A:$O,11,FALSE)=0,"",VLOOKUP($A279,'Annex 2 EHV charges'!$A:$O,11,FALSE)),"")</f>
        <v>2.0499999999999998</v>
      </c>
    </row>
    <row r="280" spans="1:8" x14ac:dyDescent="0.25">
      <c r="A280" s="85" t="str">
        <f t="array" ref="A280">IFERROR(INDEX('Annex 2 EHV charges'!$A$11:$A$299, MATCH(0, IF(ISBLANK('Annex 2 EHV charges'!$A$11:$A$299),1, COUNTIF(A$4:$A279, 'Annex 2 EHV charges'!$A$11:$A$299)), 0)),"")</f>
        <v>New Import 20</v>
      </c>
      <c r="B280" s="85" t="str">
        <f>IF($A280="","",VLOOKUP($A280,'Annex 2 EHV charges'!$A:$O,2,0))</f>
        <v>New Import 20</v>
      </c>
      <c r="C280" s="86" t="str">
        <f>IF($A280="","",VLOOKUP($A280,'Annex 2 EHV charges'!$A:$O,3,0))</f>
        <v>New Import 20</v>
      </c>
      <c r="D280" s="85" t="str">
        <f>IF($A280="","",VLOOKUP($A280,'Annex 2 EHV charges'!$A:$O,7,0))</f>
        <v>Pedwell PV</v>
      </c>
      <c r="E280" s="90">
        <f>IFERROR(IF(VLOOKUP($A280,'Annex 2 EHV charges'!$A:$O,8,FALSE)=0,"",VLOOKUP($A280,'Annex 2 EHV charges'!$A:$O,8,FALSE)),"")</f>
        <v>1.0999999999999999E-2</v>
      </c>
      <c r="F280" s="91">
        <f>IFERROR(IF(VLOOKUP($A280,'Annex 2 EHV charges'!$A:$O,9,FALSE)=0,"",VLOOKUP($A280,'Annex 2 EHV charges'!$A:$O,9,FALSE)),"")</f>
        <v>4</v>
      </c>
      <c r="G280" s="92">
        <f>IFERROR(IF(VLOOKUP($A280,'Annex 2 EHV charges'!$A:$O,10,FALSE)=0,"",VLOOKUP($A280,'Annex 2 EHV charges'!$A:$O,10,FALSE)),"")</f>
        <v>1.35</v>
      </c>
      <c r="H280" s="92">
        <f>IFERROR(IF(VLOOKUP($A280,'Annex 2 EHV charges'!$A:$O,11,FALSE)=0,"",VLOOKUP($A280,'Annex 2 EHV charges'!$A:$O,11,FALSE)),"")</f>
        <v>1.35</v>
      </c>
    </row>
    <row r="281" spans="1:8" x14ac:dyDescent="0.25">
      <c r="A281" s="85" t="str">
        <f t="array" ref="A281">IFERROR(INDEX('Annex 2 EHV charges'!$A$11:$A$299, MATCH(0, IF(ISBLANK('Annex 2 EHV charges'!$A$11:$A$299),1, COUNTIF(A$4:$A280, 'Annex 2 EHV charges'!$A$11:$A$299)), 0)),"")</f>
        <v>New Import 21</v>
      </c>
      <c r="B281" s="85" t="str">
        <f>IF($A281="","",VLOOKUP($A281,'Annex 2 EHV charges'!$A:$O,2,0))</f>
        <v>New Import 21</v>
      </c>
      <c r="C281" s="86" t="str">
        <f>IF($A281="","",VLOOKUP($A281,'Annex 2 EHV charges'!$A:$O,3,0))</f>
        <v>New Import 21</v>
      </c>
      <c r="D281" s="85" t="str">
        <f>IF($A281="","",VLOOKUP($A281,'Annex 2 EHV charges'!$A:$O,7,0))</f>
        <v>Perrinpit Road PV</v>
      </c>
      <c r="E281" s="90" t="str">
        <f>IFERROR(IF(VLOOKUP($A281,'Annex 2 EHV charges'!$A:$O,8,FALSE)=0,"",VLOOKUP($A281,'Annex 2 EHV charges'!$A:$O,8,FALSE)),"")</f>
        <v/>
      </c>
      <c r="F281" s="91">
        <f>IFERROR(IF(VLOOKUP($A281,'Annex 2 EHV charges'!$A:$O,9,FALSE)=0,"",VLOOKUP($A281,'Annex 2 EHV charges'!$A:$O,9,FALSE)),"")</f>
        <v>2.4900000000000002</v>
      </c>
      <c r="G281" s="92">
        <f>IFERROR(IF(VLOOKUP($A281,'Annex 2 EHV charges'!$A:$O,10,FALSE)=0,"",VLOOKUP($A281,'Annex 2 EHV charges'!$A:$O,10,FALSE)),"")</f>
        <v>1.38</v>
      </c>
      <c r="H281" s="92">
        <f>IFERROR(IF(VLOOKUP($A281,'Annex 2 EHV charges'!$A:$O,11,FALSE)=0,"",VLOOKUP($A281,'Annex 2 EHV charges'!$A:$O,11,FALSE)),"")</f>
        <v>1.38</v>
      </c>
    </row>
    <row r="282" spans="1:8" x14ac:dyDescent="0.25">
      <c r="A282" s="85" t="str">
        <f t="array" ref="A282">IFERROR(INDEX('Annex 2 EHV charges'!$A$11:$A$299, MATCH(0, IF(ISBLANK('Annex 2 EHV charges'!$A$11:$A$299),1, COUNTIF(A$4:$A281, 'Annex 2 EHV charges'!$A$11:$A$299)), 0)),"")</f>
        <v>New Import 22</v>
      </c>
      <c r="B282" s="85" t="str">
        <f>IF($A282="","",VLOOKUP($A282,'Annex 2 EHV charges'!$A:$O,2,0))</f>
        <v>New Import 22</v>
      </c>
      <c r="C282" s="86" t="str">
        <f>IF($A282="","",VLOOKUP($A282,'Annex 2 EHV charges'!$A:$O,3,0))</f>
        <v>New Import 22</v>
      </c>
      <c r="D282" s="85" t="str">
        <f>IF($A282="","",VLOOKUP($A282,'Annex 2 EHV charges'!$A:$O,7,0))</f>
        <v xml:space="preserve">Severn Road </v>
      </c>
      <c r="E282" s="90" t="str">
        <f>IFERROR(IF(VLOOKUP($A282,'Annex 2 EHV charges'!$A:$O,8,FALSE)=0,"",VLOOKUP($A282,'Annex 2 EHV charges'!$A:$O,8,FALSE)),"")</f>
        <v/>
      </c>
      <c r="F282" s="91">
        <f>IFERROR(IF(VLOOKUP($A282,'Annex 2 EHV charges'!$A:$O,9,FALSE)=0,"",VLOOKUP($A282,'Annex 2 EHV charges'!$A:$O,9,FALSE)),"")</f>
        <v>227.62</v>
      </c>
      <c r="G282" s="92">
        <f>IFERROR(IF(VLOOKUP($A282,'Annex 2 EHV charges'!$A:$O,10,FALSE)=0,"",VLOOKUP($A282,'Annex 2 EHV charges'!$A:$O,10,FALSE)),"")</f>
        <v>0.98</v>
      </c>
      <c r="H282" s="92">
        <f>IFERROR(IF(VLOOKUP($A282,'Annex 2 EHV charges'!$A:$O,11,FALSE)=0,"",VLOOKUP($A282,'Annex 2 EHV charges'!$A:$O,11,FALSE)),"")</f>
        <v>0.98</v>
      </c>
    </row>
    <row r="283" spans="1:8" x14ac:dyDescent="0.25">
      <c r="A283" s="85" t="str">
        <f t="array" ref="A283">IFERROR(INDEX('Annex 2 EHV charges'!$A$11:$A$299, MATCH(0, IF(ISBLANK('Annex 2 EHV charges'!$A$11:$A$299),1, COUNTIF(A$4:$A282, 'Annex 2 EHV charges'!$A$11:$A$299)), 0)),"")</f>
        <v>New Import 23</v>
      </c>
      <c r="B283" s="85" t="str">
        <f>IF($A283="","",VLOOKUP($A283,'Annex 2 EHV charges'!$A:$O,2,0))</f>
        <v>New Import 23</v>
      </c>
      <c r="C283" s="86" t="str">
        <f>IF($A283="","",VLOOKUP($A283,'Annex 2 EHV charges'!$A:$O,3,0))</f>
        <v>New Import 23</v>
      </c>
      <c r="D283" s="85" t="str">
        <f>IF($A283="","",VLOOKUP($A283,'Annex 2 EHV charges'!$A:$O,7,0))</f>
        <v>Tale Lane Solar</v>
      </c>
      <c r="E283" s="90" t="str">
        <f>IFERROR(IF(VLOOKUP($A283,'Annex 2 EHV charges'!$A:$O,8,FALSE)=0,"",VLOOKUP($A283,'Annex 2 EHV charges'!$A:$O,8,FALSE)),"")</f>
        <v/>
      </c>
      <c r="F283" s="91">
        <f>IFERROR(IF(VLOOKUP($A283,'Annex 2 EHV charges'!$A:$O,9,FALSE)=0,"",VLOOKUP($A283,'Annex 2 EHV charges'!$A:$O,9,FALSE)),"")</f>
        <v>18.079999999999998</v>
      </c>
      <c r="G283" s="92">
        <f>IFERROR(IF(VLOOKUP($A283,'Annex 2 EHV charges'!$A:$O,10,FALSE)=0,"",VLOOKUP($A283,'Annex 2 EHV charges'!$A:$O,10,FALSE)),"")</f>
        <v>2.04</v>
      </c>
      <c r="H283" s="92">
        <f>IFERROR(IF(VLOOKUP($A283,'Annex 2 EHV charges'!$A:$O,11,FALSE)=0,"",VLOOKUP($A283,'Annex 2 EHV charges'!$A:$O,11,FALSE)),"")</f>
        <v>2.04</v>
      </c>
    </row>
    <row r="284" spans="1:8" x14ac:dyDescent="0.25">
      <c r="A284" s="85" t="str">
        <f t="array" ref="A284">IFERROR(INDEX('Annex 2 EHV charges'!$A$11:$A$299, MATCH(0, IF(ISBLANK('Annex 2 EHV charges'!$A$11:$A$299),1, COUNTIF(A$4:$A283, 'Annex 2 EHV charges'!$A$11:$A$299)), 0)),"")</f>
        <v>New Import 24</v>
      </c>
      <c r="B284" s="85" t="str">
        <f>IF($A284="","",VLOOKUP($A284,'Annex 2 EHV charges'!$A:$O,2,0))</f>
        <v>New Import 24</v>
      </c>
      <c r="C284" s="86" t="str">
        <f>IF($A284="","",VLOOKUP($A284,'Annex 2 EHV charges'!$A:$O,3,0))</f>
        <v>New Import 24</v>
      </c>
      <c r="D284" s="85" t="str">
        <f>IF($A284="","",VLOOKUP($A284,'Annex 2 EHV charges'!$A:$O,7,0))</f>
        <v>Tregeen AD(OTHM1)</v>
      </c>
      <c r="E284" s="90" t="str">
        <f>IFERROR(IF(VLOOKUP($A284,'Annex 2 EHV charges'!$A:$O,8,FALSE)=0,"",VLOOKUP($A284,'Annex 2 EHV charges'!$A:$O,8,FALSE)),"")</f>
        <v/>
      </c>
      <c r="F284" s="91">
        <f>IFERROR(IF(VLOOKUP($A284,'Annex 2 EHV charges'!$A:$O,9,FALSE)=0,"",VLOOKUP($A284,'Annex 2 EHV charges'!$A:$O,9,FALSE)),"")</f>
        <v>109.44</v>
      </c>
      <c r="G284" s="92">
        <f>IFERROR(IF(VLOOKUP($A284,'Annex 2 EHV charges'!$A:$O,10,FALSE)=0,"",VLOOKUP($A284,'Annex 2 EHV charges'!$A:$O,10,FALSE)),"")</f>
        <v>0.84</v>
      </c>
      <c r="H284" s="92">
        <f>IFERROR(IF(VLOOKUP($A284,'Annex 2 EHV charges'!$A:$O,11,FALSE)=0,"",VLOOKUP($A284,'Annex 2 EHV charges'!$A:$O,11,FALSE)),"")</f>
        <v>0.84</v>
      </c>
    </row>
    <row r="285" spans="1:8" x14ac:dyDescent="0.25">
      <c r="A285" s="85" t="str">
        <f t="array" ref="A285">IFERROR(INDEX('Annex 2 EHV charges'!$A$11:$A$299, MATCH(0, IF(ISBLANK('Annex 2 EHV charges'!$A$11:$A$299),1, COUNTIF(A$4:$A284, 'Annex 2 EHV charges'!$A$11:$A$299)), 0)),"")</f>
        <v>New Import 25</v>
      </c>
      <c r="B285" s="85" t="str">
        <f>IF($A285="","",VLOOKUP($A285,'Annex 2 EHV charges'!$A:$O,2,0))</f>
        <v>New Import 25</v>
      </c>
      <c r="C285" s="86" t="str">
        <f>IF($A285="","",VLOOKUP($A285,'Annex 2 EHV charges'!$A:$O,3,0))</f>
        <v>New Import 25</v>
      </c>
      <c r="D285" s="85" t="str">
        <f>IF($A285="","",VLOOKUP($A285,'Annex 2 EHV charges'!$A:$O,7,0))</f>
        <v>Trenoweth Farm PV</v>
      </c>
      <c r="E285" s="90" t="str">
        <f>IFERROR(IF(VLOOKUP($A285,'Annex 2 EHV charges'!$A:$O,8,FALSE)=0,"",VLOOKUP($A285,'Annex 2 EHV charges'!$A:$O,8,FALSE)),"")</f>
        <v/>
      </c>
      <c r="F285" s="91">
        <f>IFERROR(IF(VLOOKUP($A285,'Annex 2 EHV charges'!$A:$O,9,FALSE)=0,"",VLOOKUP($A285,'Annex 2 EHV charges'!$A:$O,9,FALSE)),"")</f>
        <v>9.27</v>
      </c>
      <c r="G285" s="92">
        <f>IFERROR(IF(VLOOKUP($A285,'Annex 2 EHV charges'!$A:$O,10,FALSE)=0,"",VLOOKUP($A285,'Annex 2 EHV charges'!$A:$O,10,FALSE)),"")</f>
        <v>5.2</v>
      </c>
      <c r="H285" s="92">
        <f>IFERROR(IF(VLOOKUP($A285,'Annex 2 EHV charges'!$A:$O,11,FALSE)=0,"",VLOOKUP($A285,'Annex 2 EHV charges'!$A:$O,11,FALSE)),"")</f>
        <v>5.2</v>
      </c>
    </row>
    <row r="286" spans="1:8" x14ac:dyDescent="0.25">
      <c r="A286" s="85" t="str">
        <f t="array" ref="A286">IFERROR(INDEX('Annex 2 EHV charges'!$A$11:$A$299, MATCH(0, IF(ISBLANK('Annex 2 EHV charges'!$A$11:$A$299),1, COUNTIF(A$4:$A285, 'Annex 2 EHV charges'!$A$11:$A$299)), 0)),"")</f>
        <v>New Import 26</v>
      </c>
      <c r="B286" s="85" t="str">
        <f>IF($A286="","",VLOOKUP($A286,'Annex 2 EHV charges'!$A:$O,2,0))</f>
        <v>New Import 26</v>
      </c>
      <c r="C286" s="86" t="str">
        <f>IF($A286="","",VLOOKUP($A286,'Annex 2 EHV charges'!$A:$O,3,0))</f>
        <v>New Import 26</v>
      </c>
      <c r="D286" s="85" t="str">
        <f>IF($A286="","",VLOOKUP($A286,'Annex 2 EHV charges'!$A:$O,7,0))</f>
        <v>Two Post Cross PV</v>
      </c>
      <c r="E286" s="90">
        <f>IFERROR(IF(VLOOKUP($A286,'Annex 2 EHV charges'!$A:$O,8,FALSE)=0,"",VLOOKUP($A286,'Annex 2 EHV charges'!$A:$O,8,FALSE)),"")</f>
        <v>0.80600000000000005</v>
      </c>
      <c r="F286" s="91">
        <f>IFERROR(IF(VLOOKUP($A286,'Annex 2 EHV charges'!$A:$O,9,FALSE)=0,"",VLOOKUP($A286,'Annex 2 EHV charges'!$A:$O,9,FALSE)),"")</f>
        <v>54.25</v>
      </c>
      <c r="G286" s="92">
        <f>IFERROR(IF(VLOOKUP($A286,'Annex 2 EHV charges'!$A:$O,10,FALSE)=0,"",VLOOKUP($A286,'Annex 2 EHV charges'!$A:$O,10,FALSE)),"")</f>
        <v>1.65</v>
      </c>
      <c r="H286" s="92">
        <f>IFERROR(IF(VLOOKUP($A286,'Annex 2 EHV charges'!$A:$O,11,FALSE)=0,"",VLOOKUP($A286,'Annex 2 EHV charges'!$A:$O,11,FALSE)),"")</f>
        <v>1.65</v>
      </c>
    </row>
    <row r="287" spans="1:8" x14ac:dyDescent="0.25">
      <c r="A287" s="85" t="str">
        <f t="array" ref="A287">IFERROR(INDEX('Annex 2 EHV charges'!$A$11:$A$299, MATCH(0, IF(ISBLANK('Annex 2 EHV charges'!$A$11:$A$299),1, COUNTIF(A$4:$A286, 'Annex 2 EHV charges'!$A$11:$A$299)), 0)),"")</f>
        <v>New Import 27</v>
      </c>
      <c r="B287" s="85" t="str">
        <f>IF($A287="","",VLOOKUP($A287,'Annex 2 EHV charges'!$A:$O,2,0))</f>
        <v>New Import 27</v>
      </c>
      <c r="C287" s="86" t="str">
        <f>IF($A287="","",VLOOKUP($A287,'Annex 2 EHV charges'!$A:$O,3,0))</f>
        <v>New Import 27</v>
      </c>
      <c r="D287" s="85" t="str">
        <f>IF($A287="","",VLOOKUP($A287,'Annex 2 EHV charges'!$A:$O,7,0))</f>
        <v>Warne Road</v>
      </c>
      <c r="E287" s="90">
        <f>IFERROR(IF(VLOOKUP($A287,'Annex 2 EHV charges'!$A:$O,8,FALSE)=0,"",VLOOKUP($A287,'Annex 2 EHV charges'!$A:$O,8,FALSE)),"")</f>
        <v>1.694</v>
      </c>
      <c r="F287" s="91">
        <f>IFERROR(IF(VLOOKUP($A287,'Annex 2 EHV charges'!$A:$O,9,FALSE)=0,"",VLOOKUP($A287,'Annex 2 EHV charges'!$A:$O,9,FALSE)),"")</f>
        <v>22.12</v>
      </c>
      <c r="G287" s="92">
        <f>IFERROR(IF(VLOOKUP($A287,'Annex 2 EHV charges'!$A:$O,10,FALSE)=0,"",VLOOKUP($A287,'Annex 2 EHV charges'!$A:$O,10,FALSE)),"")</f>
        <v>1.51</v>
      </c>
      <c r="H287" s="92">
        <f>IFERROR(IF(VLOOKUP($A287,'Annex 2 EHV charges'!$A:$O,11,FALSE)=0,"",VLOOKUP($A287,'Annex 2 EHV charges'!$A:$O,11,FALSE)),"")</f>
        <v>1.51</v>
      </c>
    </row>
  </sheetData>
  <autoFilter ref="A4:H287"/>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67"/>
  <sheetViews>
    <sheetView topLeftCell="A2" zoomScale="90" zoomScaleNormal="90" zoomScaleSheetLayoutView="100" workbookViewId="0">
      <selection activeCell="C240" sqref="C240"/>
    </sheetView>
  </sheetViews>
  <sheetFormatPr defaultColWidth="9.109375" defaultRowHeight="13.2" x14ac:dyDescent="0.25"/>
  <cols>
    <col min="1" max="1" width="15.88671875" style="51" bestFit="1" customWidth="1"/>
    <col min="2" max="2" width="15" style="51" bestFit="1" customWidth="1"/>
    <col min="3" max="3" width="15.6640625" style="57" bestFit="1" customWidth="1"/>
    <col min="4" max="4" width="34" style="57" bestFit="1" customWidth="1"/>
    <col min="5" max="5" width="14.6640625" style="58" customWidth="1"/>
    <col min="6" max="7" width="14.6640625" style="59" customWidth="1"/>
    <col min="8" max="8" width="14.6640625" style="51" customWidth="1"/>
    <col min="9" max="9" width="15.5546875" style="51" customWidth="1"/>
    <col min="10" max="16384" width="9.109375" style="51"/>
  </cols>
  <sheetData>
    <row r="1" spans="1:15" ht="66.75" customHeight="1" x14ac:dyDescent="0.25">
      <c r="A1" s="272" t="s">
        <v>111</v>
      </c>
      <c r="B1" s="272"/>
      <c r="C1" s="272"/>
      <c r="D1" s="272"/>
      <c r="E1" s="272"/>
      <c r="F1" s="272"/>
      <c r="G1" s="272"/>
      <c r="H1" s="272"/>
    </row>
    <row r="2" spans="1:15" s="52" customFormat="1" ht="25.5" customHeight="1" x14ac:dyDescent="0.25">
      <c r="A2" s="274" t="str">
        <f>Overview!B4&amp; " - Effective from "&amp;TEXT(Overview!D4,"D MMMM YYYY")&amp;" - "&amp;Overview!E4&amp;" EDCM export charges"</f>
        <v>Western Power Distribution (South West) plc - Effective from 1 April 2022 - Final EDCM export charges</v>
      </c>
      <c r="B2" s="275"/>
      <c r="C2" s="275"/>
      <c r="D2" s="275"/>
      <c r="E2" s="275"/>
      <c r="F2" s="275"/>
      <c r="G2" s="275"/>
      <c r="H2" s="276"/>
    </row>
    <row r="3" spans="1:15" s="78" customFormat="1" ht="17.399999999999999" x14ac:dyDescent="0.25">
      <c r="A3" s="79"/>
      <c r="B3" s="79"/>
      <c r="C3" s="79"/>
      <c r="D3" s="80"/>
      <c r="E3" s="81"/>
      <c r="F3" s="81"/>
      <c r="G3" s="82"/>
      <c r="H3" s="82"/>
      <c r="I3" s="75"/>
      <c r="J3" s="75"/>
      <c r="K3" s="75"/>
      <c r="L3" s="75"/>
      <c r="M3" s="75"/>
      <c r="N3" s="75"/>
      <c r="O3" s="75"/>
    </row>
    <row r="4" spans="1:15" ht="60.75" customHeight="1" x14ac:dyDescent="0.25">
      <c r="A4" s="53" t="s">
        <v>99</v>
      </c>
      <c r="B4" s="54" t="s">
        <v>64</v>
      </c>
      <c r="C4" s="53" t="s">
        <v>66</v>
      </c>
      <c r="D4" s="55" t="s">
        <v>58</v>
      </c>
      <c r="E4" s="55" t="str">
        <f>'Annex 2 EHV charges'!L10</f>
        <v>Export
Super Red
unit charge
(p/kWh)</v>
      </c>
      <c r="F4" s="55" t="str">
        <f>'Annex 2 EHV charges'!M10</f>
        <v>Export
fixed charge
(p/day)</v>
      </c>
      <c r="G4" s="55" t="str">
        <f>'Annex 2 EHV charges'!N10</f>
        <v>Export
capacity charge
(p/kVA/day)</v>
      </c>
      <c r="H4" s="55" t="str">
        <f>'Annex 2 EHV charges'!O10</f>
        <v>Export
exceeded capacity charge
(p/kVA/day)</v>
      </c>
    </row>
    <row r="5" spans="1:15" x14ac:dyDescent="0.25">
      <c r="A5" s="86">
        <f t="array" ref="A5">IFERROR(INDEX('Annex 2 EHV charges'!$D$11:$D$299, MATCH(0, IF(ISBLANK('Annex 2 EHV charges'!$D$11:$D$299),1, COUNTIF(A$4:$A4, 'Annex 2 EHV charges'!$D$11:$D$299)), 0)),"")</f>
        <v>529</v>
      </c>
      <c r="B5" s="85">
        <f>IF($A5="","",VLOOKUP($A5,'Annex 2 EHV charges'!$D:$O,2,0))</f>
        <v>529</v>
      </c>
      <c r="C5" s="86">
        <f>IF($A5="","",VLOOKUP($A5,'Annex 2 EHV charges'!$D:$O,3,0))</f>
        <v>2200042755082</v>
      </c>
      <c r="D5" s="85" t="str">
        <f>IF($A5="","",VLOOKUP($A5,'Annex 2 EHV charges'!$D:$O,4,0))</f>
        <v>Otterham Wind Farm Phase 3  (STOR)</v>
      </c>
      <c r="E5" s="87" t="str">
        <f>IFERROR(IF(VLOOKUP($A5,'Annex 2 EHV charges'!$D:$O,9,FALSE)=0,"",VLOOKUP($A5,'Annex 2 EHV charges'!$D:$O,9,FALSE)),"")</f>
        <v/>
      </c>
      <c r="F5" s="88">
        <f>IFERROR(IF(VLOOKUP($A5,'Annex 2 EHV charges'!$D:$O,10,FALSE)=0,"",VLOOKUP($A5,'Annex 2 EHV charges'!$D:$O,10,FALSE)),"")</f>
        <v>781.63</v>
      </c>
      <c r="G5" s="89">
        <f>IFERROR(IF(VLOOKUP($A5,'Annex 2 EHV charges'!$D:$O,11,FALSE)=0,"",VLOOKUP($A5,'Annex 2 EHV charges'!$D:$O,11,FALSE)),"")</f>
        <v>0.05</v>
      </c>
      <c r="H5" s="89">
        <f>IFERROR(IF(VLOOKUP($A5,'Annex 2 EHV charges'!$D:$O,12,FALSE)=0,"",VLOOKUP($A5,'Annex 2 EHV charges'!$D:$O,12,FALSE)),"")</f>
        <v>0.05</v>
      </c>
    </row>
    <row r="6" spans="1:15" x14ac:dyDescent="0.25">
      <c r="A6" s="86">
        <f t="array" ref="A6">IFERROR(INDEX('Annex 2 EHV charges'!$D$11:$D$299, MATCH(0, IF(ISBLANK('Annex 2 EHV charges'!$D$11:$D$299),1, COUNTIF(A$4:$A5, 'Annex 2 EHV charges'!$D$11:$D$299)), 0)),"")</f>
        <v>373</v>
      </c>
      <c r="B6" s="85">
        <f>IF($A6="","",VLOOKUP($A6,'Annex 2 EHV charges'!$D:$O,2,0))</f>
        <v>373</v>
      </c>
      <c r="C6" s="86">
        <f>IF($A6="","",VLOOKUP($A6,'Annex 2 EHV charges'!$D:$O,3,0))</f>
        <v>2200042291229</v>
      </c>
      <c r="D6" s="85" t="str">
        <f>IF($A6="","",VLOOKUP($A6,'Annex 2 EHV charges'!$D:$O,4,0))</f>
        <v>Till House</v>
      </c>
      <c r="E6" s="87" t="str">
        <f>IFERROR(IF(VLOOKUP($A6,'Annex 2 EHV charges'!$D:$O,9,FALSE)=0,"",VLOOKUP($A6,'Annex 2 EHV charges'!$D:$O,9,FALSE)),"")</f>
        <v/>
      </c>
      <c r="F6" s="88">
        <f>IFERROR(IF(VLOOKUP($A6,'Annex 2 EHV charges'!$D:$O,10,FALSE)=0,"",VLOOKUP($A6,'Annex 2 EHV charges'!$D:$O,10,FALSE)),"")</f>
        <v>1084.1600000000001</v>
      </c>
      <c r="G6" s="89">
        <f>IFERROR(IF(VLOOKUP($A6,'Annex 2 EHV charges'!$D:$O,11,FALSE)=0,"",VLOOKUP($A6,'Annex 2 EHV charges'!$D:$O,11,FALSE)),"")</f>
        <v>0.05</v>
      </c>
      <c r="H6" s="89">
        <f>IFERROR(IF(VLOOKUP($A6,'Annex 2 EHV charges'!$D:$O,12,FALSE)=0,"",VLOOKUP($A6,'Annex 2 EHV charges'!$D:$O,12,FALSE)),"")</f>
        <v>0.05</v>
      </c>
    </row>
    <row r="7" spans="1:15" x14ac:dyDescent="0.25">
      <c r="A7" s="86">
        <f t="array" ref="A7">IFERROR(INDEX('Annex 2 EHV charges'!$D$11:$D$299, MATCH(0, IF(ISBLANK('Annex 2 EHV charges'!$D$11:$D$299),1, COUNTIF(A$4:$A6, 'Annex 2 EHV charges'!$D$11:$D$299)), 0)),"")</f>
        <v>374</v>
      </c>
      <c r="B7" s="85">
        <f>IF($A7="","",VLOOKUP($A7,'Annex 2 EHV charges'!$D:$O,2,0))</f>
        <v>374</v>
      </c>
      <c r="C7" s="86">
        <f>IF($A7="","",VLOOKUP($A7,'Annex 2 EHV charges'!$D:$O,3,0))</f>
        <v>2200042297587</v>
      </c>
      <c r="D7" s="85" t="str">
        <f>IF($A7="","",VLOOKUP($A7,'Annex 2 EHV charges'!$D:$O,4,0))</f>
        <v>Outlands Wood</v>
      </c>
      <c r="E7" s="87" t="str">
        <f>IFERROR(IF(VLOOKUP($A7,'Annex 2 EHV charges'!$D:$O,9,FALSE)=0,"",VLOOKUP($A7,'Annex 2 EHV charges'!$D:$O,9,FALSE)),"")</f>
        <v/>
      </c>
      <c r="F7" s="88">
        <f>IFERROR(IF(VLOOKUP($A7,'Annex 2 EHV charges'!$D:$O,10,FALSE)=0,"",VLOOKUP($A7,'Annex 2 EHV charges'!$D:$O,10,FALSE)),"")</f>
        <v>506.71</v>
      </c>
      <c r="G7" s="89">
        <f>IFERROR(IF(VLOOKUP($A7,'Annex 2 EHV charges'!$D:$O,11,FALSE)=0,"",VLOOKUP($A7,'Annex 2 EHV charges'!$D:$O,11,FALSE)),"")</f>
        <v>0.05</v>
      </c>
      <c r="H7" s="89">
        <f>IFERROR(IF(VLOOKUP($A7,'Annex 2 EHV charges'!$D:$O,12,FALSE)=0,"",VLOOKUP($A7,'Annex 2 EHV charges'!$D:$O,12,FALSE)),"")</f>
        <v>0.05</v>
      </c>
    </row>
    <row r="8" spans="1:15" x14ac:dyDescent="0.25">
      <c r="A8" s="86">
        <f t="array" ref="A8">IFERROR(INDEX('Annex 2 EHV charges'!$D$11:$D$299, MATCH(0, IF(ISBLANK('Annex 2 EHV charges'!$D$11:$D$299),1, COUNTIF(A$4:$A7, 'Annex 2 EHV charges'!$D$11:$D$299)), 0)),"")</f>
        <v>375</v>
      </c>
      <c r="B8" s="85">
        <f>IF($A8="","",VLOOKUP($A8,'Annex 2 EHV charges'!$D:$O,2,0))</f>
        <v>375</v>
      </c>
      <c r="C8" s="86">
        <f>IF($A8="","",VLOOKUP($A8,'Annex 2 EHV charges'!$D:$O,3,0))</f>
        <v>2200042305485</v>
      </c>
      <c r="D8" s="85" t="str">
        <f>IF($A8="","",VLOOKUP($A8,'Annex 2 EHV charges'!$D:$O,4,0))</f>
        <v>Culmhead</v>
      </c>
      <c r="E8" s="87" t="str">
        <f>IFERROR(IF(VLOOKUP($A8,'Annex 2 EHV charges'!$D:$O,9,FALSE)=0,"",VLOOKUP($A8,'Annex 2 EHV charges'!$D:$O,9,FALSE)),"")</f>
        <v/>
      </c>
      <c r="F8" s="88">
        <f>IFERROR(IF(VLOOKUP($A8,'Annex 2 EHV charges'!$D:$O,10,FALSE)=0,"",VLOOKUP($A8,'Annex 2 EHV charges'!$D:$O,10,FALSE)),"")</f>
        <v>970.07</v>
      </c>
      <c r="G8" s="89">
        <f>IFERROR(IF(VLOOKUP($A8,'Annex 2 EHV charges'!$D:$O,11,FALSE)=0,"",VLOOKUP($A8,'Annex 2 EHV charges'!$D:$O,11,FALSE)),"")</f>
        <v>0.05</v>
      </c>
      <c r="H8" s="89">
        <f>IFERROR(IF(VLOOKUP($A8,'Annex 2 EHV charges'!$D:$O,12,FALSE)=0,"",VLOOKUP($A8,'Annex 2 EHV charges'!$D:$O,12,FALSE)),"")</f>
        <v>0.05</v>
      </c>
    </row>
    <row r="9" spans="1:15" x14ac:dyDescent="0.25">
      <c r="A9" s="86">
        <f t="array" ref="A9">IFERROR(INDEX('Annex 2 EHV charges'!$D$11:$D$299, MATCH(0, IF(ISBLANK('Annex 2 EHV charges'!$D$11:$D$299),1, COUNTIF(A$4:$A8, 'Annex 2 EHV charges'!$D$11:$D$299)), 0)),"")</f>
        <v>376</v>
      </c>
      <c r="B9" s="85">
        <f>IF($A9="","",VLOOKUP($A9,'Annex 2 EHV charges'!$D:$O,2,0))</f>
        <v>376</v>
      </c>
      <c r="C9" s="86">
        <f>IF($A9="","",VLOOKUP($A9,'Annex 2 EHV charges'!$D:$O,3,0))</f>
        <v>2200042308040</v>
      </c>
      <c r="D9" s="85" t="str">
        <f>IF($A9="","",VLOOKUP($A9,'Annex 2 EHV charges'!$D:$O,4,0))</f>
        <v>Whitchurch Farm PV</v>
      </c>
      <c r="E9" s="87" t="str">
        <f>IFERROR(IF(VLOOKUP($A9,'Annex 2 EHV charges'!$D:$O,9,FALSE)=0,"",VLOOKUP($A9,'Annex 2 EHV charges'!$D:$O,9,FALSE)),"")</f>
        <v/>
      </c>
      <c r="F9" s="88">
        <f>IFERROR(IF(VLOOKUP($A9,'Annex 2 EHV charges'!$D:$O,10,FALSE)=0,"",VLOOKUP($A9,'Annex 2 EHV charges'!$D:$O,10,FALSE)),"")</f>
        <v>521.23</v>
      </c>
      <c r="G9" s="89">
        <f>IFERROR(IF(VLOOKUP($A9,'Annex 2 EHV charges'!$D:$O,11,FALSE)=0,"",VLOOKUP($A9,'Annex 2 EHV charges'!$D:$O,11,FALSE)),"")</f>
        <v>0.05</v>
      </c>
      <c r="H9" s="89">
        <f>IFERROR(IF(VLOOKUP($A9,'Annex 2 EHV charges'!$D:$O,12,FALSE)=0,"",VLOOKUP($A9,'Annex 2 EHV charges'!$D:$O,12,FALSE)),"")</f>
        <v>0.05</v>
      </c>
    </row>
    <row r="10" spans="1:15" x14ac:dyDescent="0.25">
      <c r="A10" s="86">
        <f t="array" ref="A10">IFERROR(INDEX('Annex 2 EHV charges'!$D$11:$D$299, MATCH(0, IF(ISBLANK('Annex 2 EHV charges'!$D$11:$D$299),1, COUNTIF(A$4:$A9, 'Annex 2 EHV charges'!$D$11:$D$299)), 0)),"")</f>
        <v>377</v>
      </c>
      <c r="B10" s="85">
        <f>IF($A10="","",VLOOKUP($A10,'Annex 2 EHV charges'!$D:$O,2,0))</f>
        <v>377</v>
      </c>
      <c r="C10" s="86">
        <f>IF($A10="","",VLOOKUP($A10,'Annex 2 EHV charges'!$D:$O,3,0))</f>
        <v>2200042312881</v>
      </c>
      <c r="D10" s="85" t="str">
        <f>IF($A10="","",VLOOKUP($A10,'Annex 2 EHV charges'!$D:$O,4,0))</f>
        <v>Kingsland Barton</v>
      </c>
      <c r="E10" s="87" t="str">
        <f>IFERROR(IF(VLOOKUP($A10,'Annex 2 EHV charges'!$D:$O,9,FALSE)=0,"",VLOOKUP($A10,'Annex 2 EHV charges'!$D:$O,9,FALSE)),"")</f>
        <v/>
      </c>
      <c r="F10" s="88">
        <f>IFERROR(IF(VLOOKUP($A10,'Annex 2 EHV charges'!$D:$O,10,FALSE)=0,"",VLOOKUP($A10,'Annex 2 EHV charges'!$D:$O,10,FALSE)),"")</f>
        <v>779.65</v>
      </c>
      <c r="G10" s="89">
        <f>IFERROR(IF(VLOOKUP($A10,'Annex 2 EHV charges'!$D:$O,11,FALSE)=0,"",VLOOKUP($A10,'Annex 2 EHV charges'!$D:$O,11,FALSE)),"")</f>
        <v>0.05</v>
      </c>
      <c r="H10" s="89">
        <f>IFERROR(IF(VLOOKUP($A10,'Annex 2 EHV charges'!$D:$O,12,FALSE)=0,"",VLOOKUP($A10,'Annex 2 EHV charges'!$D:$O,12,FALSE)),"")</f>
        <v>0.05</v>
      </c>
    </row>
    <row r="11" spans="1:15" x14ac:dyDescent="0.25">
      <c r="A11" s="86">
        <f t="array" ref="A11">IFERROR(INDEX('Annex 2 EHV charges'!$D$11:$D$299, MATCH(0, IF(ISBLANK('Annex 2 EHV charges'!$D$11:$D$299),1, COUNTIF(A$4:$A10, 'Annex 2 EHV charges'!$D$11:$D$299)), 0)),"")</f>
        <v>378</v>
      </c>
      <c r="B11" s="85">
        <f>IF($A11="","",VLOOKUP($A11,'Annex 2 EHV charges'!$D:$O,2,0))</f>
        <v>378</v>
      </c>
      <c r="C11" s="86">
        <f>IF($A11="","",VLOOKUP($A11,'Annex 2 EHV charges'!$D:$O,3,0))</f>
        <v>2200042314995</v>
      </c>
      <c r="D11" s="85" t="str">
        <f>IF($A11="","",VLOOKUP($A11,'Annex 2 EHV charges'!$D:$O,4,0))</f>
        <v>Mendip Solar PV Farm</v>
      </c>
      <c r="E11" s="87" t="str">
        <f>IFERROR(IF(VLOOKUP($A11,'Annex 2 EHV charges'!$D:$O,9,FALSE)=0,"",VLOOKUP($A11,'Annex 2 EHV charges'!$D:$O,9,FALSE)),"")</f>
        <v/>
      </c>
      <c r="F11" s="88">
        <f>IFERROR(IF(VLOOKUP($A11,'Annex 2 EHV charges'!$D:$O,10,FALSE)=0,"",VLOOKUP($A11,'Annex 2 EHV charges'!$D:$O,10,FALSE)),"")</f>
        <v>511.9</v>
      </c>
      <c r="G11" s="89">
        <f>IFERROR(IF(VLOOKUP($A11,'Annex 2 EHV charges'!$D:$O,11,FALSE)=0,"",VLOOKUP($A11,'Annex 2 EHV charges'!$D:$O,11,FALSE)),"")</f>
        <v>0.05</v>
      </c>
      <c r="H11" s="89">
        <f>IFERROR(IF(VLOOKUP($A11,'Annex 2 EHV charges'!$D:$O,12,FALSE)=0,"",VLOOKUP($A11,'Annex 2 EHV charges'!$D:$O,12,FALSE)),"")</f>
        <v>0.05</v>
      </c>
    </row>
    <row r="12" spans="1:15" x14ac:dyDescent="0.25">
      <c r="A12" s="86">
        <f t="array" ref="A12">IFERROR(INDEX('Annex 2 EHV charges'!$D$11:$D$299, MATCH(0, IF(ISBLANK('Annex 2 EHV charges'!$D$11:$D$299),1, COUNTIF(A$4:$A11, 'Annex 2 EHV charges'!$D$11:$D$299)), 0)),"")</f>
        <v>379</v>
      </c>
      <c r="B12" s="85">
        <f>IF($A12="","",VLOOKUP($A12,'Annex 2 EHV charges'!$D:$O,2,0))</f>
        <v>379</v>
      </c>
      <c r="C12" s="86">
        <f>IF($A12="","",VLOOKUP($A12,'Annex 2 EHV charges'!$D:$O,3,0))</f>
        <v>2200042315749</v>
      </c>
      <c r="D12" s="85" t="str">
        <f>IF($A12="","",VLOOKUP($A12,'Annex 2 EHV charges'!$D:$O,4,0))</f>
        <v>St Stephen PV</v>
      </c>
      <c r="E12" s="87" t="str">
        <f>IFERROR(IF(VLOOKUP($A12,'Annex 2 EHV charges'!$D:$O,9,FALSE)=0,"",VLOOKUP($A12,'Annex 2 EHV charges'!$D:$O,9,FALSE)),"")</f>
        <v/>
      </c>
      <c r="F12" s="88">
        <f>IFERROR(IF(VLOOKUP($A12,'Annex 2 EHV charges'!$D:$O,10,FALSE)=0,"",VLOOKUP($A12,'Annex 2 EHV charges'!$D:$O,10,FALSE)),"")</f>
        <v>1064.74</v>
      </c>
      <c r="G12" s="89">
        <f>IFERROR(IF(VLOOKUP($A12,'Annex 2 EHV charges'!$D:$O,11,FALSE)=0,"",VLOOKUP($A12,'Annex 2 EHV charges'!$D:$O,11,FALSE)),"")</f>
        <v>0.05</v>
      </c>
      <c r="H12" s="89">
        <f>IFERROR(IF(VLOOKUP($A12,'Annex 2 EHV charges'!$D:$O,12,FALSE)=0,"",VLOOKUP($A12,'Annex 2 EHV charges'!$D:$O,12,FALSE)),"")</f>
        <v>0.05</v>
      </c>
    </row>
    <row r="13" spans="1:15" x14ac:dyDescent="0.25">
      <c r="A13" s="86">
        <f t="array" ref="A13">IFERROR(INDEX('Annex 2 EHV charges'!$D$11:$D$299, MATCH(0, IF(ISBLANK('Annex 2 EHV charges'!$D$11:$D$299),1, COUNTIF(A$4:$A12, 'Annex 2 EHV charges'!$D$11:$D$299)), 0)),"")</f>
        <v>380</v>
      </c>
      <c r="B13" s="85">
        <f>IF($A13="","",VLOOKUP($A13,'Annex 2 EHV charges'!$D:$O,2,0))</f>
        <v>380</v>
      </c>
      <c r="C13" s="86">
        <f>IF($A13="","",VLOOKUP($A13,'Annex 2 EHV charges'!$D:$O,3,0))</f>
        <v>2200042315785</v>
      </c>
      <c r="D13" s="85" t="str">
        <f>IF($A13="","",VLOOKUP($A13,'Annex 2 EHV charges'!$D:$O,4,0))</f>
        <v>Trewidland farm PV</v>
      </c>
      <c r="E13" s="87" t="str">
        <f>IFERROR(IF(VLOOKUP($A13,'Annex 2 EHV charges'!$D:$O,9,FALSE)=0,"",VLOOKUP($A13,'Annex 2 EHV charges'!$D:$O,9,FALSE)),"")</f>
        <v/>
      </c>
      <c r="F13" s="88">
        <f>IFERROR(IF(VLOOKUP($A13,'Annex 2 EHV charges'!$D:$O,10,FALSE)=0,"",VLOOKUP($A13,'Annex 2 EHV charges'!$D:$O,10,FALSE)),"")</f>
        <v>900.57</v>
      </c>
      <c r="G13" s="89">
        <f>IFERROR(IF(VLOOKUP($A13,'Annex 2 EHV charges'!$D:$O,11,FALSE)=0,"",VLOOKUP($A13,'Annex 2 EHV charges'!$D:$O,11,FALSE)),"")</f>
        <v>0.05</v>
      </c>
      <c r="H13" s="89">
        <f>IFERROR(IF(VLOOKUP($A13,'Annex 2 EHV charges'!$D:$O,12,FALSE)=0,"",VLOOKUP($A13,'Annex 2 EHV charges'!$D:$O,12,FALSE)),"")</f>
        <v>0.05</v>
      </c>
    </row>
    <row r="14" spans="1:15" x14ac:dyDescent="0.25">
      <c r="A14" s="86">
        <f t="array" ref="A14">IFERROR(INDEX('Annex 2 EHV charges'!$D$11:$D$299, MATCH(0, IF(ISBLANK('Annex 2 EHV charges'!$D$11:$D$299),1, COUNTIF(A$4:$A13, 'Annex 2 EHV charges'!$D$11:$D$299)), 0)),"")</f>
        <v>381</v>
      </c>
      <c r="B14" s="85">
        <f>IF($A14="","",VLOOKUP($A14,'Annex 2 EHV charges'!$D:$O,2,0))</f>
        <v>381</v>
      </c>
      <c r="C14" s="86">
        <f>IF($A14="","",VLOOKUP($A14,'Annex 2 EHV charges'!$D:$O,3,0))</f>
        <v>2200042316789</v>
      </c>
      <c r="D14" s="85" t="str">
        <f>IF($A14="","",VLOOKUP($A14,'Annex 2 EHV charges'!$D:$O,4,0))</f>
        <v>Watchfield Lawn</v>
      </c>
      <c r="E14" s="87" t="str">
        <f>IFERROR(IF(VLOOKUP($A14,'Annex 2 EHV charges'!$D:$O,9,FALSE)=0,"",VLOOKUP($A14,'Annex 2 EHV charges'!$D:$O,9,FALSE)),"")</f>
        <v/>
      </c>
      <c r="F14" s="88">
        <f>IFERROR(IF(VLOOKUP($A14,'Annex 2 EHV charges'!$D:$O,10,FALSE)=0,"",VLOOKUP($A14,'Annex 2 EHV charges'!$D:$O,10,FALSE)),"")</f>
        <v>561.6</v>
      </c>
      <c r="G14" s="89">
        <f>IFERROR(IF(VLOOKUP($A14,'Annex 2 EHV charges'!$D:$O,11,FALSE)=0,"",VLOOKUP($A14,'Annex 2 EHV charges'!$D:$O,11,FALSE)),"")</f>
        <v>0.05</v>
      </c>
      <c r="H14" s="89">
        <f>IFERROR(IF(VLOOKUP($A14,'Annex 2 EHV charges'!$D:$O,12,FALSE)=0,"",VLOOKUP($A14,'Annex 2 EHV charges'!$D:$O,12,FALSE)),"")</f>
        <v>0.05</v>
      </c>
    </row>
    <row r="15" spans="1:15" x14ac:dyDescent="0.25">
      <c r="A15" s="86">
        <f t="array" ref="A15">IFERROR(INDEX('Annex 2 EHV charges'!$D$11:$D$299, MATCH(0, IF(ISBLANK('Annex 2 EHV charges'!$D$11:$D$299),1, COUNTIF(A$4:$A14, 'Annex 2 EHV charges'!$D$11:$D$299)), 0)),"")</f>
        <v>382</v>
      </c>
      <c r="B15" s="85">
        <f>IF($A15="","",VLOOKUP($A15,'Annex 2 EHV charges'!$D:$O,2,0))</f>
        <v>382</v>
      </c>
      <c r="C15" s="86">
        <f>IF($A15="","",VLOOKUP($A15,'Annex 2 EHV charges'!$D:$O,3,0))</f>
        <v>2200042382639</v>
      </c>
      <c r="D15" s="85" t="str">
        <f>IF($A15="","",VLOOKUP($A15,'Annex 2 EHV charges'!$D:$O,4,0))</f>
        <v>Gover Park</v>
      </c>
      <c r="E15" s="87" t="str">
        <f>IFERROR(IF(VLOOKUP($A15,'Annex 2 EHV charges'!$D:$O,9,FALSE)=0,"",VLOOKUP($A15,'Annex 2 EHV charges'!$D:$O,9,FALSE)),"")</f>
        <v/>
      </c>
      <c r="F15" s="88">
        <f>IFERROR(IF(VLOOKUP($A15,'Annex 2 EHV charges'!$D:$O,10,FALSE)=0,"",VLOOKUP($A15,'Annex 2 EHV charges'!$D:$O,10,FALSE)),"")</f>
        <v>1032.55</v>
      </c>
      <c r="G15" s="89">
        <f>IFERROR(IF(VLOOKUP($A15,'Annex 2 EHV charges'!$D:$O,11,FALSE)=0,"",VLOOKUP($A15,'Annex 2 EHV charges'!$D:$O,11,FALSE)),"")</f>
        <v>0.05</v>
      </c>
      <c r="H15" s="89">
        <f>IFERROR(IF(VLOOKUP($A15,'Annex 2 EHV charges'!$D:$O,12,FALSE)=0,"",VLOOKUP($A15,'Annex 2 EHV charges'!$D:$O,12,FALSE)),"")</f>
        <v>0.05</v>
      </c>
    </row>
    <row r="16" spans="1:15" x14ac:dyDescent="0.25">
      <c r="A16" s="86">
        <f t="array" ref="A16">IFERROR(INDEX('Annex 2 EHV charges'!$D$11:$D$299, MATCH(0, IF(ISBLANK('Annex 2 EHV charges'!$D$11:$D$299),1, COUNTIF(A$4:$A15, 'Annex 2 EHV charges'!$D$11:$D$299)), 0)),"")</f>
        <v>383</v>
      </c>
      <c r="B16" s="85">
        <f>IF($A16="","",VLOOKUP($A16,'Annex 2 EHV charges'!$D:$O,2,0))</f>
        <v>383</v>
      </c>
      <c r="C16" s="86">
        <f>IF($A16="","",VLOOKUP($A16,'Annex 2 EHV charges'!$D:$O,3,0))</f>
        <v>2200042323137</v>
      </c>
      <c r="D16" s="85" t="str">
        <f>IF($A16="","",VLOOKUP($A16,'Annex 2 EHV charges'!$D:$O,4,0))</f>
        <v>North Wayton</v>
      </c>
      <c r="E16" s="87" t="str">
        <f>IFERROR(IF(VLOOKUP($A16,'Annex 2 EHV charges'!$D:$O,9,FALSE)=0,"",VLOOKUP($A16,'Annex 2 EHV charges'!$D:$O,9,FALSE)),"")</f>
        <v/>
      </c>
      <c r="F16" s="88">
        <f>IFERROR(IF(VLOOKUP($A16,'Annex 2 EHV charges'!$D:$O,10,FALSE)=0,"",VLOOKUP($A16,'Annex 2 EHV charges'!$D:$O,10,FALSE)),"")</f>
        <v>811.58</v>
      </c>
      <c r="G16" s="89">
        <f>IFERROR(IF(VLOOKUP($A16,'Annex 2 EHV charges'!$D:$O,11,FALSE)=0,"",VLOOKUP($A16,'Annex 2 EHV charges'!$D:$O,11,FALSE)),"")</f>
        <v>0.05</v>
      </c>
      <c r="H16" s="89">
        <f>IFERROR(IF(VLOOKUP($A16,'Annex 2 EHV charges'!$D:$O,12,FALSE)=0,"",VLOOKUP($A16,'Annex 2 EHV charges'!$D:$O,12,FALSE)),"")</f>
        <v>0.05</v>
      </c>
    </row>
    <row r="17" spans="1:8" x14ac:dyDescent="0.25">
      <c r="A17" s="86">
        <f t="array" ref="A17">IFERROR(INDEX('Annex 2 EHV charges'!$D$11:$D$299, MATCH(0, IF(ISBLANK('Annex 2 EHV charges'!$D$11:$D$299),1, COUNTIF(A$4:$A16, 'Annex 2 EHV charges'!$D$11:$D$299)), 0)),"")</f>
        <v>384</v>
      </c>
      <c r="B17" s="85">
        <f>IF($A17="","",VLOOKUP($A17,'Annex 2 EHV charges'!$D:$O,2,0))</f>
        <v>384</v>
      </c>
      <c r="C17" s="86">
        <f>IF($A17="","",VLOOKUP($A17,'Annex 2 EHV charges'!$D:$O,3,0))</f>
        <v>2200042324460</v>
      </c>
      <c r="D17" s="85" t="str">
        <f>IF($A17="","",VLOOKUP($A17,'Annex 2 EHV charges'!$D:$O,4,0))</f>
        <v>Week Farm</v>
      </c>
      <c r="E17" s="87" t="str">
        <f>IFERROR(IF(VLOOKUP($A17,'Annex 2 EHV charges'!$D:$O,9,FALSE)=0,"",VLOOKUP($A17,'Annex 2 EHV charges'!$D:$O,9,FALSE)),"")</f>
        <v/>
      </c>
      <c r="F17" s="88">
        <f>IFERROR(IF(VLOOKUP($A17,'Annex 2 EHV charges'!$D:$O,10,FALSE)=0,"",VLOOKUP($A17,'Annex 2 EHV charges'!$D:$O,10,FALSE)),"")</f>
        <v>1435.29</v>
      </c>
      <c r="G17" s="89">
        <f>IFERROR(IF(VLOOKUP($A17,'Annex 2 EHV charges'!$D:$O,11,FALSE)=0,"",VLOOKUP($A17,'Annex 2 EHV charges'!$D:$O,11,FALSE)),"")</f>
        <v>0.05</v>
      </c>
      <c r="H17" s="89">
        <f>IFERROR(IF(VLOOKUP($A17,'Annex 2 EHV charges'!$D:$O,12,FALSE)=0,"",VLOOKUP($A17,'Annex 2 EHV charges'!$D:$O,12,FALSE)),"")</f>
        <v>0.05</v>
      </c>
    </row>
    <row r="18" spans="1:8" x14ac:dyDescent="0.25">
      <c r="A18" s="86">
        <f t="array" ref="A18">IFERROR(INDEX('Annex 2 EHV charges'!$D$11:$D$299, MATCH(0, IF(ISBLANK('Annex 2 EHV charges'!$D$11:$D$299),1, COUNTIF(A$4:$A17, 'Annex 2 EHV charges'!$D$11:$D$299)), 0)),"")</f>
        <v>385</v>
      </c>
      <c r="B18" s="85">
        <f>IF($A18="","",VLOOKUP($A18,'Annex 2 EHV charges'!$D:$O,2,0))</f>
        <v>385</v>
      </c>
      <c r="C18" s="86">
        <f>IF($A18="","",VLOOKUP($A18,'Annex 2 EHV charges'!$D:$O,3,0))</f>
        <v>2200042326059</v>
      </c>
      <c r="D18" s="85" t="str">
        <f>IF($A18="","",VLOOKUP($A18,'Annex 2 EHV charges'!$D:$O,4,0))</f>
        <v>Cullompton</v>
      </c>
      <c r="E18" s="87" t="str">
        <f>IFERROR(IF(VLOOKUP($A18,'Annex 2 EHV charges'!$D:$O,9,FALSE)=0,"",VLOOKUP($A18,'Annex 2 EHV charges'!$D:$O,9,FALSE)),"")</f>
        <v/>
      </c>
      <c r="F18" s="88">
        <f>IFERROR(IF(VLOOKUP($A18,'Annex 2 EHV charges'!$D:$O,10,FALSE)=0,"",VLOOKUP($A18,'Annex 2 EHV charges'!$D:$O,10,FALSE)),"")</f>
        <v>1221.5</v>
      </c>
      <c r="G18" s="89">
        <f>IFERROR(IF(VLOOKUP($A18,'Annex 2 EHV charges'!$D:$O,11,FALSE)=0,"",VLOOKUP($A18,'Annex 2 EHV charges'!$D:$O,11,FALSE)),"")</f>
        <v>0.05</v>
      </c>
      <c r="H18" s="89">
        <f>IFERROR(IF(VLOOKUP($A18,'Annex 2 EHV charges'!$D:$O,12,FALSE)=0,"",VLOOKUP($A18,'Annex 2 EHV charges'!$D:$O,12,FALSE)),"")</f>
        <v>0.05</v>
      </c>
    </row>
    <row r="19" spans="1:8" x14ac:dyDescent="0.25">
      <c r="A19" s="86">
        <f t="array" ref="A19">IFERROR(INDEX('Annex 2 EHV charges'!$D$11:$D$299, MATCH(0, IF(ISBLANK('Annex 2 EHV charges'!$D$11:$D$299),1, COUNTIF(A$4:$A18, 'Annex 2 EHV charges'!$D$11:$D$299)), 0)),"")</f>
        <v>386</v>
      </c>
      <c r="B19" s="85">
        <f>IF($A19="","",VLOOKUP($A19,'Annex 2 EHV charges'!$D:$O,2,0))</f>
        <v>386</v>
      </c>
      <c r="C19" s="86">
        <f>IF($A19="","",VLOOKUP($A19,'Annex 2 EHV charges'!$D:$O,3,0))</f>
        <v>2200042329087</v>
      </c>
      <c r="D19" s="85" t="str">
        <f>IF($A19="","",VLOOKUP($A19,'Annex 2 EHV charges'!$D:$O,4,0))</f>
        <v>Dinder Farm</v>
      </c>
      <c r="E19" s="87" t="str">
        <f>IFERROR(IF(VLOOKUP($A19,'Annex 2 EHV charges'!$D:$O,9,FALSE)=0,"",VLOOKUP($A19,'Annex 2 EHV charges'!$D:$O,9,FALSE)),"")</f>
        <v/>
      </c>
      <c r="F19" s="88">
        <f>IFERROR(IF(VLOOKUP($A19,'Annex 2 EHV charges'!$D:$O,10,FALSE)=0,"",VLOOKUP($A19,'Annex 2 EHV charges'!$D:$O,10,FALSE)),"")</f>
        <v>496.32</v>
      </c>
      <c r="G19" s="89">
        <f>IFERROR(IF(VLOOKUP($A19,'Annex 2 EHV charges'!$D:$O,11,FALSE)=0,"",VLOOKUP($A19,'Annex 2 EHV charges'!$D:$O,11,FALSE)),"")</f>
        <v>0.05</v>
      </c>
      <c r="H19" s="89">
        <f>IFERROR(IF(VLOOKUP($A19,'Annex 2 EHV charges'!$D:$O,12,FALSE)=0,"",VLOOKUP($A19,'Annex 2 EHV charges'!$D:$O,12,FALSE)),"")</f>
        <v>0.05</v>
      </c>
    </row>
    <row r="20" spans="1:8" x14ac:dyDescent="0.25">
      <c r="A20" s="86">
        <f t="array" ref="A20">IFERROR(INDEX('Annex 2 EHV charges'!$D$11:$D$299, MATCH(0, IF(ISBLANK('Annex 2 EHV charges'!$D$11:$D$299),1, COUNTIF(A$4:$A19, 'Annex 2 EHV charges'!$D$11:$D$299)), 0)),"")</f>
        <v>388</v>
      </c>
      <c r="B20" s="85">
        <f>IF($A20="","",VLOOKUP($A20,'Annex 2 EHV charges'!$D:$O,2,0))</f>
        <v>388</v>
      </c>
      <c r="C20" s="86">
        <f>IF($A20="","",VLOOKUP($A20,'Annex 2 EHV charges'!$D:$O,3,0))</f>
        <v>2200042329069</v>
      </c>
      <c r="D20" s="85" t="str">
        <f>IF($A20="","",VLOOKUP($A20,'Annex 2 EHV charges'!$D:$O,4,0))</f>
        <v>Pitts Farm</v>
      </c>
      <c r="E20" s="87" t="str">
        <f>IFERROR(IF(VLOOKUP($A20,'Annex 2 EHV charges'!$D:$O,9,FALSE)=0,"",VLOOKUP($A20,'Annex 2 EHV charges'!$D:$O,9,FALSE)),"")</f>
        <v/>
      </c>
      <c r="F20" s="88">
        <f>IFERROR(IF(VLOOKUP($A20,'Annex 2 EHV charges'!$D:$O,10,FALSE)=0,"",VLOOKUP($A20,'Annex 2 EHV charges'!$D:$O,10,FALSE)),"")</f>
        <v>773.71</v>
      </c>
      <c r="G20" s="89">
        <f>IFERROR(IF(VLOOKUP($A20,'Annex 2 EHV charges'!$D:$O,11,FALSE)=0,"",VLOOKUP($A20,'Annex 2 EHV charges'!$D:$O,11,FALSE)),"")</f>
        <v>0.05</v>
      </c>
      <c r="H20" s="89">
        <f>IFERROR(IF(VLOOKUP($A20,'Annex 2 EHV charges'!$D:$O,12,FALSE)=0,"",VLOOKUP($A20,'Annex 2 EHV charges'!$D:$O,12,FALSE)),"")</f>
        <v>0.05</v>
      </c>
    </row>
    <row r="21" spans="1:8" x14ac:dyDescent="0.25">
      <c r="A21" s="86">
        <f t="array" ref="A21">IFERROR(INDEX('Annex 2 EHV charges'!$D$11:$D$299, MATCH(0, IF(ISBLANK('Annex 2 EHV charges'!$D$11:$D$299),1, COUNTIF(A$4:$A20, 'Annex 2 EHV charges'!$D$11:$D$299)), 0)),"")</f>
        <v>389</v>
      </c>
      <c r="B21" s="85">
        <f>IF($A21="","",VLOOKUP($A21,'Annex 2 EHV charges'!$D:$O,2,0))</f>
        <v>389</v>
      </c>
      <c r="C21" s="86">
        <f>IF($A21="","",VLOOKUP($A21,'Annex 2 EHV charges'!$D:$O,3,0))</f>
        <v>2200042333687</v>
      </c>
      <c r="D21" s="85" t="str">
        <f>IF($A21="","",VLOOKUP($A21,'Annex 2 EHV charges'!$D:$O,4,0))</f>
        <v>Kerriers</v>
      </c>
      <c r="E21" s="87" t="str">
        <f>IFERROR(IF(VLOOKUP($A21,'Annex 2 EHV charges'!$D:$O,9,FALSE)=0,"",VLOOKUP($A21,'Annex 2 EHV charges'!$D:$O,9,FALSE)),"")</f>
        <v/>
      </c>
      <c r="F21" s="88">
        <f>IFERROR(IF(VLOOKUP($A21,'Annex 2 EHV charges'!$D:$O,10,FALSE)=0,"",VLOOKUP($A21,'Annex 2 EHV charges'!$D:$O,10,FALSE)),"")</f>
        <v>3515.88</v>
      </c>
      <c r="G21" s="89">
        <f>IFERROR(IF(VLOOKUP($A21,'Annex 2 EHV charges'!$D:$O,11,FALSE)=0,"",VLOOKUP($A21,'Annex 2 EHV charges'!$D:$O,11,FALSE)),"")</f>
        <v>0.05</v>
      </c>
      <c r="H21" s="89">
        <f>IFERROR(IF(VLOOKUP($A21,'Annex 2 EHV charges'!$D:$O,12,FALSE)=0,"",VLOOKUP($A21,'Annex 2 EHV charges'!$D:$O,12,FALSE)),"")</f>
        <v>0.05</v>
      </c>
    </row>
    <row r="22" spans="1:8" x14ac:dyDescent="0.25">
      <c r="A22" s="86">
        <f t="array" ref="A22">IFERROR(INDEX('Annex 2 EHV charges'!$D$11:$D$299, MATCH(0, IF(ISBLANK('Annex 2 EHV charges'!$D$11:$D$299),1, COUNTIF(A$4:$A21, 'Annex 2 EHV charges'!$D$11:$D$299)), 0)),"")</f>
        <v>390</v>
      </c>
      <c r="B22" s="85">
        <f>IF($A22="","",VLOOKUP($A22,'Annex 2 EHV charges'!$D:$O,2,0))</f>
        <v>390</v>
      </c>
      <c r="C22" s="86">
        <f>IF($A22="","",VLOOKUP($A22,'Annex 2 EHV charges'!$D:$O,3,0))</f>
        <v>2200042333710</v>
      </c>
      <c r="D22" s="85" t="str">
        <f>IF($A22="","",VLOOKUP($A22,'Annex 2 EHV charges'!$D:$O,4,0))</f>
        <v>Ernesettle Lane</v>
      </c>
      <c r="E22" s="87">
        <f>IFERROR(IF(VLOOKUP($A22,'Annex 2 EHV charges'!$D:$O,9,FALSE)=0,"",VLOOKUP($A22,'Annex 2 EHV charges'!$D:$O,9,FALSE)),"")</f>
        <v>-1.093</v>
      </c>
      <c r="F22" s="88">
        <f>IFERROR(IF(VLOOKUP($A22,'Annex 2 EHV charges'!$D:$O,10,FALSE)=0,"",VLOOKUP($A22,'Annex 2 EHV charges'!$D:$O,10,FALSE)),"")</f>
        <v>825.33</v>
      </c>
      <c r="G22" s="89">
        <f>IFERROR(IF(VLOOKUP($A22,'Annex 2 EHV charges'!$D:$O,11,FALSE)=0,"",VLOOKUP($A22,'Annex 2 EHV charges'!$D:$O,11,FALSE)),"")</f>
        <v>0.05</v>
      </c>
      <c r="H22" s="89">
        <f>IFERROR(IF(VLOOKUP($A22,'Annex 2 EHV charges'!$D:$O,12,FALSE)=0,"",VLOOKUP($A22,'Annex 2 EHV charges'!$D:$O,12,FALSE)),"")</f>
        <v>0.05</v>
      </c>
    </row>
    <row r="23" spans="1:8" x14ac:dyDescent="0.25">
      <c r="A23" s="86">
        <f t="array" ref="A23">IFERROR(INDEX('Annex 2 EHV charges'!$D$11:$D$299, MATCH(0, IF(ISBLANK('Annex 2 EHV charges'!$D$11:$D$299),1, COUNTIF(A$4:$A22, 'Annex 2 EHV charges'!$D$11:$D$299)), 0)),"")</f>
        <v>392</v>
      </c>
      <c r="B23" s="85">
        <f>IF($A23="","",VLOOKUP($A23,'Annex 2 EHV charges'!$D:$O,2,0))</f>
        <v>392</v>
      </c>
      <c r="C23" s="86">
        <f>IF($A23="","",VLOOKUP($A23,'Annex 2 EHV charges'!$D:$O,3,0))</f>
        <v>2200042340230</v>
      </c>
      <c r="D23" s="85" t="str">
        <f>IF($A23="","",VLOOKUP($A23,'Annex 2 EHV charges'!$D:$O,4,0))</f>
        <v>Goonhilly Solar Park</v>
      </c>
      <c r="E23" s="87" t="str">
        <f>IFERROR(IF(VLOOKUP($A23,'Annex 2 EHV charges'!$D:$O,9,FALSE)=0,"",VLOOKUP($A23,'Annex 2 EHV charges'!$D:$O,9,FALSE)),"")</f>
        <v/>
      </c>
      <c r="F23" s="88">
        <f>IFERROR(IF(VLOOKUP($A23,'Annex 2 EHV charges'!$D:$O,10,FALSE)=0,"",VLOOKUP($A23,'Annex 2 EHV charges'!$D:$O,10,FALSE)),"")</f>
        <v>486.49</v>
      </c>
      <c r="G23" s="89">
        <f>IFERROR(IF(VLOOKUP($A23,'Annex 2 EHV charges'!$D:$O,11,FALSE)=0,"",VLOOKUP($A23,'Annex 2 EHV charges'!$D:$O,11,FALSE)),"")</f>
        <v>0.05</v>
      </c>
      <c r="H23" s="89">
        <f>IFERROR(IF(VLOOKUP($A23,'Annex 2 EHV charges'!$D:$O,12,FALSE)=0,"",VLOOKUP($A23,'Annex 2 EHV charges'!$D:$O,12,FALSE)),"")</f>
        <v>0.05</v>
      </c>
    </row>
    <row r="24" spans="1:8" x14ac:dyDescent="0.25">
      <c r="A24" s="86">
        <f t="array" ref="A24">IFERROR(INDEX('Annex 2 EHV charges'!$D$11:$D$299, MATCH(0, IF(ISBLANK('Annex 2 EHV charges'!$D$11:$D$299),1, COUNTIF(A$4:$A23, 'Annex 2 EHV charges'!$D$11:$D$299)), 0)),"")</f>
        <v>393</v>
      </c>
      <c r="B24" s="85">
        <f>IF($A24="","",VLOOKUP($A24,'Annex 2 EHV charges'!$D:$O,2,0))</f>
        <v>393</v>
      </c>
      <c r="C24" s="86">
        <f>IF($A24="","",VLOOKUP($A24,'Annex 2 EHV charges'!$D:$O,3,0))</f>
        <v>2200042348674</v>
      </c>
      <c r="D24" s="85" t="str">
        <f>IF($A24="","",VLOOKUP($A24,'Annex 2 EHV charges'!$D:$O,4,0))</f>
        <v>Nanteague</v>
      </c>
      <c r="E24" s="87" t="str">
        <f>IFERROR(IF(VLOOKUP($A24,'Annex 2 EHV charges'!$D:$O,9,FALSE)=0,"",VLOOKUP($A24,'Annex 2 EHV charges'!$D:$O,9,FALSE)),"")</f>
        <v/>
      </c>
      <c r="F24" s="88">
        <f>IFERROR(IF(VLOOKUP($A24,'Annex 2 EHV charges'!$D:$O,10,FALSE)=0,"",VLOOKUP($A24,'Annex 2 EHV charges'!$D:$O,10,FALSE)),"")</f>
        <v>1706.35</v>
      </c>
      <c r="G24" s="89">
        <f>IFERROR(IF(VLOOKUP($A24,'Annex 2 EHV charges'!$D:$O,11,FALSE)=0,"",VLOOKUP($A24,'Annex 2 EHV charges'!$D:$O,11,FALSE)),"")</f>
        <v>0.05</v>
      </c>
      <c r="H24" s="89">
        <f>IFERROR(IF(VLOOKUP($A24,'Annex 2 EHV charges'!$D:$O,12,FALSE)=0,"",VLOOKUP($A24,'Annex 2 EHV charges'!$D:$O,12,FALSE)),"")</f>
        <v>0.05</v>
      </c>
    </row>
    <row r="25" spans="1:8" x14ac:dyDescent="0.25">
      <c r="A25" s="86">
        <f t="array" ref="A25">IFERROR(INDEX('Annex 2 EHV charges'!$D$11:$D$299, MATCH(0, IF(ISBLANK('Annex 2 EHV charges'!$D$11:$D$299),1, COUNTIF(A$4:$A24, 'Annex 2 EHV charges'!$D$11:$D$299)), 0)),"")</f>
        <v>394</v>
      </c>
      <c r="B25" s="85">
        <f>IF($A25="","",VLOOKUP($A25,'Annex 2 EHV charges'!$D:$O,2,0))</f>
        <v>394</v>
      </c>
      <c r="C25" s="86">
        <f>IF($A25="","",VLOOKUP($A25,'Annex 2 EHV charges'!$D:$O,3,0))</f>
        <v>2200042340824</v>
      </c>
      <c r="D25" s="85" t="str">
        <f>IF($A25="","",VLOOKUP($A25,'Annex 2 EHV charges'!$D:$O,4,0))</f>
        <v>Bidwell Dartington PV</v>
      </c>
      <c r="E25" s="87" t="str">
        <f>IFERROR(IF(VLOOKUP($A25,'Annex 2 EHV charges'!$D:$O,9,FALSE)=0,"",VLOOKUP($A25,'Annex 2 EHV charges'!$D:$O,9,FALSE)),"")</f>
        <v/>
      </c>
      <c r="F25" s="88">
        <f>IFERROR(IF(VLOOKUP($A25,'Annex 2 EHV charges'!$D:$O,10,FALSE)=0,"",VLOOKUP($A25,'Annex 2 EHV charges'!$D:$O,10,FALSE)),"")</f>
        <v>810.54</v>
      </c>
      <c r="G25" s="89">
        <f>IFERROR(IF(VLOOKUP($A25,'Annex 2 EHV charges'!$D:$O,11,FALSE)=0,"",VLOOKUP($A25,'Annex 2 EHV charges'!$D:$O,11,FALSE)),"")</f>
        <v>0.05</v>
      </c>
      <c r="H25" s="89">
        <f>IFERROR(IF(VLOOKUP($A25,'Annex 2 EHV charges'!$D:$O,12,FALSE)=0,"",VLOOKUP($A25,'Annex 2 EHV charges'!$D:$O,12,FALSE)),"")</f>
        <v>0.05</v>
      </c>
    </row>
    <row r="26" spans="1:8" x14ac:dyDescent="0.25">
      <c r="A26" s="86">
        <f t="array" ref="A26">IFERROR(INDEX('Annex 2 EHV charges'!$D$11:$D$299, MATCH(0, IF(ISBLANK('Annex 2 EHV charges'!$D$11:$D$299),1, COUNTIF(A$4:$A25, 'Annex 2 EHV charges'!$D$11:$D$299)), 0)),"")</f>
        <v>395</v>
      </c>
      <c r="B26" s="85">
        <f>IF($A26="","",VLOOKUP($A26,'Annex 2 EHV charges'!$D:$O,2,0))</f>
        <v>395</v>
      </c>
      <c r="C26" s="86">
        <f>IF($A26="","",VLOOKUP($A26,'Annex 2 EHV charges'!$D:$O,3,0))</f>
        <v>2200042343221</v>
      </c>
      <c r="D26" s="85" t="str">
        <f>IF($A26="","",VLOOKUP($A26,'Annex 2 EHV charges'!$D:$O,4,0))</f>
        <v>New Row Farm</v>
      </c>
      <c r="E26" s="87" t="str">
        <f>IFERROR(IF(VLOOKUP($A26,'Annex 2 EHV charges'!$D:$O,9,FALSE)=0,"",VLOOKUP($A26,'Annex 2 EHV charges'!$D:$O,9,FALSE)),"")</f>
        <v/>
      </c>
      <c r="F26" s="88">
        <f>IFERROR(IF(VLOOKUP($A26,'Annex 2 EHV charges'!$D:$O,10,FALSE)=0,"",VLOOKUP($A26,'Annex 2 EHV charges'!$D:$O,10,FALSE)),"")</f>
        <v>808.33</v>
      </c>
      <c r="G26" s="89">
        <f>IFERROR(IF(VLOOKUP($A26,'Annex 2 EHV charges'!$D:$O,11,FALSE)=0,"",VLOOKUP($A26,'Annex 2 EHV charges'!$D:$O,11,FALSE)),"")</f>
        <v>0.05</v>
      </c>
      <c r="H26" s="89">
        <f>IFERROR(IF(VLOOKUP($A26,'Annex 2 EHV charges'!$D:$O,12,FALSE)=0,"",VLOOKUP($A26,'Annex 2 EHV charges'!$D:$O,12,FALSE)),"")</f>
        <v>0.05</v>
      </c>
    </row>
    <row r="27" spans="1:8" x14ac:dyDescent="0.25">
      <c r="A27" s="86">
        <f t="array" ref="A27">IFERROR(INDEX('Annex 2 EHV charges'!$D$11:$D$299, MATCH(0, IF(ISBLANK('Annex 2 EHV charges'!$D$11:$D$299),1, COUNTIF(A$4:$A26, 'Annex 2 EHV charges'!$D$11:$D$299)), 0)),"")</f>
        <v>396</v>
      </c>
      <c r="B27" s="85">
        <f>IF($A27="","",VLOOKUP($A27,'Annex 2 EHV charges'!$D:$O,2,0))</f>
        <v>396</v>
      </c>
      <c r="C27" s="86">
        <f>IF($A27="","",VLOOKUP($A27,'Annex 2 EHV charges'!$D:$O,3,0))</f>
        <v>2200042354214</v>
      </c>
      <c r="D27" s="85" t="str">
        <f>IF($A27="","",VLOOKUP($A27,'Annex 2 EHV charges'!$D:$O,4,0))</f>
        <v>Woodland Barton Windfarm</v>
      </c>
      <c r="E27" s="87" t="str">
        <f>IFERROR(IF(VLOOKUP($A27,'Annex 2 EHV charges'!$D:$O,9,FALSE)=0,"",VLOOKUP($A27,'Annex 2 EHV charges'!$D:$O,9,FALSE)),"")</f>
        <v/>
      </c>
      <c r="F27" s="88">
        <f>IFERROR(IF(VLOOKUP($A27,'Annex 2 EHV charges'!$D:$O,10,FALSE)=0,"",VLOOKUP($A27,'Annex 2 EHV charges'!$D:$O,10,FALSE)),"")</f>
        <v>2923.93</v>
      </c>
      <c r="G27" s="89">
        <f>IFERROR(IF(VLOOKUP($A27,'Annex 2 EHV charges'!$D:$O,11,FALSE)=0,"",VLOOKUP($A27,'Annex 2 EHV charges'!$D:$O,11,FALSE)),"")</f>
        <v>0.05</v>
      </c>
      <c r="H27" s="89">
        <f>IFERROR(IF(VLOOKUP($A27,'Annex 2 EHV charges'!$D:$O,12,FALSE)=0,"",VLOOKUP($A27,'Annex 2 EHV charges'!$D:$O,12,FALSE)),"")</f>
        <v>0.05</v>
      </c>
    </row>
    <row r="28" spans="1:8" x14ac:dyDescent="0.25">
      <c r="A28" s="86">
        <f t="array" ref="A28">IFERROR(INDEX('Annex 2 EHV charges'!$D$11:$D$299, MATCH(0, IF(ISBLANK('Annex 2 EHV charges'!$D$11:$D$299),1, COUNTIF(A$4:$A27, 'Annex 2 EHV charges'!$D$11:$D$299)), 0)),"")</f>
        <v>397</v>
      </c>
      <c r="B28" s="85">
        <f>IF($A28="","",VLOOKUP($A28,'Annex 2 EHV charges'!$D:$O,2,0))</f>
        <v>397</v>
      </c>
      <c r="C28" s="86">
        <f>IF($A28="","",VLOOKUP($A28,'Annex 2 EHV charges'!$D:$O,3,0))</f>
        <v>2200042387502</v>
      </c>
      <c r="D28" s="85" t="str">
        <f>IF($A28="","",VLOOKUP($A28,'Annex 2 EHV charges'!$D:$O,4,0))</f>
        <v>Four Burrows 2</v>
      </c>
      <c r="E28" s="87" t="str">
        <f>IFERROR(IF(VLOOKUP($A28,'Annex 2 EHV charges'!$D:$O,9,FALSE)=0,"",VLOOKUP($A28,'Annex 2 EHV charges'!$D:$O,9,FALSE)),"")</f>
        <v/>
      </c>
      <c r="F28" s="88">
        <f>IFERROR(IF(VLOOKUP($A28,'Annex 2 EHV charges'!$D:$O,10,FALSE)=0,"",VLOOKUP($A28,'Annex 2 EHV charges'!$D:$O,10,FALSE)),"")</f>
        <v>1025.3499999999999</v>
      </c>
      <c r="G28" s="89">
        <f>IFERROR(IF(VLOOKUP($A28,'Annex 2 EHV charges'!$D:$O,11,FALSE)=0,"",VLOOKUP($A28,'Annex 2 EHV charges'!$D:$O,11,FALSE)),"")</f>
        <v>0.05</v>
      </c>
      <c r="H28" s="89">
        <f>IFERROR(IF(VLOOKUP($A28,'Annex 2 EHV charges'!$D:$O,12,FALSE)=0,"",VLOOKUP($A28,'Annex 2 EHV charges'!$D:$O,12,FALSE)),"")</f>
        <v>0.05</v>
      </c>
    </row>
    <row r="29" spans="1:8" x14ac:dyDescent="0.25">
      <c r="A29" s="86">
        <f t="array" ref="A29">IFERROR(INDEX('Annex 2 EHV charges'!$D$11:$D$299, MATCH(0, IF(ISBLANK('Annex 2 EHV charges'!$D$11:$D$299),1, COUNTIF(A$4:$A28, 'Annex 2 EHV charges'!$D$11:$D$299)), 0)),"")</f>
        <v>398</v>
      </c>
      <c r="B29" s="85">
        <f>IF($A29="","",VLOOKUP($A29,'Annex 2 EHV charges'!$D:$O,2,0))</f>
        <v>398</v>
      </c>
      <c r="C29" s="86">
        <f>IF($A29="","",VLOOKUP($A29,'Annex 2 EHV charges'!$D:$O,3,0))</f>
        <v>2200042398220</v>
      </c>
      <c r="D29" s="85" t="str">
        <f>IF($A29="","",VLOOKUP($A29,'Annex 2 EHV charges'!$D:$O,4,0))</f>
        <v>Redlands Farm</v>
      </c>
      <c r="E29" s="87" t="str">
        <f>IFERROR(IF(VLOOKUP($A29,'Annex 2 EHV charges'!$D:$O,9,FALSE)=0,"",VLOOKUP($A29,'Annex 2 EHV charges'!$D:$O,9,FALSE)),"")</f>
        <v/>
      </c>
      <c r="F29" s="88">
        <f>IFERROR(IF(VLOOKUP($A29,'Annex 2 EHV charges'!$D:$O,10,FALSE)=0,"",VLOOKUP($A29,'Annex 2 EHV charges'!$D:$O,10,FALSE)),"")</f>
        <v>1061.42</v>
      </c>
      <c r="G29" s="89">
        <f>IFERROR(IF(VLOOKUP($A29,'Annex 2 EHV charges'!$D:$O,11,FALSE)=0,"",VLOOKUP($A29,'Annex 2 EHV charges'!$D:$O,11,FALSE)),"")</f>
        <v>0.05</v>
      </c>
      <c r="H29" s="89">
        <f>IFERROR(IF(VLOOKUP($A29,'Annex 2 EHV charges'!$D:$O,12,FALSE)=0,"",VLOOKUP($A29,'Annex 2 EHV charges'!$D:$O,12,FALSE)),"")</f>
        <v>0.05</v>
      </c>
    </row>
    <row r="30" spans="1:8" x14ac:dyDescent="0.25">
      <c r="A30" s="86">
        <f t="array" ref="A30">IFERROR(INDEX('Annex 2 EHV charges'!$D$11:$D$299, MATCH(0, IF(ISBLANK('Annex 2 EHV charges'!$D$11:$D$299),1, COUNTIF(A$4:$A29, 'Annex 2 EHV charges'!$D$11:$D$299)), 0)),"")</f>
        <v>399</v>
      </c>
      <c r="B30" s="85">
        <f>IF($A30="","",VLOOKUP($A30,'Annex 2 EHV charges'!$D:$O,2,0))</f>
        <v>399</v>
      </c>
      <c r="C30" s="86">
        <f>IF($A30="","",VLOOKUP($A30,'Annex 2 EHV charges'!$D:$O,3,0))</f>
        <v>2200042400891</v>
      </c>
      <c r="D30" s="85" t="str">
        <f>IF($A30="","",VLOOKUP($A30,'Annex 2 EHV charges'!$D:$O,4,0))</f>
        <v>Tengore Lane PV</v>
      </c>
      <c r="E30" s="87" t="str">
        <f>IFERROR(IF(VLOOKUP($A30,'Annex 2 EHV charges'!$D:$O,9,FALSE)=0,"",VLOOKUP($A30,'Annex 2 EHV charges'!$D:$O,9,FALSE)),"")</f>
        <v/>
      </c>
      <c r="F30" s="88">
        <f>IFERROR(IF(VLOOKUP($A30,'Annex 2 EHV charges'!$D:$O,10,FALSE)=0,"",VLOOKUP($A30,'Annex 2 EHV charges'!$D:$O,10,FALSE)),"")</f>
        <v>778.9</v>
      </c>
      <c r="G30" s="89">
        <f>IFERROR(IF(VLOOKUP($A30,'Annex 2 EHV charges'!$D:$O,11,FALSE)=0,"",VLOOKUP($A30,'Annex 2 EHV charges'!$D:$O,11,FALSE)),"")</f>
        <v>0.05</v>
      </c>
      <c r="H30" s="89">
        <f>IFERROR(IF(VLOOKUP($A30,'Annex 2 EHV charges'!$D:$O,12,FALSE)=0,"",VLOOKUP($A30,'Annex 2 EHV charges'!$D:$O,12,FALSE)),"")</f>
        <v>0.05</v>
      </c>
    </row>
    <row r="31" spans="1:8" x14ac:dyDescent="0.25">
      <c r="A31" s="86">
        <f t="array" ref="A31">IFERROR(INDEX('Annex 2 EHV charges'!$D$11:$D$299, MATCH(0, IF(ISBLANK('Annex 2 EHV charges'!$D$11:$D$299),1, COUNTIF(A$4:$A30, 'Annex 2 EHV charges'!$D$11:$D$299)), 0)),"")</f>
        <v>400</v>
      </c>
      <c r="B31" s="85">
        <f>IF($A31="","",VLOOKUP($A31,'Annex 2 EHV charges'!$D:$O,2,0))</f>
        <v>400</v>
      </c>
      <c r="C31" s="86">
        <f>IF($A31="","",VLOOKUP($A31,'Annex 2 EHV charges'!$D:$O,3,0))</f>
        <v>2200042400873</v>
      </c>
      <c r="D31" s="85" t="str">
        <f>IF($A31="","",VLOOKUP($A31,'Annex 2 EHV charges'!$D:$O,4,0))</f>
        <v>Liverton Farm</v>
      </c>
      <c r="E31" s="87">
        <f>IFERROR(IF(VLOOKUP($A31,'Annex 2 EHV charges'!$D:$O,9,FALSE)=0,"",VLOOKUP($A31,'Annex 2 EHV charges'!$D:$O,9,FALSE)),"")</f>
        <v>-1.472</v>
      </c>
      <c r="F31" s="88">
        <f>IFERROR(IF(VLOOKUP($A31,'Annex 2 EHV charges'!$D:$O,10,FALSE)=0,"",VLOOKUP($A31,'Annex 2 EHV charges'!$D:$O,10,FALSE)),"")</f>
        <v>499.95</v>
      </c>
      <c r="G31" s="89">
        <f>IFERROR(IF(VLOOKUP($A31,'Annex 2 EHV charges'!$D:$O,11,FALSE)=0,"",VLOOKUP($A31,'Annex 2 EHV charges'!$D:$O,11,FALSE)),"")</f>
        <v>0.05</v>
      </c>
      <c r="H31" s="89">
        <f>IFERROR(IF(VLOOKUP($A31,'Annex 2 EHV charges'!$D:$O,12,FALSE)=0,"",VLOOKUP($A31,'Annex 2 EHV charges'!$D:$O,12,FALSE)),"")</f>
        <v>0.05</v>
      </c>
    </row>
    <row r="32" spans="1:8" x14ac:dyDescent="0.25">
      <c r="A32" s="86">
        <f t="array" ref="A32">IFERROR(INDEX('Annex 2 EHV charges'!$D$11:$D$299, MATCH(0, IF(ISBLANK('Annex 2 EHV charges'!$D$11:$D$299),1, COUNTIF(A$4:$A31, 'Annex 2 EHV charges'!$D$11:$D$299)), 0)),"")</f>
        <v>401</v>
      </c>
      <c r="B32" s="85">
        <f>IF($A32="","",VLOOKUP($A32,'Annex 2 EHV charges'!$D:$O,2,0))</f>
        <v>401</v>
      </c>
      <c r="C32" s="86">
        <f>IF($A32="","",VLOOKUP($A32,'Annex 2 EHV charges'!$D:$O,3,0))</f>
        <v>2200042407879</v>
      </c>
      <c r="D32" s="85" t="str">
        <f>IF($A32="","",VLOOKUP($A32,'Annex 2 EHV charges'!$D:$O,4,0))</f>
        <v>Yonder Parks Farm</v>
      </c>
      <c r="E32" s="87" t="str">
        <f>IFERROR(IF(VLOOKUP($A32,'Annex 2 EHV charges'!$D:$O,9,FALSE)=0,"",VLOOKUP($A32,'Annex 2 EHV charges'!$D:$O,9,FALSE)),"")</f>
        <v/>
      </c>
      <c r="F32" s="88">
        <f>IFERROR(IF(VLOOKUP($A32,'Annex 2 EHV charges'!$D:$O,10,FALSE)=0,"",VLOOKUP($A32,'Annex 2 EHV charges'!$D:$O,10,FALSE)),"")</f>
        <v>1096.26</v>
      </c>
      <c r="G32" s="89">
        <f>IFERROR(IF(VLOOKUP($A32,'Annex 2 EHV charges'!$D:$O,11,FALSE)=0,"",VLOOKUP($A32,'Annex 2 EHV charges'!$D:$O,11,FALSE)),"")</f>
        <v>0.05</v>
      </c>
      <c r="H32" s="89">
        <f>IFERROR(IF(VLOOKUP($A32,'Annex 2 EHV charges'!$D:$O,12,FALSE)=0,"",VLOOKUP($A32,'Annex 2 EHV charges'!$D:$O,12,FALSE)),"")</f>
        <v>0.05</v>
      </c>
    </row>
    <row r="33" spans="1:8" x14ac:dyDescent="0.25">
      <c r="A33" s="86">
        <f t="array" ref="A33">IFERROR(INDEX('Annex 2 EHV charges'!$D$11:$D$299, MATCH(0, IF(ISBLANK('Annex 2 EHV charges'!$D$11:$D$299),1, COUNTIF(A$4:$A32, 'Annex 2 EHV charges'!$D$11:$D$299)), 0)),"")</f>
        <v>402</v>
      </c>
      <c r="B33" s="85">
        <f>IF($A33="","",VLOOKUP($A33,'Annex 2 EHV charges'!$D:$O,2,0))</f>
        <v>402</v>
      </c>
      <c r="C33" s="86">
        <f>IF($A33="","",VLOOKUP($A33,'Annex 2 EHV charges'!$D:$O,3,0))</f>
        <v>2200042410339</v>
      </c>
      <c r="D33" s="85" t="str">
        <f>IF($A33="","",VLOOKUP($A33,'Annex 2 EHV charges'!$D:$O,4,0))</f>
        <v>Somerton Door</v>
      </c>
      <c r="E33" s="87" t="str">
        <f>IFERROR(IF(VLOOKUP($A33,'Annex 2 EHV charges'!$D:$O,9,FALSE)=0,"",VLOOKUP($A33,'Annex 2 EHV charges'!$D:$O,9,FALSE)),"")</f>
        <v/>
      </c>
      <c r="F33" s="88">
        <f>IFERROR(IF(VLOOKUP($A33,'Annex 2 EHV charges'!$D:$O,10,FALSE)=0,"",VLOOKUP($A33,'Annex 2 EHV charges'!$D:$O,10,FALSE)),"")</f>
        <v>534.63</v>
      </c>
      <c r="G33" s="89">
        <f>IFERROR(IF(VLOOKUP($A33,'Annex 2 EHV charges'!$D:$O,11,FALSE)=0,"",VLOOKUP($A33,'Annex 2 EHV charges'!$D:$O,11,FALSE)),"")</f>
        <v>0.05</v>
      </c>
      <c r="H33" s="89">
        <f>IFERROR(IF(VLOOKUP($A33,'Annex 2 EHV charges'!$D:$O,12,FALSE)=0,"",VLOOKUP($A33,'Annex 2 EHV charges'!$D:$O,12,FALSE)),"")</f>
        <v>0.05</v>
      </c>
    </row>
    <row r="34" spans="1:8" x14ac:dyDescent="0.25">
      <c r="A34" s="86">
        <f t="array" ref="A34">IFERROR(INDEX('Annex 2 EHV charges'!$D$11:$D$299, MATCH(0, IF(ISBLANK('Annex 2 EHV charges'!$D$11:$D$299),1, COUNTIF(A$4:$A33, 'Annex 2 EHV charges'!$D$11:$D$299)), 0)),"")</f>
        <v>403</v>
      </c>
      <c r="B34" s="85">
        <f>IF($A34="","",VLOOKUP($A34,'Annex 2 EHV charges'!$D:$O,2,0))</f>
        <v>403</v>
      </c>
      <c r="C34" s="86">
        <f>IF($A34="","",VLOOKUP($A34,'Annex 2 EHV charges'!$D:$O,3,0))</f>
        <v>2200042414867</v>
      </c>
      <c r="D34" s="85" t="str">
        <f>IF($A34="","",VLOOKUP($A34,'Annex 2 EHV charges'!$D:$O,4,0))</f>
        <v>Carditch Drove</v>
      </c>
      <c r="E34" s="87" t="str">
        <f>IFERROR(IF(VLOOKUP($A34,'Annex 2 EHV charges'!$D:$O,9,FALSE)=0,"",VLOOKUP($A34,'Annex 2 EHV charges'!$D:$O,9,FALSE)),"")</f>
        <v/>
      </c>
      <c r="F34" s="88">
        <f>IFERROR(IF(VLOOKUP($A34,'Annex 2 EHV charges'!$D:$O,10,FALSE)=0,"",VLOOKUP($A34,'Annex 2 EHV charges'!$D:$O,10,FALSE)),"")</f>
        <v>496.94</v>
      </c>
      <c r="G34" s="89">
        <f>IFERROR(IF(VLOOKUP($A34,'Annex 2 EHV charges'!$D:$O,11,FALSE)=0,"",VLOOKUP($A34,'Annex 2 EHV charges'!$D:$O,11,FALSE)),"")</f>
        <v>0.05</v>
      </c>
      <c r="H34" s="89">
        <f>IFERROR(IF(VLOOKUP($A34,'Annex 2 EHV charges'!$D:$O,12,FALSE)=0,"",VLOOKUP($A34,'Annex 2 EHV charges'!$D:$O,12,FALSE)),"")</f>
        <v>0.05</v>
      </c>
    </row>
    <row r="35" spans="1:8" x14ac:dyDescent="0.25">
      <c r="A35" s="86">
        <f t="array" ref="A35">IFERROR(INDEX('Annex 2 EHV charges'!$D$11:$D$299, MATCH(0, IF(ISBLANK('Annex 2 EHV charges'!$D$11:$D$299),1, COUNTIF(A$4:$A34, 'Annex 2 EHV charges'!$D$11:$D$299)), 0)),"")</f>
        <v>404</v>
      </c>
      <c r="B35" s="85">
        <f>IF($A35="","",VLOOKUP($A35,'Annex 2 EHV charges'!$D:$O,2,0))</f>
        <v>404</v>
      </c>
      <c r="C35" s="86">
        <f>IF($A35="","",VLOOKUP($A35,'Annex 2 EHV charges'!$D:$O,3,0))</f>
        <v>2200042417803</v>
      </c>
      <c r="D35" s="85" t="str">
        <f>IF($A35="","",VLOOKUP($A35,'Annex 2 EHV charges'!$D:$O,4,0))</f>
        <v>Capelands Farm</v>
      </c>
      <c r="E35" s="87" t="str">
        <f>IFERROR(IF(VLOOKUP($A35,'Annex 2 EHV charges'!$D:$O,9,FALSE)=0,"",VLOOKUP($A35,'Annex 2 EHV charges'!$D:$O,9,FALSE)),"")</f>
        <v/>
      </c>
      <c r="F35" s="88">
        <f>IFERROR(IF(VLOOKUP($A35,'Annex 2 EHV charges'!$D:$O,10,FALSE)=0,"",VLOOKUP($A35,'Annex 2 EHV charges'!$D:$O,10,FALSE)),"")</f>
        <v>506.15</v>
      </c>
      <c r="G35" s="89">
        <f>IFERROR(IF(VLOOKUP($A35,'Annex 2 EHV charges'!$D:$O,11,FALSE)=0,"",VLOOKUP($A35,'Annex 2 EHV charges'!$D:$O,11,FALSE)),"")</f>
        <v>0.05</v>
      </c>
      <c r="H35" s="89">
        <f>IFERROR(IF(VLOOKUP($A35,'Annex 2 EHV charges'!$D:$O,12,FALSE)=0,"",VLOOKUP($A35,'Annex 2 EHV charges'!$D:$O,12,FALSE)),"")</f>
        <v>0.05</v>
      </c>
    </row>
    <row r="36" spans="1:8" x14ac:dyDescent="0.25">
      <c r="A36" s="86">
        <f t="array" ref="A36">IFERROR(INDEX('Annex 2 EHV charges'!$D$11:$D$299, MATCH(0, IF(ISBLANK('Annex 2 EHV charges'!$D$11:$D$299),1, COUNTIF(A$4:$A35, 'Annex 2 EHV charges'!$D$11:$D$299)), 0)),"")</f>
        <v>405</v>
      </c>
      <c r="B36" s="85">
        <f>IF($A36="","",VLOOKUP($A36,'Annex 2 EHV charges'!$D:$O,2,0))</f>
        <v>405</v>
      </c>
      <c r="C36" s="86">
        <f>IF($A36="","",VLOOKUP($A36,'Annex 2 EHV charges'!$D:$O,3,0))</f>
        <v>2200042418807</v>
      </c>
      <c r="D36" s="85" t="str">
        <f>IF($A36="","",VLOOKUP($A36,'Annex 2 EHV charges'!$D:$O,4,0))</f>
        <v>East Youlstone WF</v>
      </c>
      <c r="E36" s="87" t="str">
        <f>IFERROR(IF(VLOOKUP($A36,'Annex 2 EHV charges'!$D:$O,9,FALSE)=0,"",VLOOKUP($A36,'Annex 2 EHV charges'!$D:$O,9,FALSE)),"")</f>
        <v/>
      </c>
      <c r="F36" s="88">
        <f>IFERROR(IF(VLOOKUP($A36,'Annex 2 EHV charges'!$D:$O,10,FALSE)=0,"",VLOOKUP($A36,'Annex 2 EHV charges'!$D:$O,10,FALSE)),"")</f>
        <v>2492.52</v>
      </c>
      <c r="G36" s="89">
        <f>IFERROR(IF(VLOOKUP($A36,'Annex 2 EHV charges'!$D:$O,11,FALSE)=0,"",VLOOKUP($A36,'Annex 2 EHV charges'!$D:$O,11,FALSE)),"")</f>
        <v>0.05</v>
      </c>
      <c r="H36" s="89">
        <f>IFERROR(IF(VLOOKUP($A36,'Annex 2 EHV charges'!$D:$O,12,FALSE)=0,"",VLOOKUP($A36,'Annex 2 EHV charges'!$D:$O,12,FALSE)),"")</f>
        <v>0.05</v>
      </c>
    </row>
    <row r="37" spans="1:8" x14ac:dyDescent="0.25">
      <c r="A37" s="86">
        <f t="array" ref="A37">IFERROR(INDEX('Annex 2 EHV charges'!$D$11:$D$299, MATCH(0, IF(ISBLANK('Annex 2 EHV charges'!$D$11:$D$299),1, COUNTIF(A$4:$A36, 'Annex 2 EHV charges'!$D$11:$D$299)), 0)),"")</f>
        <v>406</v>
      </c>
      <c r="B37" s="85">
        <f>IF($A37="","",VLOOKUP($A37,'Annex 2 EHV charges'!$D:$O,2,0))</f>
        <v>406</v>
      </c>
      <c r="C37" s="86">
        <f>IF($A37="","",VLOOKUP($A37,'Annex 2 EHV charges'!$D:$O,3,0))</f>
        <v>2200042437368</v>
      </c>
      <c r="D37" s="85" t="str">
        <f>IF($A37="","",VLOOKUP($A37,'Annex 2 EHV charges'!$D:$O,4,0))</f>
        <v>Francis Court Farm</v>
      </c>
      <c r="E37" s="87" t="str">
        <f>IFERROR(IF(VLOOKUP($A37,'Annex 2 EHV charges'!$D:$O,9,FALSE)=0,"",VLOOKUP($A37,'Annex 2 EHV charges'!$D:$O,9,FALSE)),"")</f>
        <v/>
      </c>
      <c r="F37" s="88">
        <f>IFERROR(IF(VLOOKUP($A37,'Annex 2 EHV charges'!$D:$O,10,FALSE)=0,"",VLOOKUP($A37,'Annex 2 EHV charges'!$D:$O,10,FALSE)),"")</f>
        <v>775.89</v>
      </c>
      <c r="G37" s="89">
        <f>IFERROR(IF(VLOOKUP($A37,'Annex 2 EHV charges'!$D:$O,11,FALSE)=0,"",VLOOKUP($A37,'Annex 2 EHV charges'!$D:$O,11,FALSE)),"")</f>
        <v>0.05</v>
      </c>
      <c r="H37" s="89">
        <f>IFERROR(IF(VLOOKUP($A37,'Annex 2 EHV charges'!$D:$O,12,FALSE)=0,"",VLOOKUP($A37,'Annex 2 EHV charges'!$D:$O,12,FALSE)),"")</f>
        <v>0.05</v>
      </c>
    </row>
    <row r="38" spans="1:8" x14ac:dyDescent="0.25">
      <c r="A38" s="86">
        <f t="array" ref="A38">IFERROR(INDEX('Annex 2 EHV charges'!$D$11:$D$299, MATCH(0, IF(ISBLANK('Annex 2 EHV charges'!$D$11:$D$299),1, COUNTIF(A$4:$A37, 'Annex 2 EHV charges'!$D$11:$D$299)), 0)),"")</f>
        <v>407</v>
      </c>
      <c r="B38" s="85">
        <f>IF($A38="","",VLOOKUP($A38,'Annex 2 EHV charges'!$D:$O,2,0))</f>
        <v>407</v>
      </c>
      <c r="C38" s="86">
        <f>IF($A38="","",VLOOKUP($A38,'Annex 2 EHV charges'!$D:$O,3,0))</f>
        <v>2200042443325</v>
      </c>
      <c r="D38" s="85" t="str">
        <f>IF($A38="","",VLOOKUP($A38,'Annex 2 EHV charges'!$D:$O,4,0))</f>
        <v>Northwood</v>
      </c>
      <c r="E38" s="87" t="str">
        <f>IFERROR(IF(VLOOKUP($A38,'Annex 2 EHV charges'!$D:$O,9,FALSE)=0,"",VLOOKUP($A38,'Annex 2 EHV charges'!$D:$O,9,FALSE)),"")</f>
        <v/>
      </c>
      <c r="F38" s="88">
        <f>IFERROR(IF(VLOOKUP($A38,'Annex 2 EHV charges'!$D:$O,10,FALSE)=0,"",VLOOKUP($A38,'Annex 2 EHV charges'!$D:$O,10,FALSE)),"")</f>
        <v>831.67</v>
      </c>
      <c r="G38" s="89">
        <f>IFERROR(IF(VLOOKUP($A38,'Annex 2 EHV charges'!$D:$O,11,FALSE)=0,"",VLOOKUP($A38,'Annex 2 EHV charges'!$D:$O,11,FALSE)),"")</f>
        <v>0.05</v>
      </c>
      <c r="H38" s="89">
        <f>IFERROR(IF(VLOOKUP($A38,'Annex 2 EHV charges'!$D:$O,12,FALSE)=0,"",VLOOKUP($A38,'Annex 2 EHV charges'!$D:$O,12,FALSE)),"")</f>
        <v>0.05</v>
      </c>
    </row>
    <row r="39" spans="1:8" x14ac:dyDescent="0.25">
      <c r="A39" s="86">
        <f t="array" ref="A39">IFERROR(INDEX('Annex 2 EHV charges'!$D$11:$D$299, MATCH(0, IF(ISBLANK('Annex 2 EHV charges'!$D$11:$D$299),1, COUNTIF(A$4:$A38, 'Annex 2 EHV charges'!$D$11:$D$299)), 0)),"")</f>
        <v>408</v>
      </c>
      <c r="B39" s="85">
        <f>IF($A39="","",VLOOKUP($A39,'Annex 2 EHV charges'!$D:$O,2,0))</f>
        <v>408</v>
      </c>
      <c r="C39" s="86">
        <f>IF($A39="","",VLOOKUP($A39,'Annex 2 EHV charges'!$D:$O,3,0))</f>
        <v>2200042443361</v>
      </c>
      <c r="D39" s="85" t="str">
        <f>IF($A39="","",VLOOKUP($A39,'Annex 2 EHV charges'!$D:$O,4,0))</f>
        <v>Tricky Warren</v>
      </c>
      <c r="E39" s="87" t="str">
        <f>IFERROR(IF(VLOOKUP($A39,'Annex 2 EHV charges'!$D:$O,9,FALSE)=0,"",VLOOKUP($A39,'Annex 2 EHV charges'!$D:$O,9,FALSE)),"")</f>
        <v/>
      </c>
      <c r="F39" s="88">
        <f>IFERROR(IF(VLOOKUP($A39,'Annex 2 EHV charges'!$D:$O,10,FALSE)=0,"",VLOOKUP($A39,'Annex 2 EHV charges'!$D:$O,10,FALSE)),"")</f>
        <v>548.14</v>
      </c>
      <c r="G39" s="89">
        <f>IFERROR(IF(VLOOKUP($A39,'Annex 2 EHV charges'!$D:$O,11,FALSE)=0,"",VLOOKUP($A39,'Annex 2 EHV charges'!$D:$O,11,FALSE)),"")</f>
        <v>0.05</v>
      </c>
      <c r="H39" s="89">
        <f>IFERROR(IF(VLOOKUP($A39,'Annex 2 EHV charges'!$D:$O,12,FALSE)=0,"",VLOOKUP($A39,'Annex 2 EHV charges'!$D:$O,12,FALSE)),"")</f>
        <v>0.05</v>
      </c>
    </row>
    <row r="40" spans="1:8" x14ac:dyDescent="0.25">
      <c r="A40" s="86">
        <f t="array" ref="A40">IFERROR(INDEX('Annex 2 EHV charges'!$D$11:$D$299, MATCH(0, IF(ISBLANK('Annex 2 EHV charges'!$D$11:$D$299),1, COUNTIF(A$4:$A39, 'Annex 2 EHV charges'!$D$11:$D$299)), 0)),"")</f>
        <v>409</v>
      </c>
      <c r="B40" s="85">
        <f>IF($A40="","",VLOOKUP($A40,'Annex 2 EHV charges'!$D:$O,2,0))</f>
        <v>409</v>
      </c>
      <c r="C40" s="86">
        <f>IF($A40="","",VLOOKUP($A40,'Annex 2 EHV charges'!$D:$O,3,0))</f>
        <v>2200042447019</v>
      </c>
      <c r="D40" s="85" t="str">
        <f>IF($A40="","",VLOOKUP($A40,'Annex 2 EHV charges'!$D:$O,4,0))</f>
        <v>Iwood Lane</v>
      </c>
      <c r="E40" s="87" t="str">
        <f>IFERROR(IF(VLOOKUP($A40,'Annex 2 EHV charges'!$D:$O,9,FALSE)=0,"",VLOOKUP($A40,'Annex 2 EHV charges'!$D:$O,9,FALSE)),"")</f>
        <v/>
      </c>
      <c r="F40" s="88">
        <f>IFERROR(IF(VLOOKUP($A40,'Annex 2 EHV charges'!$D:$O,10,FALSE)=0,"",VLOOKUP($A40,'Annex 2 EHV charges'!$D:$O,10,FALSE)),"")</f>
        <v>566.45000000000005</v>
      </c>
      <c r="G40" s="89">
        <f>IFERROR(IF(VLOOKUP($A40,'Annex 2 EHV charges'!$D:$O,11,FALSE)=0,"",VLOOKUP($A40,'Annex 2 EHV charges'!$D:$O,11,FALSE)),"")</f>
        <v>0.05</v>
      </c>
      <c r="H40" s="89">
        <f>IFERROR(IF(VLOOKUP($A40,'Annex 2 EHV charges'!$D:$O,12,FALSE)=0,"",VLOOKUP($A40,'Annex 2 EHV charges'!$D:$O,12,FALSE)),"")</f>
        <v>0.05</v>
      </c>
    </row>
    <row r="41" spans="1:8" x14ac:dyDescent="0.25">
      <c r="A41" s="86">
        <f t="array" ref="A41">IFERROR(INDEX('Annex 2 EHV charges'!$D$11:$D$299, MATCH(0, IF(ISBLANK('Annex 2 EHV charges'!$D$11:$D$299),1, COUNTIF(A$4:$A40, 'Annex 2 EHV charges'!$D$11:$D$299)), 0)),"")</f>
        <v>410</v>
      </c>
      <c r="B41" s="85">
        <f>IF($A41="","",VLOOKUP($A41,'Annex 2 EHV charges'!$D:$O,2,0))</f>
        <v>410</v>
      </c>
      <c r="C41" s="86">
        <f>IF($A41="","",VLOOKUP($A41,'Annex 2 EHV charges'!$D:$O,3,0))</f>
        <v>2200042446993</v>
      </c>
      <c r="D41" s="85" t="str">
        <f>IF($A41="","",VLOOKUP($A41,'Annex 2 EHV charges'!$D:$O,4,0))</f>
        <v>Rydon Farm</v>
      </c>
      <c r="E41" s="87" t="str">
        <f>IFERROR(IF(VLOOKUP($A41,'Annex 2 EHV charges'!$D:$O,9,FALSE)=0,"",VLOOKUP($A41,'Annex 2 EHV charges'!$D:$O,9,FALSE)),"")</f>
        <v/>
      </c>
      <c r="F41" s="88">
        <f>IFERROR(IF(VLOOKUP($A41,'Annex 2 EHV charges'!$D:$O,10,FALSE)=0,"",VLOOKUP($A41,'Annex 2 EHV charges'!$D:$O,10,FALSE)),"")</f>
        <v>2345.4899999999998</v>
      </c>
      <c r="G41" s="89">
        <f>IFERROR(IF(VLOOKUP($A41,'Annex 2 EHV charges'!$D:$O,11,FALSE)=0,"",VLOOKUP($A41,'Annex 2 EHV charges'!$D:$O,11,FALSE)),"")</f>
        <v>0.05</v>
      </c>
      <c r="H41" s="89">
        <f>IFERROR(IF(VLOOKUP($A41,'Annex 2 EHV charges'!$D:$O,12,FALSE)=0,"",VLOOKUP($A41,'Annex 2 EHV charges'!$D:$O,12,FALSE)),"")</f>
        <v>0.05</v>
      </c>
    </row>
    <row r="42" spans="1:8" x14ac:dyDescent="0.25">
      <c r="A42" s="86">
        <f t="array" ref="A42">IFERROR(INDEX('Annex 2 EHV charges'!$D$11:$D$299, MATCH(0, IF(ISBLANK('Annex 2 EHV charges'!$D$11:$D$299),1, COUNTIF(A$4:$A41, 'Annex 2 EHV charges'!$D$11:$D$299)), 0)),"")</f>
        <v>411</v>
      </c>
      <c r="B42" s="85">
        <f>IF($A42="","",VLOOKUP($A42,'Annex 2 EHV charges'!$D:$O,2,0))</f>
        <v>411</v>
      </c>
      <c r="C42" s="86">
        <f>IF($A42="","",VLOOKUP($A42,'Annex 2 EHV charges'!$D:$O,3,0))</f>
        <v>2200042446975</v>
      </c>
      <c r="D42" s="85" t="str">
        <f>IF($A42="","",VLOOKUP($A42,'Annex 2 EHV charges'!$D:$O,4,0))</f>
        <v>Balls Wood</v>
      </c>
      <c r="E42" s="87" t="str">
        <f>IFERROR(IF(VLOOKUP($A42,'Annex 2 EHV charges'!$D:$O,9,FALSE)=0,"",VLOOKUP($A42,'Annex 2 EHV charges'!$D:$O,9,FALSE)),"")</f>
        <v/>
      </c>
      <c r="F42" s="88">
        <f>IFERROR(IF(VLOOKUP($A42,'Annex 2 EHV charges'!$D:$O,10,FALSE)=0,"",VLOOKUP($A42,'Annex 2 EHV charges'!$D:$O,10,FALSE)),"")</f>
        <v>2143.27</v>
      </c>
      <c r="G42" s="89">
        <f>IFERROR(IF(VLOOKUP($A42,'Annex 2 EHV charges'!$D:$O,11,FALSE)=0,"",VLOOKUP($A42,'Annex 2 EHV charges'!$D:$O,11,FALSE)),"")</f>
        <v>0.05</v>
      </c>
      <c r="H42" s="89">
        <f>IFERROR(IF(VLOOKUP($A42,'Annex 2 EHV charges'!$D:$O,12,FALSE)=0,"",VLOOKUP($A42,'Annex 2 EHV charges'!$D:$O,12,FALSE)),"")</f>
        <v>0.05</v>
      </c>
    </row>
    <row r="43" spans="1:8" x14ac:dyDescent="0.25">
      <c r="A43" s="86">
        <f t="array" ref="A43">IFERROR(INDEX('Annex 2 EHV charges'!$D$11:$D$299, MATCH(0, IF(ISBLANK('Annex 2 EHV charges'!$D$11:$D$299),1, COUNTIF(A$4:$A42, 'Annex 2 EHV charges'!$D$11:$D$299)), 0)),"")</f>
        <v>412</v>
      </c>
      <c r="B43" s="85">
        <f>IF($A43="","",VLOOKUP($A43,'Annex 2 EHV charges'!$D:$O,2,0))</f>
        <v>412</v>
      </c>
      <c r="C43" s="86">
        <f>IF($A43="","",VLOOKUP($A43,'Annex 2 EHV charges'!$D:$O,3,0))</f>
        <v>2200042457499</v>
      </c>
      <c r="D43" s="85" t="str">
        <f>IF($A43="","",VLOOKUP($A43,'Annex 2 EHV charges'!$D:$O,4,0))</f>
        <v>Ashlawn Farm</v>
      </c>
      <c r="E43" s="87" t="str">
        <f>IFERROR(IF(VLOOKUP($A43,'Annex 2 EHV charges'!$D:$O,9,FALSE)=0,"",VLOOKUP($A43,'Annex 2 EHV charges'!$D:$O,9,FALSE)),"")</f>
        <v/>
      </c>
      <c r="F43" s="88">
        <f>IFERROR(IF(VLOOKUP($A43,'Annex 2 EHV charges'!$D:$O,10,FALSE)=0,"",VLOOKUP($A43,'Annex 2 EHV charges'!$D:$O,10,FALSE)),"")</f>
        <v>1162.54</v>
      </c>
      <c r="G43" s="89">
        <f>IFERROR(IF(VLOOKUP($A43,'Annex 2 EHV charges'!$D:$O,11,FALSE)=0,"",VLOOKUP($A43,'Annex 2 EHV charges'!$D:$O,11,FALSE)),"")</f>
        <v>0.05</v>
      </c>
      <c r="H43" s="89">
        <f>IFERROR(IF(VLOOKUP($A43,'Annex 2 EHV charges'!$D:$O,12,FALSE)=0,"",VLOOKUP($A43,'Annex 2 EHV charges'!$D:$O,12,FALSE)),"")</f>
        <v>0.05</v>
      </c>
    </row>
    <row r="44" spans="1:8" x14ac:dyDescent="0.25">
      <c r="A44" s="86">
        <f t="array" ref="A44">IFERROR(INDEX('Annex 2 EHV charges'!$D$11:$D$299, MATCH(0, IF(ISBLANK('Annex 2 EHV charges'!$D$11:$D$299),1, COUNTIF(A$4:$A43, 'Annex 2 EHV charges'!$D$11:$D$299)), 0)),"")</f>
        <v>413</v>
      </c>
      <c r="B44" s="85">
        <f>IF($A44="","",VLOOKUP($A44,'Annex 2 EHV charges'!$D:$O,2,0))</f>
        <v>413</v>
      </c>
      <c r="C44" s="86">
        <f>IF($A44="","",VLOOKUP($A44,'Annex 2 EHV charges'!$D:$O,3,0))</f>
        <v>2200042457912</v>
      </c>
      <c r="D44" s="85" t="str">
        <f>IF($A44="","",VLOOKUP($A44,'Annex 2 EHV charges'!$D:$O,4,0))</f>
        <v>Pencoose Farm</v>
      </c>
      <c r="E44" s="87" t="str">
        <f>IFERROR(IF(VLOOKUP($A44,'Annex 2 EHV charges'!$D:$O,9,FALSE)=0,"",VLOOKUP($A44,'Annex 2 EHV charges'!$D:$O,9,FALSE)),"")</f>
        <v/>
      </c>
      <c r="F44" s="88">
        <f>IFERROR(IF(VLOOKUP($A44,'Annex 2 EHV charges'!$D:$O,10,FALSE)=0,"",VLOOKUP($A44,'Annex 2 EHV charges'!$D:$O,10,FALSE)),"")</f>
        <v>987.38</v>
      </c>
      <c r="G44" s="89">
        <f>IFERROR(IF(VLOOKUP($A44,'Annex 2 EHV charges'!$D:$O,11,FALSE)=0,"",VLOOKUP($A44,'Annex 2 EHV charges'!$D:$O,11,FALSE)),"")</f>
        <v>0.05</v>
      </c>
      <c r="H44" s="89">
        <f>IFERROR(IF(VLOOKUP($A44,'Annex 2 EHV charges'!$D:$O,12,FALSE)=0,"",VLOOKUP($A44,'Annex 2 EHV charges'!$D:$O,12,FALSE)),"")</f>
        <v>0.05</v>
      </c>
    </row>
    <row r="45" spans="1:8" x14ac:dyDescent="0.25">
      <c r="A45" s="86">
        <f t="array" ref="A45">IFERROR(INDEX('Annex 2 EHV charges'!$D$11:$D$299, MATCH(0, IF(ISBLANK('Annex 2 EHV charges'!$D$11:$D$299),1, COUNTIF(A$4:$A44, 'Annex 2 EHV charges'!$D$11:$D$299)), 0)),"")</f>
        <v>414</v>
      </c>
      <c r="B45" s="85">
        <f>IF($A45="","",VLOOKUP($A45,'Annex 2 EHV charges'!$D:$O,2,0))</f>
        <v>414</v>
      </c>
      <c r="C45" s="86">
        <f>IF($A45="","",VLOOKUP($A45,'Annex 2 EHV charges'!$D:$O,3,0))</f>
        <v>2200042457995</v>
      </c>
      <c r="D45" s="85" t="str">
        <f>IF($A45="","",VLOOKUP($A45,'Annex 2 EHV charges'!$D:$O,4,0))</f>
        <v>Hawkers Farm</v>
      </c>
      <c r="E45" s="87" t="str">
        <f>IFERROR(IF(VLOOKUP($A45,'Annex 2 EHV charges'!$D:$O,9,FALSE)=0,"",VLOOKUP($A45,'Annex 2 EHV charges'!$D:$O,9,FALSE)),"")</f>
        <v/>
      </c>
      <c r="F45" s="88">
        <f>IFERROR(IF(VLOOKUP($A45,'Annex 2 EHV charges'!$D:$O,10,FALSE)=0,"",VLOOKUP($A45,'Annex 2 EHV charges'!$D:$O,10,FALSE)),"")</f>
        <v>500.05</v>
      </c>
      <c r="G45" s="89">
        <f>IFERROR(IF(VLOOKUP($A45,'Annex 2 EHV charges'!$D:$O,11,FALSE)=0,"",VLOOKUP($A45,'Annex 2 EHV charges'!$D:$O,11,FALSE)),"")</f>
        <v>0.05</v>
      </c>
      <c r="H45" s="89">
        <f>IFERROR(IF(VLOOKUP($A45,'Annex 2 EHV charges'!$D:$O,12,FALSE)=0,"",VLOOKUP($A45,'Annex 2 EHV charges'!$D:$O,12,FALSE)),"")</f>
        <v>0.05</v>
      </c>
    </row>
    <row r="46" spans="1:8" x14ac:dyDescent="0.25">
      <c r="A46" s="86">
        <f t="array" ref="A46">IFERROR(INDEX('Annex 2 EHV charges'!$D$11:$D$299, MATCH(0, IF(ISBLANK('Annex 2 EHV charges'!$D$11:$D$299),1, COUNTIF(A$4:$A45, 'Annex 2 EHV charges'!$D$11:$D$299)), 0)),"")</f>
        <v>415</v>
      </c>
      <c r="B46" s="85">
        <f>IF($A46="","",VLOOKUP($A46,'Annex 2 EHV charges'!$D:$O,2,0))</f>
        <v>415</v>
      </c>
      <c r="C46" s="86">
        <f>IF($A46="","",VLOOKUP($A46,'Annex 2 EHV charges'!$D:$O,3,0))</f>
        <v>2200042459566</v>
      </c>
      <c r="D46" s="85" t="str">
        <f>IF($A46="","",VLOOKUP($A46,'Annex 2 EHV charges'!$D:$O,4,0))</f>
        <v>Hurcott</v>
      </c>
      <c r="E46" s="87" t="str">
        <f>IFERROR(IF(VLOOKUP($A46,'Annex 2 EHV charges'!$D:$O,9,FALSE)=0,"",VLOOKUP($A46,'Annex 2 EHV charges'!$D:$O,9,FALSE)),"")</f>
        <v/>
      </c>
      <c r="F46" s="88">
        <f>IFERROR(IF(VLOOKUP($A46,'Annex 2 EHV charges'!$D:$O,10,FALSE)=0,"",VLOOKUP($A46,'Annex 2 EHV charges'!$D:$O,10,FALSE)),"")</f>
        <v>519.71</v>
      </c>
      <c r="G46" s="89">
        <f>IFERROR(IF(VLOOKUP($A46,'Annex 2 EHV charges'!$D:$O,11,FALSE)=0,"",VLOOKUP($A46,'Annex 2 EHV charges'!$D:$O,11,FALSE)),"")</f>
        <v>0.05</v>
      </c>
      <c r="H46" s="89">
        <f>IFERROR(IF(VLOOKUP($A46,'Annex 2 EHV charges'!$D:$O,12,FALSE)=0,"",VLOOKUP($A46,'Annex 2 EHV charges'!$D:$O,12,FALSE)),"")</f>
        <v>0.05</v>
      </c>
    </row>
    <row r="47" spans="1:8" x14ac:dyDescent="0.25">
      <c r="A47" s="86">
        <f t="array" ref="A47">IFERROR(INDEX('Annex 2 EHV charges'!$D$11:$D$299, MATCH(0, IF(ISBLANK('Annex 2 EHV charges'!$D$11:$D$299),1, COUNTIF(A$4:$A46, 'Annex 2 EHV charges'!$D$11:$D$299)), 0)),"")</f>
        <v>416</v>
      </c>
      <c r="B47" s="85">
        <f>IF($A47="","",VLOOKUP($A47,'Annex 2 EHV charges'!$D:$O,2,0))</f>
        <v>416</v>
      </c>
      <c r="C47" s="86">
        <f>IF($A47="","",VLOOKUP($A47,'Annex 2 EHV charges'!$D:$O,3,0))</f>
        <v>2200042461306</v>
      </c>
      <c r="D47" s="85" t="str">
        <f>IF($A47="","",VLOOKUP($A47,'Annex 2 EHV charges'!$D:$O,4,0))</f>
        <v>Garvinack</v>
      </c>
      <c r="E47" s="87" t="str">
        <f>IFERROR(IF(VLOOKUP($A47,'Annex 2 EHV charges'!$D:$O,9,FALSE)=0,"",VLOOKUP($A47,'Annex 2 EHV charges'!$D:$O,9,FALSE)),"")</f>
        <v/>
      </c>
      <c r="F47" s="88">
        <f>IFERROR(IF(VLOOKUP($A47,'Annex 2 EHV charges'!$D:$O,10,FALSE)=0,"",VLOOKUP($A47,'Annex 2 EHV charges'!$D:$O,10,FALSE)),"")</f>
        <v>978.57</v>
      </c>
      <c r="G47" s="89">
        <f>IFERROR(IF(VLOOKUP($A47,'Annex 2 EHV charges'!$D:$O,11,FALSE)=0,"",VLOOKUP($A47,'Annex 2 EHV charges'!$D:$O,11,FALSE)),"")</f>
        <v>0.05</v>
      </c>
      <c r="H47" s="89">
        <f>IFERROR(IF(VLOOKUP($A47,'Annex 2 EHV charges'!$D:$O,12,FALSE)=0,"",VLOOKUP($A47,'Annex 2 EHV charges'!$D:$O,12,FALSE)),"")</f>
        <v>0.05</v>
      </c>
    </row>
    <row r="48" spans="1:8" x14ac:dyDescent="0.25">
      <c r="A48" s="86">
        <f t="array" ref="A48">IFERROR(INDEX('Annex 2 EHV charges'!$D$11:$D$299, MATCH(0, IF(ISBLANK('Annex 2 EHV charges'!$D$11:$D$299),1, COUNTIF(A$4:$A47, 'Annex 2 EHV charges'!$D$11:$D$299)), 0)),"")</f>
        <v>417</v>
      </c>
      <c r="B48" s="85">
        <f>IF($A48="","",VLOOKUP($A48,'Annex 2 EHV charges'!$D:$O,2,0))</f>
        <v>417</v>
      </c>
      <c r="C48" s="86">
        <f>IF($A48="","",VLOOKUP($A48,'Annex 2 EHV charges'!$D:$O,3,0))</f>
        <v>2200042462188</v>
      </c>
      <c r="D48" s="85" t="str">
        <f>IF($A48="","",VLOOKUP($A48,'Annex 2 EHV charges'!$D:$O,4,0))</f>
        <v>New Barton</v>
      </c>
      <c r="E48" s="87" t="str">
        <f>IFERROR(IF(VLOOKUP($A48,'Annex 2 EHV charges'!$D:$O,9,FALSE)=0,"",VLOOKUP($A48,'Annex 2 EHV charges'!$D:$O,9,FALSE)),"")</f>
        <v/>
      </c>
      <c r="F48" s="88">
        <f>IFERROR(IF(VLOOKUP($A48,'Annex 2 EHV charges'!$D:$O,10,FALSE)=0,"",VLOOKUP($A48,'Annex 2 EHV charges'!$D:$O,10,FALSE)),"")</f>
        <v>4663.13</v>
      </c>
      <c r="G48" s="89">
        <f>IFERROR(IF(VLOOKUP($A48,'Annex 2 EHV charges'!$D:$O,11,FALSE)=0,"",VLOOKUP($A48,'Annex 2 EHV charges'!$D:$O,11,FALSE)),"")</f>
        <v>0.05</v>
      </c>
      <c r="H48" s="89">
        <f>IFERROR(IF(VLOOKUP($A48,'Annex 2 EHV charges'!$D:$O,12,FALSE)=0,"",VLOOKUP($A48,'Annex 2 EHV charges'!$D:$O,12,FALSE)),"")</f>
        <v>0.05</v>
      </c>
    </row>
    <row r="49" spans="1:8" x14ac:dyDescent="0.25">
      <c r="A49" s="86">
        <f t="array" ref="A49">IFERROR(INDEX('Annex 2 EHV charges'!$D$11:$D$299, MATCH(0, IF(ISBLANK('Annex 2 EHV charges'!$D$11:$D$299),1, COUNTIF(A$4:$A48, 'Annex 2 EHV charges'!$D$11:$D$299)), 0)),"")</f>
        <v>418</v>
      </c>
      <c r="B49" s="85">
        <f>IF($A49="","",VLOOKUP($A49,'Annex 2 EHV charges'!$D:$O,2,0))</f>
        <v>418</v>
      </c>
      <c r="C49" s="86">
        <f>IF($A49="","",VLOOKUP($A49,'Annex 2 EHV charges'!$D:$O,3,0))</f>
        <v>2200042465170</v>
      </c>
      <c r="D49" s="85" t="str">
        <f>IF($A49="","",VLOOKUP($A49,'Annex 2 EHV charges'!$D:$O,4,0))</f>
        <v>Coombeshead Farm</v>
      </c>
      <c r="E49" s="87" t="str">
        <f>IFERROR(IF(VLOOKUP($A49,'Annex 2 EHV charges'!$D:$O,9,FALSE)=0,"",VLOOKUP($A49,'Annex 2 EHV charges'!$D:$O,9,FALSE)),"")</f>
        <v/>
      </c>
      <c r="F49" s="88">
        <f>IFERROR(IF(VLOOKUP($A49,'Annex 2 EHV charges'!$D:$O,10,FALSE)=0,"",VLOOKUP($A49,'Annex 2 EHV charges'!$D:$O,10,FALSE)),"")</f>
        <v>561.11</v>
      </c>
      <c r="G49" s="89">
        <f>IFERROR(IF(VLOOKUP($A49,'Annex 2 EHV charges'!$D:$O,11,FALSE)=0,"",VLOOKUP($A49,'Annex 2 EHV charges'!$D:$O,11,FALSE)),"")</f>
        <v>0.05</v>
      </c>
      <c r="H49" s="89">
        <f>IFERROR(IF(VLOOKUP($A49,'Annex 2 EHV charges'!$D:$O,12,FALSE)=0,"",VLOOKUP($A49,'Annex 2 EHV charges'!$D:$O,12,FALSE)),"")</f>
        <v>0.05</v>
      </c>
    </row>
    <row r="50" spans="1:8" x14ac:dyDescent="0.25">
      <c r="A50" s="86">
        <f t="array" ref="A50">IFERROR(INDEX('Annex 2 EHV charges'!$D$11:$D$299, MATCH(0, IF(ISBLANK('Annex 2 EHV charges'!$D$11:$D$299),1, COUNTIF(A$4:$A49, 'Annex 2 EHV charges'!$D$11:$D$299)), 0)),"")</f>
        <v>419</v>
      </c>
      <c r="B50" s="85">
        <f>IF($A50="","",VLOOKUP($A50,'Annex 2 EHV charges'!$D:$O,2,0))</f>
        <v>419</v>
      </c>
      <c r="C50" s="86">
        <f>IF($A50="","",VLOOKUP($A50,'Annex 2 EHV charges'!$D:$O,3,0))</f>
        <v>2200042465198</v>
      </c>
      <c r="D50" s="85" t="str">
        <f>IF($A50="","",VLOOKUP($A50,'Annex 2 EHV charges'!$D:$O,4,0))</f>
        <v>Walland Farm</v>
      </c>
      <c r="E50" s="87" t="str">
        <f>IFERROR(IF(VLOOKUP($A50,'Annex 2 EHV charges'!$D:$O,9,FALSE)=0,"",VLOOKUP($A50,'Annex 2 EHV charges'!$D:$O,9,FALSE)),"")</f>
        <v/>
      </c>
      <c r="F50" s="88">
        <f>IFERROR(IF(VLOOKUP($A50,'Annex 2 EHV charges'!$D:$O,10,FALSE)=0,"",VLOOKUP($A50,'Annex 2 EHV charges'!$D:$O,10,FALSE)),"")</f>
        <v>502.21</v>
      </c>
      <c r="G50" s="89">
        <f>IFERROR(IF(VLOOKUP($A50,'Annex 2 EHV charges'!$D:$O,11,FALSE)=0,"",VLOOKUP($A50,'Annex 2 EHV charges'!$D:$O,11,FALSE)),"")</f>
        <v>0.05</v>
      </c>
      <c r="H50" s="89">
        <f>IFERROR(IF(VLOOKUP($A50,'Annex 2 EHV charges'!$D:$O,12,FALSE)=0,"",VLOOKUP($A50,'Annex 2 EHV charges'!$D:$O,12,FALSE)),"")</f>
        <v>0.05</v>
      </c>
    </row>
    <row r="51" spans="1:8" x14ac:dyDescent="0.25">
      <c r="A51" s="86">
        <f t="array" ref="A51">IFERROR(INDEX('Annex 2 EHV charges'!$D$11:$D$299, MATCH(0, IF(ISBLANK('Annex 2 EHV charges'!$D$11:$D$299),1, COUNTIF(A$4:$A50, 'Annex 2 EHV charges'!$D$11:$D$299)), 0)),"")</f>
        <v>420</v>
      </c>
      <c r="B51" s="85">
        <f>IF($A51="","",VLOOKUP($A51,'Annex 2 EHV charges'!$D:$O,2,0))</f>
        <v>420</v>
      </c>
      <c r="C51" s="86">
        <f>IF($A51="","",VLOOKUP($A51,'Annex 2 EHV charges'!$D:$O,3,0))</f>
        <v>2200042467600</v>
      </c>
      <c r="D51" s="85" t="str">
        <f>IF($A51="","",VLOOKUP($A51,'Annex 2 EHV charges'!$D:$O,4,0))</f>
        <v xml:space="preserve">Ashcombe </v>
      </c>
      <c r="E51" s="87" t="str">
        <f>IFERROR(IF(VLOOKUP($A51,'Annex 2 EHV charges'!$D:$O,9,FALSE)=0,"",VLOOKUP($A51,'Annex 2 EHV charges'!$D:$O,9,FALSE)),"")</f>
        <v/>
      </c>
      <c r="F51" s="88">
        <f>IFERROR(IF(VLOOKUP($A51,'Annex 2 EHV charges'!$D:$O,10,FALSE)=0,"",VLOOKUP($A51,'Annex 2 EHV charges'!$D:$O,10,FALSE)),"")</f>
        <v>677.71</v>
      </c>
      <c r="G51" s="89">
        <f>IFERROR(IF(VLOOKUP($A51,'Annex 2 EHV charges'!$D:$O,11,FALSE)=0,"",VLOOKUP($A51,'Annex 2 EHV charges'!$D:$O,11,FALSE)),"")</f>
        <v>0.05</v>
      </c>
      <c r="H51" s="89">
        <f>IFERROR(IF(VLOOKUP($A51,'Annex 2 EHV charges'!$D:$O,12,FALSE)=0,"",VLOOKUP($A51,'Annex 2 EHV charges'!$D:$O,12,FALSE)),"")</f>
        <v>0.05</v>
      </c>
    </row>
    <row r="52" spans="1:8" x14ac:dyDescent="0.25">
      <c r="A52" s="86">
        <f t="array" ref="A52">IFERROR(INDEX('Annex 2 EHV charges'!$D$11:$D$299, MATCH(0, IF(ISBLANK('Annex 2 EHV charges'!$D$11:$D$299),1, COUNTIF(A$4:$A51, 'Annex 2 EHV charges'!$D$11:$D$299)), 0)),"")</f>
        <v>421</v>
      </c>
      <c r="B52" s="85">
        <f>IF($A52="","",VLOOKUP($A52,'Annex 2 EHV charges'!$D:$O,2,0))</f>
        <v>421</v>
      </c>
      <c r="C52" s="86">
        <f>IF($A52="","",VLOOKUP($A52,'Annex 2 EHV charges'!$D:$O,3,0))</f>
        <v>2200042469893</v>
      </c>
      <c r="D52" s="85" t="str">
        <f>IF($A52="","",VLOOKUP($A52,'Annex 2 EHV charges'!$D:$O,4,0))</f>
        <v>Newnham Farm</v>
      </c>
      <c r="E52" s="87" t="str">
        <f>IFERROR(IF(VLOOKUP($A52,'Annex 2 EHV charges'!$D:$O,9,FALSE)=0,"",VLOOKUP($A52,'Annex 2 EHV charges'!$D:$O,9,FALSE)),"")</f>
        <v/>
      </c>
      <c r="F52" s="88">
        <f>IFERROR(IF(VLOOKUP($A52,'Annex 2 EHV charges'!$D:$O,10,FALSE)=0,"",VLOOKUP($A52,'Annex 2 EHV charges'!$D:$O,10,FALSE)),"")</f>
        <v>3065.12</v>
      </c>
      <c r="G52" s="89">
        <f>IFERROR(IF(VLOOKUP($A52,'Annex 2 EHV charges'!$D:$O,11,FALSE)=0,"",VLOOKUP($A52,'Annex 2 EHV charges'!$D:$O,11,FALSE)),"")</f>
        <v>0.05</v>
      </c>
      <c r="H52" s="89">
        <f>IFERROR(IF(VLOOKUP($A52,'Annex 2 EHV charges'!$D:$O,12,FALSE)=0,"",VLOOKUP($A52,'Annex 2 EHV charges'!$D:$O,12,FALSE)),"")</f>
        <v>0.05</v>
      </c>
    </row>
    <row r="53" spans="1:8" x14ac:dyDescent="0.25">
      <c r="A53" s="86">
        <f t="array" ref="A53">IFERROR(INDEX('Annex 2 EHV charges'!$D$11:$D$299, MATCH(0, IF(ISBLANK('Annex 2 EHV charges'!$D$11:$D$299),1, COUNTIF(A$4:$A52, 'Annex 2 EHV charges'!$D$11:$D$299)), 0)),"")</f>
        <v>422</v>
      </c>
      <c r="B53" s="85">
        <f>IF($A53="","",VLOOKUP($A53,'Annex 2 EHV charges'!$D:$O,2,0))</f>
        <v>422</v>
      </c>
      <c r="C53" s="86">
        <f>IF($A53="","",VLOOKUP($A53,'Annex 2 EHV charges'!$D:$O,3,0))</f>
        <v>2200042473472</v>
      </c>
      <c r="D53" s="85" t="str">
        <f>IF($A53="","",VLOOKUP($A53,'Annex 2 EHV charges'!$D:$O,4,0))</f>
        <v>Roskrow Barton PV</v>
      </c>
      <c r="E53" s="87" t="str">
        <f>IFERROR(IF(VLOOKUP($A53,'Annex 2 EHV charges'!$D:$O,9,FALSE)=0,"",VLOOKUP($A53,'Annex 2 EHV charges'!$D:$O,9,FALSE)),"")</f>
        <v/>
      </c>
      <c r="F53" s="88">
        <f>IFERROR(IF(VLOOKUP($A53,'Annex 2 EHV charges'!$D:$O,10,FALSE)=0,"",VLOOKUP($A53,'Annex 2 EHV charges'!$D:$O,10,FALSE)),"")</f>
        <v>883.4</v>
      </c>
      <c r="G53" s="89">
        <f>IFERROR(IF(VLOOKUP($A53,'Annex 2 EHV charges'!$D:$O,11,FALSE)=0,"",VLOOKUP($A53,'Annex 2 EHV charges'!$D:$O,11,FALSE)),"")</f>
        <v>0.05</v>
      </c>
      <c r="H53" s="89">
        <f>IFERROR(IF(VLOOKUP($A53,'Annex 2 EHV charges'!$D:$O,12,FALSE)=0,"",VLOOKUP($A53,'Annex 2 EHV charges'!$D:$O,12,FALSE)),"")</f>
        <v>0.05</v>
      </c>
    </row>
    <row r="54" spans="1:8" x14ac:dyDescent="0.25">
      <c r="A54" s="86">
        <f t="array" ref="A54">IFERROR(INDEX('Annex 2 EHV charges'!$D$11:$D$299, MATCH(0, IF(ISBLANK('Annex 2 EHV charges'!$D$11:$D$299),1, COUNTIF(A$4:$A53, 'Annex 2 EHV charges'!$D$11:$D$299)), 0)),"")</f>
        <v>423</v>
      </c>
      <c r="B54" s="85">
        <f>IF($A54="","",VLOOKUP($A54,'Annex 2 EHV charges'!$D:$O,2,0))</f>
        <v>423</v>
      </c>
      <c r="C54" s="86">
        <f>IF($A54="","",VLOOKUP($A54,'Annex 2 EHV charges'!$D:$O,3,0))</f>
        <v>2200042473454</v>
      </c>
      <c r="D54" s="85" t="str">
        <f>IF($A54="","",VLOOKUP($A54,'Annex 2 EHV charges'!$D:$O,4,0))</f>
        <v>Parkview Solar</v>
      </c>
      <c r="E54" s="87" t="str">
        <f>IFERROR(IF(VLOOKUP($A54,'Annex 2 EHV charges'!$D:$O,9,FALSE)=0,"",VLOOKUP($A54,'Annex 2 EHV charges'!$D:$O,9,FALSE)),"")</f>
        <v/>
      </c>
      <c r="F54" s="88">
        <f>IFERROR(IF(VLOOKUP($A54,'Annex 2 EHV charges'!$D:$O,10,FALSE)=0,"",VLOOKUP($A54,'Annex 2 EHV charges'!$D:$O,10,FALSE)),"")</f>
        <v>573.53</v>
      </c>
      <c r="G54" s="89">
        <f>IFERROR(IF(VLOOKUP($A54,'Annex 2 EHV charges'!$D:$O,11,FALSE)=0,"",VLOOKUP($A54,'Annex 2 EHV charges'!$D:$O,11,FALSE)),"")</f>
        <v>0.05</v>
      </c>
      <c r="H54" s="89">
        <f>IFERROR(IF(VLOOKUP($A54,'Annex 2 EHV charges'!$D:$O,12,FALSE)=0,"",VLOOKUP($A54,'Annex 2 EHV charges'!$D:$O,12,FALSE)),"")</f>
        <v>0.05</v>
      </c>
    </row>
    <row r="55" spans="1:8" x14ac:dyDescent="0.25">
      <c r="A55" s="86">
        <f t="array" ref="A55">IFERROR(INDEX('Annex 2 EHV charges'!$D$11:$D$299, MATCH(0, IF(ISBLANK('Annex 2 EHV charges'!$D$11:$D$299),1, COUNTIF(A$4:$A54, 'Annex 2 EHV charges'!$D$11:$D$299)), 0)),"")</f>
        <v>424</v>
      </c>
      <c r="B55" s="85">
        <f>IF($A55="","",VLOOKUP($A55,'Annex 2 EHV charges'!$D:$O,2,0))</f>
        <v>424</v>
      </c>
      <c r="C55" s="86">
        <f>IF($A55="","",VLOOKUP($A55,'Annex 2 EHV charges'!$D:$O,3,0))</f>
        <v>2200042475178</v>
      </c>
      <c r="D55" s="85" t="str">
        <f>IF($A55="","",VLOOKUP($A55,'Annex 2 EHV charges'!$D:$O,4,0))</f>
        <v>Towerhead Farm</v>
      </c>
      <c r="E55" s="87" t="str">
        <f>IFERROR(IF(VLOOKUP($A55,'Annex 2 EHV charges'!$D:$O,9,FALSE)=0,"",VLOOKUP($A55,'Annex 2 EHV charges'!$D:$O,9,FALSE)),"")</f>
        <v/>
      </c>
      <c r="F55" s="88">
        <f>IFERROR(IF(VLOOKUP($A55,'Annex 2 EHV charges'!$D:$O,10,FALSE)=0,"",VLOOKUP($A55,'Annex 2 EHV charges'!$D:$O,10,FALSE)),"")</f>
        <v>1047.3800000000001</v>
      </c>
      <c r="G55" s="89">
        <f>IFERROR(IF(VLOOKUP($A55,'Annex 2 EHV charges'!$D:$O,11,FALSE)=0,"",VLOOKUP($A55,'Annex 2 EHV charges'!$D:$O,11,FALSE)),"")</f>
        <v>0.05</v>
      </c>
      <c r="H55" s="89">
        <f>IFERROR(IF(VLOOKUP($A55,'Annex 2 EHV charges'!$D:$O,12,FALSE)=0,"",VLOOKUP($A55,'Annex 2 EHV charges'!$D:$O,12,FALSE)),"")</f>
        <v>0.05</v>
      </c>
    </row>
    <row r="56" spans="1:8" x14ac:dyDescent="0.25">
      <c r="A56" s="86">
        <f t="array" ref="A56">IFERROR(INDEX('Annex 2 EHV charges'!$D$11:$D$299, MATCH(0, IF(ISBLANK('Annex 2 EHV charges'!$D$11:$D$299),1, COUNTIF(A$4:$A55, 'Annex 2 EHV charges'!$D$11:$D$299)), 0)),"")</f>
        <v>425</v>
      </c>
      <c r="B56" s="85">
        <f>IF($A56="","",VLOOKUP($A56,'Annex 2 EHV charges'!$D:$O,2,0))</f>
        <v>425</v>
      </c>
      <c r="C56" s="86">
        <f>IF($A56="","",VLOOKUP($A56,'Annex 2 EHV charges'!$D:$O,3,0))</f>
        <v>2200042475201</v>
      </c>
      <c r="D56" s="85" t="str">
        <f>IF($A56="","",VLOOKUP($A56,'Annex 2 EHV charges'!$D:$O,4,0))</f>
        <v xml:space="preserve">Rookery Farm </v>
      </c>
      <c r="E56" s="87" t="str">
        <f>IFERROR(IF(VLOOKUP($A56,'Annex 2 EHV charges'!$D:$O,9,FALSE)=0,"",VLOOKUP($A56,'Annex 2 EHV charges'!$D:$O,9,FALSE)),"")</f>
        <v/>
      </c>
      <c r="F56" s="88">
        <f>IFERROR(IF(VLOOKUP($A56,'Annex 2 EHV charges'!$D:$O,10,FALSE)=0,"",VLOOKUP($A56,'Annex 2 EHV charges'!$D:$O,10,FALSE)),"")</f>
        <v>791.94</v>
      </c>
      <c r="G56" s="89">
        <f>IFERROR(IF(VLOOKUP($A56,'Annex 2 EHV charges'!$D:$O,11,FALSE)=0,"",VLOOKUP($A56,'Annex 2 EHV charges'!$D:$O,11,FALSE)),"")</f>
        <v>0.05</v>
      </c>
      <c r="H56" s="89">
        <f>IFERROR(IF(VLOOKUP($A56,'Annex 2 EHV charges'!$D:$O,12,FALSE)=0,"",VLOOKUP($A56,'Annex 2 EHV charges'!$D:$O,12,FALSE)),"")</f>
        <v>0.05</v>
      </c>
    </row>
    <row r="57" spans="1:8" x14ac:dyDescent="0.25">
      <c r="A57" s="86">
        <f t="array" ref="A57">IFERROR(INDEX('Annex 2 EHV charges'!$D$11:$D$299, MATCH(0, IF(ISBLANK('Annex 2 EHV charges'!$D$11:$D$299),1, COUNTIF(A$4:$A56, 'Annex 2 EHV charges'!$D$11:$D$299)), 0)),"")</f>
        <v>426</v>
      </c>
      <c r="B57" s="85">
        <f>IF($A57="","",VLOOKUP($A57,'Annex 2 EHV charges'!$D:$O,2,0))</f>
        <v>426</v>
      </c>
      <c r="C57" s="86">
        <f>IF($A57="","",VLOOKUP($A57,'Annex 2 EHV charges'!$D:$O,3,0))</f>
        <v>2200042475424</v>
      </c>
      <c r="D57" s="85" t="str">
        <f>IF($A57="","",VLOOKUP($A57,'Annex 2 EHV charges'!$D:$O,4,0))</f>
        <v>Bystock Farm</v>
      </c>
      <c r="E57" s="87" t="str">
        <f>IFERROR(IF(VLOOKUP($A57,'Annex 2 EHV charges'!$D:$O,9,FALSE)=0,"",VLOOKUP($A57,'Annex 2 EHV charges'!$D:$O,9,FALSE)),"")</f>
        <v/>
      </c>
      <c r="F57" s="88">
        <f>IFERROR(IF(VLOOKUP($A57,'Annex 2 EHV charges'!$D:$O,10,FALSE)=0,"",VLOOKUP($A57,'Annex 2 EHV charges'!$D:$O,10,FALSE)),"")</f>
        <v>1258.74</v>
      </c>
      <c r="G57" s="89">
        <f>IFERROR(IF(VLOOKUP($A57,'Annex 2 EHV charges'!$D:$O,11,FALSE)=0,"",VLOOKUP($A57,'Annex 2 EHV charges'!$D:$O,11,FALSE)),"")</f>
        <v>0.05</v>
      </c>
      <c r="H57" s="89">
        <f>IFERROR(IF(VLOOKUP($A57,'Annex 2 EHV charges'!$D:$O,12,FALSE)=0,"",VLOOKUP($A57,'Annex 2 EHV charges'!$D:$O,12,FALSE)),"")</f>
        <v>0.05</v>
      </c>
    </row>
    <row r="58" spans="1:8" x14ac:dyDescent="0.25">
      <c r="A58" s="86">
        <f t="array" ref="A58">IFERROR(INDEX('Annex 2 EHV charges'!$D$11:$D$299, MATCH(0, IF(ISBLANK('Annex 2 EHV charges'!$D$11:$D$299),1, COUNTIF(A$4:$A57, 'Annex 2 EHV charges'!$D$11:$D$299)), 0)),"")</f>
        <v>428</v>
      </c>
      <c r="B58" s="85">
        <f>IF($A58="","",VLOOKUP($A58,'Annex 2 EHV charges'!$D:$O,2,0))</f>
        <v>428</v>
      </c>
      <c r="C58" s="86">
        <f>IF($A58="","",VLOOKUP($A58,'Annex 2 EHV charges'!$D:$O,3,0))</f>
        <v>2200042475832</v>
      </c>
      <c r="D58" s="85" t="str">
        <f>IF($A58="","",VLOOKUP($A58,'Annex 2 EHV charges'!$D:$O,4,0))</f>
        <v>Burthy PV</v>
      </c>
      <c r="E58" s="87" t="str">
        <f>IFERROR(IF(VLOOKUP($A58,'Annex 2 EHV charges'!$D:$O,9,FALSE)=0,"",VLOOKUP($A58,'Annex 2 EHV charges'!$D:$O,9,FALSE)),"")</f>
        <v/>
      </c>
      <c r="F58" s="88">
        <f>IFERROR(IF(VLOOKUP($A58,'Annex 2 EHV charges'!$D:$O,10,FALSE)=0,"",VLOOKUP($A58,'Annex 2 EHV charges'!$D:$O,10,FALSE)),"")</f>
        <v>677.83</v>
      </c>
      <c r="G58" s="89">
        <f>IFERROR(IF(VLOOKUP($A58,'Annex 2 EHV charges'!$D:$O,11,FALSE)=0,"",VLOOKUP($A58,'Annex 2 EHV charges'!$D:$O,11,FALSE)),"")</f>
        <v>0.05</v>
      </c>
      <c r="H58" s="89">
        <f>IFERROR(IF(VLOOKUP($A58,'Annex 2 EHV charges'!$D:$O,12,FALSE)=0,"",VLOOKUP($A58,'Annex 2 EHV charges'!$D:$O,12,FALSE)),"")</f>
        <v>0.05</v>
      </c>
    </row>
    <row r="59" spans="1:8" x14ac:dyDescent="0.25">
      <c r="A59" s="86">
        <f t="array" ref="A59">IFERROR(INDEX('Annex 2 EHV charges'!$D$11:$D$299, MATCH(0, IF(ISBLANK('Annex 2 EHV charges'!$D$11:$D$299),1, COUNTIF(A$4:$A58, 'Annex 2 EHV charges'!$D$11:$D$299)), 0)),"")</f>
        <v>429</v>
      </c>
      <c r="B59" s="85">
        <f>IF($A59="","",VLOOKUP($A59,'Annex 2 EHV charges'!$D:$O,2,0))</f>
        <v>429</v>
      </c>
      <c r="C59" s="86">
        <f>IF($A59="","",VLOOKUP($A59,'Annex 2 EHV charges'!$D:$O,3,0))</f>
        <v>2200042480656</v>
      </c>
      <c r="D59" s="85" t="str">
        <f>IF($A59="","",VLOOKUP($A59,'Annex 2 EHV charges'!$D:$O,4,0))</f>
        <v>Wilton Farm PV</v>
      </c>
      <c r="E59" s="87" t="str">
        <f>IFERROR(IF(VLOOKUP($A59,'Annex 2 EHV charges'!$D:$O,9,FALSE)=0,"",VLOOKUP($A59,'Annex 2 EHV charges'!$D:$O,9,FALSE)),"")</f>
        <v/>
      </c>
      <c r="F59" s="88">
        <f>IFERROR(IF(VLOOKUP($A59,'Annex 2 EHV charges'!$D:$O,10,FALSE)=0,"",VLOOKUP($A59,'Annex 2 EHV charges'!$D:$O,10,FALSE)),"")</f>
        <v>482.64</v>
      </c>
      <c r="G59" s="89">
        <f>IFERROR(IF(VLOOKUP($A59,'Annex 2 EHV charges'!$D:$O,11,FALSE)=0,"",VLOOKUP($A59,'Annex 2 EHV charges'!$D:$O,11,FALSE)),"")</f>
        <v>0.05</v>
      </c>
      <c r="H59" s="89">
        <f>IFERROR(IF(VLOOKUP($A59,'Annex 2 EHV charges'!$D:$O,12,FALSE)=0,"",VLOOKUP($A59,'Annex 2 EHV charges'!$D:$O,12,FALSE)),"")</f>
        <v>0.05</v>
      </c>
    </row>
    <row r="60" spans="1:8" x14ac:dyDescent="0.25">
      <c r="A60" s="86">
        <f t="array" ref="A60">IFERROR(INDEX('Annex 2 EHV charges'!$D$11:$D$299, MATCH(0, IF(ISBLANK('Annex 2 EHV charges'!$D$11:$D$299),1, COUNTIF(A$4:$A59, 'Annex 2 EHV charges'!$D$11:$D$299)), 0)),"")</f>
        <v>431</v>
      </c>
      <c r="B60" s="85">
        <f>IF($A60="","",VLOOKUP($A60,'Annex 2 EHV charges'!$D:$O,2,0))</f>
        <v>431</v>
      </c>
      <c r="C60" s="86">
        <f>IF($A60="","",VLOOKUP($A60,'Annex 2 EHV charges'!$D:$O,3,0))</f>
        <v>2200042484882</v>
      </c>
      <c r="D60" s="85" t="str">
        <f>IF($A60="","",VLOOKUP($A60,'Annex 2 EHV charges'!$D:$O,4,0))</f>
        <v>Woodmanton (Coombe) Farm</v>
      </c>
      <c r="E60" s="87" t="str">
        <f>IFERROR(IF(VLOOKUP($A60,'Annex 2 EHV charges'!$D:$O,9,FALSE)=0,"",VLOOKUP($A60,'Annex 2 EHV charges'!$D:$O,9,FALSE)),"")</f>
        <v/>
      </c>
      <c r="F60" s="88">
        <f>IFERROR(IF(VLOOKUP($A60,'Annex 2 EHV charges'!$D:$O,10,FALSE)=0,"",VLOOKUP($A60,'Annex 2 EHV charges'!$D:$O,10,FALSE)),"")</f>
        <v>1240.06</v>
      </c>
      <c r="G60" s="89">
        <f>IFERROR(IF(VLOOKUP($A60,'Annex 2 EHV charges'!$D:$O,11,FALSE)=0,"",VLOOKUP($A60,'Annex 2 EHV charges'!$D:$O,11,FALSE)),"")</f>
        <v>0.05</v>
      </c>
      <c r="H60" s="89">
        <f>IFERROR(IF(VLOOKUP($A60,'Annex 2 EHV charges'!$D:$O,12,FALSE)=0,"",VLOOKUP($A60,'Annex 2 EHV charges'!$D:$O,12,FALSE)),"")</f>
        <v>0.05</v>
      </c>
    </row>
    <row r="61" spans="1:8" x14ac:dyDescent="0.25">
      <c r="A61" s="86">
        <f t="array" ref="A61">IFERROR(INDEX('Annex 2 EHV charges'!$D$11:$D$299, MATCH(0, IF(ISBLANK('Annex 2 EHV charges'!$D$11:$D$299),1, COUNTIF(A$4:$A60, 'Annex 2 EHV charges'!$D$11:$D$299)), 0)),"")</f>
        <v>432</v>
      </c>
      <c r="B61" s="85">
        <f>IF($A61="","",VLOOKUP($A61,'Annex 2 EHV charges'!$D:$O,2,0))</f>
        <v>432</v>
      </c>
      <c r="C61" s="86">
        <f>IF($A61="","",VLOOKUP($A61,'Annex 2 EHV charges'!$D:$O,3,0))</f>
        <v>2200042484855</v>
      </c>
      <c r="D61" s="85" t="str">
        <f>IF($A61="","",VLOOKUP($A61,'Annex 2 EHV charges'!$D:$O,4,0))</f>
        <v xml:space="preserve">Higher Bye Farm </v>
      </c>
      <c r="E61" s="87" t="str">
        <f>IFERROR(IF(VLOOKUP($A61,'Annex 2 EHV charges'!$D:$O,9,FALSE)=0,"",VLOOKUP($A61,'Annex 2 EHV charges'!$D:$O,9,FALSE)),"")</f>
        <v/>
      </c>
      <c r="F61" s="88">
        <f>IFERROR(IF(VLOOKUP($A61,'Annex 2 EHV charges'!$D:$O,10,FALSE)=0,"",VLOOKUP($A61,'Annex 2 EHV charges'!$D:$O,10,FALSE)),"")</f>
        <v>776.32</v>
      </c>
      <c r="G61" s="89">
        <f>IFERROR(IF(VLOOKUP($A61,'Annex 2 EHV charges'!$D:$O,11,FALSE)=0,"",VLOOKUP($A61,'Annex 2 EHV charges'!$D:$O,11,FALSE)),"")</f>
        <v>0.05</v>
      </c>
      <c r="H61" s="89">
        <f>IFERROR(IF(VLOOKUP($A61,'Annex 2 EHV charges'!$D:$O,12,FALSE)=0,"",VLOOKUP($A61,'Annex 2 EHV charges'!$D:$O,12,FALSE)),"")</f>
        <v>0.05</v>
      </c>
    </row>
    <row r="62" spans="1:8" x14ac:dyDescent="0.25">
      <c r="A62" s="86">
        <f t="array" ref="A62">IFERROR(INDEX('Annex 2 EHV charges'!$D$11:$D$299, MATCH(0, IF(ISBLANK('Annex 2 EHV charges'!$D$11:$D$299),1, COUNTIF(A$4:$A61, 'Annex 2 EHV charges'!$D$11:$D$299)), 0)),"")</f>
        <v>433</v>
      </c>
      <c r="B62" s="85">
        <f>IF($A62="","",VLOOKUP($A62,'Annex 2 EHV charges'!$D:$O,2,0))</f>
        <v>433</v>
      </c>
      <c r="C62" s="86">
        <f>IF($A62="","",VLOOKUP($A62,'Annex 2 EHV charges'!$D:$O,3,0))</f>
        <v>2200042530740</v>
      </c>
      <c r="D62" s="85" t="str">
        <f>IF($A62="","",VLOOKUP($A62,'Annex 2 EHV charges'!$D:$O,4,0))</f>
        <v>Wilton Farm WF</v>
      </c>
      <c r="E62" s="87" t="str">
        <f>IFERROR(IF(VLOOKUP($A62,'Annex 2 EHV charges'!$D:$O,9,FALSE)=0,"",VLOOKUP($A62,'Annex 2 EHV charges'!$D:$O,9,FALSE)),"")</f>
        <v/>
      </c>
      <c r="F62" s="88">
        <f>IFERROR(IF(VLOOKUP($A62,'Annex 2 EHV charges'!$D:$O,10,FALSE)=0,"",VLOOKUP($A62,'Annex 2 EHV charges'!$D:$O,10,FALSE)),"")</f>
        <v>670.85</v>
      </c>
      <c r="G62" s="89">
        <f>IFERROR(IF(VLOOKUP($A62,'Annex 2 EHV charges'!$D:$O,11,FALSE)=0,"",VLOOKUP($A62,'Annex 2 EHV charges'!$D:$O,11,FALSE)),"")</f>
        <v>0.05</v>
      </c>
      <c r="H62" s="89">
        <f>IFERROR(IF(VLOOKUP($A62,'Annex 2 EHV charges'!$D:$O,12,FALSE)=0,"",VLOOKUP($A62,'Annex 2 EHV charges'!$D:$O,12,FALSE)),"")</f>
        <v>0.05</v>
      </c>
    </row>
    <row r="63" spans="1:8" x14ac:dyDescent="0.25">
      <c r="A63" s="86">
        <f t="array" ref="A63">IFERROR(INDEX('Annex 2 EHV charges'!$D$11:$D$299, MATCH(0, IF(ISBLANK('Annex 2 EHV charges'!$D$11:$D$299),1, COUNTIF(A$4:$A62, 'Annex 2 EHV charges'!$D$11:$D$299)), 0)),"")</f>
        <v>434</v>
      </c>
      <c r="B63" s="85">
        <f>IF($A63="","",VLOOKUP($A63,'Annex 2 EHV charges'!$D:$O,2,0))</f>
        <v>434</v>
      </c>
      <c r="C63" s="86">
        <f>IF($A63="","",VLOOKUP($A63,'Annex 2 EHV charges'!$D:$O,3,0))</f>
        <v>2200042533420</v>
      </c>
      <c r="D63" s="85" t="str">
        <f>IF($A63="","",VLOOKUP($A63,'Annex 2 EHV charges'!$D:$O,4,0))</f>
        <v>Denzell Downs WF</v>
      </c>
      <c r="E63" s="87" t="str">
        <f>IFERROR(IF(VLOOKUP($A63,'Annex 2 EHV charges'!$D:$O,9,FALSE)=0,"",VLOOKUP($A63,'Annex 2 EHV charges'!$D:$O,9,FALSE)),"")</f>
        <v/>
      </c>
      <c r="F63" s="88">
        <f>IFERROR(IF(VLOOKUP($A63,'Annex 2 EHV charges'!$D:$O,10,FALSE)=0,"",VLOOKUP($A63,'Annex 2 EHV charges'!$D:$O,10,FALSE)),"")</f>
        <v>3651.37</v>
      </c>
      <c r="G63" s="89">
        <f>IFERROR(IF(VLOOKUP($A63,'Annex 2 EHV charges'!$D:$O,11,FALSE)=0,"",VLOOKUP($A63,'Annex 2 EHV charges'!$D:$O,11,FALSE)),"")</f>
        <v>0.05</v>
      </c>
      <c r="H63" s="89">
        <f>IFERROR(IF(VLOOKUP($A63,'Annex 2 EHV charges'!$D:$O,12,FALSE)=0,"",VLOOKUP($A63,'Annex 2 EHV charges'!$D:$O,12,FALSE)),"")</f>
        <v>0.05</v>
      </c>
    </row>
    <row r="64" spans="1:8" x14ac:dyDescent="0.25">
      <c r="A64" s="86">
        <f t="array" ref="A64">IFERROR(INDEX('Annex 2 EHV charges'!$D$11:$D$299, MATCH(0, IF(ISBLANK('Annex 2 EHV charges'!$D$11:$D$299),1, COUNTIF(A$4:$A63, 'Annex 2 EHV charges'!$D$11:$D$299)), 0)),"")</f>
        <v>435</v>
      </c>
      <c r="B64" s="85">
        <f>IF($A64="","",VLOOKUP($A64,'Annex 2 EHV charges'!$D:$O,2,0))</f>
        <v>435</v>
      </c>
      <c r="C64" s="86">
        <f>IF($A64="","",VLOOKUP($A64,'Annex 2 EHV charges'!$D:$O,3,0))</f>
        <v>2200042541635</v>
      </c>
      <c r="D64" s="85" t="str">
        <f>IF($A64="","",VLOOKUP($A64,'Annex 2 EHV charges'!$D:$O,4,0))</f>
        <v>Puriton Landfill PV_1 Rainbow</v>
      </c>
      <c r="E64" s="87" t="str">
        <f>IFERROR(IF(VLOOKUP($A64,'Annex 2 EHV charges'!$D:$O,9,FALSE)=0,"",VLOOKUP($A64,'Annex 2 EHV charges'!$D:$O,9,FALSE)),"")</f>
        <v/>
      </c>
      <c r="F64" s="88">
        <f>IFERROR(IF(VLOOKUP($A64,'Annex 2 EHV charges'!$D:$O,10,FALSE)=0,"",VLOOKUP($A64,'Annex 2 EHV charges'!$D:$O,10,FALSE)),"")</f>
        <v>412.4</v>
      </c>
      <c r="G64" s="89">
        <f>IFERROR(IF(VLOOKUP($A64,'Annex 2 EHV charges'!$D:$O,11,FALSE)=0,"",VLOOKUP($A64,'Annex 2 EHV charges'!$D:$O,11,FALSE)),"")</f>
        <v>0.05</v>
      </c>
      <c r="H64" s="89">
        <f>IFERROR(IF(VLOOKUP($A64,'Annex 2 EHV charges'!$D:$O,12,FALSE)=0,"",VLOOKUP($A64,'Annex 2 EHV charges'!$D:$O,12,FALSE)),"")</f>
        <v>0.05</v>
      </c>
    </row>
    <row r="65" spans="1:8" x14ac:dyDescent="0.25">
      <c r="A65" s="86">
        <f t="array" ref="A65">IFERROR(INDEX('Annex 2 EHV charges'!$D$11:$D$299, MATCH(0, IF(ISBLANK('Annex 2 EHV charges'!$D$11:$D$299),1, COUNTIF(A$4:$A64, 'Annex 2 EHV charges'!$D$11:$D$299)), 0)),"")</f>
        <v>436</v>
      </c>
      <c r="B65" s="85">
        <f>IF($A65="","",VLOOKUP($A65,'Annex 2 EHV charges'!$D:$O,2,0))</f>
        <v>436</v>
      </c>
      <c r="C65" s="86">
        <f>IF($A65="","",VLOOKUP($A65,'Annex 2 EHV charges'!$D:$O,3,0))</f>
        <v>2200042557290</v>
      </c>
      <c r="D65" s="85" t="str">
        <f>IF($A65="","",VLOOKUP($A65,'Annex 2 EHV charges'!$D:$O,4,0))</f>
        <v>Portworthy Dams PV_1</v>
      </c>
      <c r="E65" s="87" t="str">
        <f>IFERROR(IF(VLOOKUP($A65,'Annex 2 EHV charges'!$D:$O,9,FALSE)=0,"",VLOOKUP($A65,'Annex 2 EHV charges'!$D:$O,9,FALSE)),"")</f>
        <v/>
      </c>
      <c r="F65" s="88">
        <f>IFERROR(IF(VLOOKUP($A65,'Annex 2 EHV charges'!$D:$O,10,FALSE)=0,"",VLOOKUP($A65,'Annex 2 EHV charges'!$D:$O,10,FALSE)),"")</f>
        <v>581.13</v>
      </c>
      <c r="G65" s="89">
        <f>IFERROR(IF(VLOOKUP($A65,'Annex 2 EHV charges'!$D:$O,11,FALSE)=0,"",VLOOKUP($A65,'Annex 2 EHV charges'!$D:$O,11,FALSE)),"")</f>
        <v>0.05</v>
      </c>
      <c r="H65" s="89">
        <f>IFERROR(IF(VLOOKUP($A65,'Annex 2 EHV charges'!$D:$O,12,FALSE)=0,"",VLOOKUP($A65,'Annex 2 EHV charges'!$D:$O,12,FALSE)),"")</f>
        <v>0.05</v>
      </c>
    </row>
    <row r="66" spans="1:8" x14ac:dyDescent="0.25">
      <c r="A66" s="86">
        <f t="array" ref="A66">IFERROR(INDEX('Annex 2 EHV charges'!$D$11:$D$299, MATCH(0, IF(ISBLANK('Annex 2 EHV charges'!$D$11:$D$299),1, COUNTIF(A$4:$A65, 'Annex 2 EHV charges'!$D$11:$D$299)), 0)),"")</f>
        <v>439</v>
      </c>
      <c r="B66" s="85">
        <f>IF($A66="","",VLOOKUP($A66,'Annex 2 EHV charges'!$D:$O,2,0))</f>
        <v>439</v>
      </c>
      <c r="C66" s="86">
        <f>IF($A66="","",VLOOKUP($A66,'Annex 2 EHV charges'!$D:$O,3,0))</f>
        <v>2200042552646</v>
      </c>
      <c r="D66" s="85" t="str">
        <f>IF($A66="","",VLOOKUP($A66,'Annex 2 EHV charges'!$D:$O,4,0))</f>
        <v>Batsworthy WF</v>
      </c>
      <c r="E66" s="87" t="str">
        <f>IFERROR(IF(VLOOKUP($A66,'Annex 2 EHV charges'!$D:$O,9,FALSE)=0,"",VLOOKUP($A66,'Annex 2 EHV charges'!$D:$O,9,FALSE)),"")</f>
        <v/>
      </c>
      <c r="F66" s="88">
        <f>IFERROR(IF(VLOOKUP($A66,'Annex 2 EHV charges'!$D:$O,10,FALSE)=0,"",VLOOKUP($A66,'Annex 2 EHV charges'!$D:$O,10,FALSE)),"")</f>
        <v>7597.13</v>
      </c>
      <c r="G66" s="89">
        <f>IFERROR(IF(VLOOKUP($A66,'Annex 2 EHV charges'!$D:$O,11,FALSE)=0,"",VLOOKUP($A66,'Annex 2 EHV charges'!$D:$O,11,FALSE)),"")</f>
        <v>0.05</v>
      </c>
      <c r="H66" s="89">
        <f>IFERROR(IF(VLOOKUP($A66,'Annex 2 EHV charges'!$D:$O,12,FALSE)=0,"",VLOOKUP($A66,'Annex 2 EHV charges'!$D:$O,12,FALSE)),"")</f>
        <v>0.05</v>
      </c>
    </row>
    <row r="67" spans="1:8" x14ac:dyDescent="0.25">
      <c r="A67" s="86">
        <f t="array" ref="A67">IFERROR(INDEX('Annex 2 EHV charges'!$D$11:$D$299, MATCH(0, IF(ISBLANK('Annex 2 EHV charges'!$D$11:$D$299),1, COUNTIF(A$4:$A66, 'Annex 2 EHV charges'!$D$11:$D$299)), 0)),"")</f>
        <v>440</v>
      </c>
      <c r="B67" s="85">
        <f>IF($A67="","",VLOOKUP($A67,'Annex 2 EHV charges'!$D:$O,2,0))</f>
        <v>440</v>
      </c>
      <c r="C67" s="86">
        <f>IF($A67="","",VLOOKUP($A67,'Annex 2 EHV charges'!$D:$O,3,0))</f>
        <v>2200042557315</v>
      </c>
      <c r="D67" s="85" t="str">
        <f>IF($A67="","",VLOOKUP($A67,'Annex 2 EHV charges'!$D:$O,4,0))</f>
        <v>Portworthy Dams PV_2</v>
      </c>
      <c r="E67" s="87" t="str">
        <f>IFERROR(IF(VLOOKUP($A67,'Annex 2 EHV charges'!$D:$O,9,FALSE)=0,"",VLOOKUP($A67,'Annex 2 EHV charges'!$D:$O,9,FALSE)),"")</f>
        <v/>
      </c>
      <c r="F67" s="88">
        <f>IFERROR(IF(VLOOKUP($A67,'Annex 2 EHV charges'!$D:$O,10,FALSE)=0,"",VLOOKUP($A67,'Annex 2 EHV charges'!$D:$O,10,FALSE)),"")</f>
        <v>523.02</v>
      </c>
      <c r="G67" s="89">
        <f>IFERROR(IF(VLOOKUP($A67,'Annex 2 EHV charges'!$D:$O,11,FALSE)=0,"",VLOOKUP($A67,'Annex 2 EHV charges'!$D:$O,11,FALSE)),"")</f>
        <v>0.05</v>
      </c>
      <c r="H67" s="89">
        <f>IFERROR(IF(VLOOKUP($A67,'Annex 2 EHV charges'!$D:$O,12,FALSE)=0,"",VLOOKUP($A67,'Annex 2 EHV charges'!$D:$O,12,FALSE)),"")</f>
        <v>0.05</v>
      </c>
    </row>
    <row r="68" spans="1:8" x14ac:dyDescent="0.25">
      <c r="A68" s="86">
        <f t="array" ref="A68">IFERROR(INDEX('Annex 2 EHV charges'!$D$11:$D$299, MATCH(0, IF(ISBLANK('Annex 2 EHV charges'!$D$11:$D$299),1, COUNTIF(A$4:$A67, 'Annex 2 EHV charges'!$D$11:$D$299)), 0)),"")</f>
        <v>443</v>
      </c>
      <c r="B68" s="85">
        <f>IF($A68="","",VLOOKUP($A68,'Annex 2 EHV charges'!$D:$O,2,0))</f>
        <v>443</v>
      </c>
      <c r="C68" s="86">
        <f>IF($A68="","",VLOOKUP($A68,'Annex 2 EHV charges'!$D:$O,3,0))</f>
        <v>2200042569161</v>
      </c>
      <c r="D68" s="85" t="str">
        <f>IF($A68="","",VLOOKUP($A68,'Annex 2 EHV charges'!$D:$O,4,0))</f>
        <v>Tonedale Farm PV</v>
      </c>
      <c r="E68" s="87" t="str">
        <f>IFERROR(IF(VLOOKUP($A68,'Annex 2 EHV charges'!$D:$O,9,FALSE)=0,"",VLOOKUP($A68,'Annex 2 EHV charges'!$D:$O,9,FALSE)),"")</f>
        <v/>
      </c>
      <c r="F68" s="88">
        <f>IFERROR(IF(VLOOKUP($A68,'Annex 2 EHV charges'!$D:$O,10,FALSE)=0,"",VLOOKUP($A68,'Annex 2 EHV charges'!$D:$O,10,FALSE)),"")</f>
        <v>982.74</v>
      </c>
      <c r="G68" s="89">
        <f>IFERROR(IF(VLOOKUP($A68,'Annex 2 EHV charges'!$D:$O,11,FALSE)=0,"",VLOOKUP($A68,'Annex 2 EHV charges'!$D:$O,11,FALSE)),"")</f>
        <v>0.05</v>
      </c>
      <c r="H68" s="89">
        <f>IFERROR(IF(VLOOKUP($A68,'Annex 2 EHV charges'!$D:$O,12,FALSE)=0,"",VLOOKUP($A68,'Annex 2 EHV charges'!$D:$O,12,FALSE)),"")</f>
        <v>0.05</v>
      </c>
    </row>
    <row r="69" spans="1:8" x14ac:dyDescent="0.25">
      <c r="A69" s="86">
        <f t="array" ref="A69">IFERROR(INDEX('Annex 2 EHV charges'!$D$11:$D$299, MATCH(0, IF(ISBLANK('Annex 2 EHV charges'!$D$11:$D$299),1, COUNTIF(A$4:$A68, 'Annex 2 EHV charges'!$D$11:$D$299)), 0)),"")</f>
        <v>444</v>
      </c>
      <c r="B69" s="85">
        <f>IF($A69="","",VLOOKUP($A69,'Annex 2 EHV charges'!$D:$O,2,0))</f>
        <v>444</v>
      </c>
      <c r="C69" s="86">
        <f>IF($A69="","",VLOOKUP($A69,'Annex 2 EHV charges'!$D:$O,3,0))</f>
        <v>2200042541653</v>
      </c>
      <c r="D69" s="85" t="str">
        <f>IF($A69="","",VLOOKUP($A69,'Annex 2 EHV charges'!$D:$O,4,0))</f>
        <v>Puriton Landfill PV_2 SSB</v>
      </c>
      <c r="E69" s="87" t="str">
        <f>IFERROR(IF(VLOOKUP($A69,'Annex 2 EHV charges'!$D:$O,9,FALSE)=0,"",VLOOKUP($A69,'Annex 2 EHV charges'!$D:$O,9,FALSE)),"")</f>
        <v/>
      </c>
      <c r="F69" s="88">
        <f>IFERROR(IF(VLOOKUP($A69,'Annex 2 EHV charges'!$D:$O,10,FALSE)=0,"",VLOOKUP($A69,'Annex 2 EHV charges'!$D:$O,10,FALSE)),"")</f>
        <v>371.16</v>
      </c>
      <c r="G69" s="89">
        <f>IFERROR(IF(VLOOKUP($A69,'Annex 2 EHV charges'!$D:$O,11,FALSE)=0,"",VLOOKUP($A69,'Annex 2 EHV charges'!$D:$O,11,FALSE)),"")</f>
        <v>0.05</v>
      </c>
      <c r="H69" s="89">
        <f>IFERROR(IF(VLOOKUP($A69,'Annex 2 EHV charges'!$D:$O,12,FALSE)=0,"",VLOOKUP($A69,'Annex 2 EHV charges'!$D:$O,12,FALSE)),"")</f>
        <v>0.05</v>
      </c>
    </row>
    <row r="70" spans="1:8" x14ac:dyDescent="0.25">
      <c r="A70" s="86">
        <f t="array" ref="A70">IFERROR(INDEX('Annex 2 EHV charges'!$D$11:$D$299, MATCH(0, IF(ISBLANK('Annex 2 EHV charges'!$D$11:$D$299),1, COUNTIF(A$4:$A69, 'Annex 2 EHV charges'!$D$11:$D$299)), 0)),"")</f>
        <v>447</v>
      </c>
      <c r="B70" s="85">
        <f>IF($A70="","",VLOOKUP($A70,'Annex 2 EHV charges'!$D:$O,2,0))</f>
        <v>447</v>
      </c>
      <c r="C70" s="86">
        <f>IF($A70="","",VLOOKUP($A70,'Annex 2 EHV charges'!$D:$O,3,0))</f>
        <v>2200042582455</v>
      </c>
      <c r="D70" s="85" t="str">
        <f>IF($A70="","",VLOOKUP($A70,'Annex 2 EHV charges'!$D:$O,4,0))</f>
        <v>Red Hill Farm</v>
      </c>
      <c r="E70" s="87" t="str">
        <f>IFERROR(IF(VLOOKUP($A70,'Annex 2 EHV charges'!$D:$O,9,FALSE)=0,"",VLOOKUP($A70,'Annex 2 EHV charges'!$D:$O,9,FALSE)),"")</f>
        <v/>
      </c>
      <c r="F70" s="88">
        <f>IFERROR(IF(VLOOKUP($A70,'Annex 2 EHV charges'!$D:$O,10,FALSE)=0,"",VLOOKUP($A70,'Annex 2 EHV charges'!$D:$O,10,FALSE)),"")</f>
        <v>750.88</v>
      </c>
      <c r="G70" s="89">
        <f>IFERROR(IF(VLOOKUP($A70,'Annex 2 EHV charges'!$D:$O,11,FALSE)=0,"",VLOOKUP($A70,'Annex 2 EHV charges'!$D:$O,11,FALSE)),"")</f>
        <v>0.05</v>
      </c>
      <c r="H70" s="89">
        <f>IFERROR(IF(VLOOKUP($A70,'Annex 2 EHV charges'!$D:$O,12,FALSE)=0,"",VLOOKUP($A70,'Annex 2 EHV charges'!$D:$O,12,FALSE)),"")</f>
        <v>0.05</v>
      </c>
    </row>
    <row r="71" spans="1:8" x14ac:dyDescent="0.25">
      <c r="A71" s="86">
        <f t="array" ref="A71">IFERROR(INDEX('Annex 2 EHV charges'!$D$11:$D$299, MATCH(0, IF(ISBLANK('Annex 2 EHV charges'!$D$11:$D$299),1, COUNTIF(A$4:$A70, 'Annex 2 EHV charges'!$D$11:$D$299)), 0)),"")</f>
        <v>446</v>
      </c>
      <c r="B71" s="85">
        <f>IF($A71="","",VLOOKUP($A71,'Annex 2 EHV charges'!$D:$O,2,0))</f>
        <v>446</v>
      </c>
      <c r="C71" s="86">
        <f>IF($A71="","",VLOOKUP($A71,'Annex 2 EHV charges'!$D:$O,3,0))</f>
        <v>2200042574231</v>
      </c>
      <c r="D71" s="85" t="str">
        <f>IF($A71="","",VLOOKUP($A71,'Annex 2 EHV charges'!$D:$O,4,0))</f>
        <v>Chelwood</v>
      </c>
      <c r="E71" s="87" t="str">
        <f>IFERROR(IF(VLOOKUP($A71,'Annex 2 EHV charges'!$D:$O,9,FALSE)=0,"",VLOOKUP($A71,'Annex 2 EHV charges'!$D:$O,9,FALSE)),"")</f>
        <v/>
      </c>
      <c r="F71" s="88">
        <f>IFERROR(IF(VLOOKUP($A71,'Annex 2 EHV charges'!$D:$O,10,FALSE)=0,"",VLOOKUP($A71,'Annex 2 EHV charges'!$D:$O,10,FALSE)),"")</f>
        <v>961.82</v>
      </c>
      <c r="G71" s="89">
        <f>IFERROR(IF(VLOOKUP($A71,'Annex 2 EHV charges'!$D:$O,11,FALSE)=0,"",VLOOKUP($A71,'Annex 2 EHV charges'!$D:$O,11,FALSE)),"")</f>
        <v>0.05</v>
      </c>
      <c r="H71" s="89">
        <f>IFERROR(IF(VLOOKUP($A71,'Annex 2 EHV charges'!$D:$O,12,FALSE)=0,"",VLOOKUP($A71,'Annex 2 EHV charges'!$D:$O,12,FALSE)),"")</f>
        <v>0.05</v>
      </c>
    </row>
    <row r="72" spans="1:8" x14ac:dyDescent="0.25">
      <c r="A72" s="86">
        <f t="array" ref="A72">IFERROR(INDEX('Annex 2 EHV charges'!$D$11:$D$299, MATCH(0, IF(ISBLANK('Annex 2 EHV charges'!$D$11:$D$299),1, COUNTIF(A$4:$A71, 'Annex 2 EHV charges'!$D$11:$D$299)), 0)),"")</f>
        <v>448</v>
      </c>
      <c r="B72" s="85">
        <f>IF($A72="","",VLOOKUP($A72,'Annex 2 EHV charges'!$D:$O,2,0))</f>
        <v>448</v>
      </c>
      <c r="C72" s="86">
        <f>IF($A72="","",VLOOKUP($A72,'Annex 2 EHV charges'!$D:$O,3,0))</f>
        <v>2200042592922</v>
      </c>
      <c r="D72" s="85" t="str">
        <f>IF($A72="","",VLOOKUP($A72,'Annex 2 EHV charges'!$D:$O,4,0))</f>
        <v>West Carclaze1</v>
      </c>
      <c r="E72" s="87" t="str">
        <f>IFERROR(IF(VLOOKUP($A72,'Annex 2 EHV charges'!$D:$O,9,FALSE)=0,"",VLOOKUP($A72,'Annex 2 EHV charges'!$D:$O,9,FALSE)),"")</f>
        <v/>
      </c>
      <c r="F72" s="88">
        <f>IFERROR(IF(VLOOKUP($A72,'Annex 2 EHV charges'!$D:$O,10,FALSE)=0,"",VLOOKUP($A72,'Annex 2 EHV charges'!$D:$O,10,FALSE)),"")</f>
        <v>835.15</v>
      </c>
      <c r="G72" s="89">
        <f>IFERROR(IF(VLOOKUP($A72,'Annex 2 EHV charges'!$D:$O,11,FALSE)=0,"",VLOOKUP($A72,'Annex 2 EHV charges'!$D:$O,11,FALSE)),"")</f>
        <v>0.05</v>
      </c>
      <c r="H72" s="89">
        <f>IFERROR(IF(VLOOKUP($A72,'Annex 2 EHV charges'!$D:$O,12,FALSE)=0,"",VLOOKUP($A72,'Annex 2 EHV charges'!$D:$O,12,FALSE)),"")</f>
        <v>0.05</v>
      </c>
    </row>
    <row r="73" spans="1:8" x14ac:dyDescent="0.25">
      <c r="A73" s="86">
        <f t="array" ref="A73">IFERROR(INDEX('Annex 2 EHV charges'!$D$11:$D$299, MATCH(0, IF(ISBLANK('Annex 2 EHV charges'!$D$11:$D$299),1, COUNTIF(A$4:$A72, 'Annex 2 EHV charges'!$D$11:$D$299)), 0)),"")</f>
        <v>449</v>
      </c>
      <c r="B73" s="85">
        <f>IF($A73="","",VLOOKUP($A73,'Annex 2 EHV charges'!$D:$O,2,0))</f>
        <v>449</v>
      </c>
      <c r="C73" s="86">
        <f>IF($A73="","",VLOOKUP($A73,'Annex 2 EHV charges'!$D:$O,3,0))</f>
        <v>2200042592940</v>
      </c>
      <c r="D73" s="85" t="str">
        <f>IF($A73="","",VLOOKUP($A73,'Annex 2 EHV charges'!$D:$O,4,0))</f>
        <v>West Carclaze2</v>
      </c>
      <c r="E73" s="87" t="str">
        <f>IFERROR(IF(VLOOKUP($A73,'Annex 2 EHV charges'!$D:$O,9,FALSE)=0,"",VLOOKUP($A73,'Annex 2 EHV charges'!$D:$O,9,FALSE)),"")</f>
        <v/>
      </c>
      <c r="F73" s="88">
        <f>IFERROR(IF(VLOOKUP($A73,'Annex 2 EHV charges'!$D:$O,10,FALSE)=0,"",VLOOKUP($A73,'Annex 2 EHV charges'!$D:$O,10,FALSE)),"")</f>
        <v>417.57</v>
      </c>
      <c r="G73" s="89">
        <f>IFERROR(IF(VLOOKUP($A73,'Annex 2 EHV charges'!$D:$O,11,FALSE)=0,"",VLOOKUP($A73,'Annex 2 EHV charges'!$D:$O,11,FALSE)),"")</f>
        <v>0.05</v>
      </c>
      <c r="H73" s="89">
        <f>IFERROR(IF(VLOOKUP($A73,'Annex 2 EHV charges'!$D:$O,12,FALSE)=0,"",VLOOKUP($A73,'Annex 2 EHV charges'!$D:$O,12,FALSE)),"")</f>
        <v>0.05</v>
      </c>
    </row>
    <row r="74" spans="1:8" x14ac:dyDescent="0.25">
      <c r="A74" s="86">
        <f t="array" ref="A74">IFERROR(INDEX('Annex 2 EHV charges'!$D$11:$D$299, MATCH(0, IF(ISBLANK('Annex 2 EHV charges'!$D$11:$D$299),1, COUNTIF(A$4:$A73, 'Annex 2 EHV charges'!$D$11:$D$299)), 0)),"")</f>
        <v>450</v>
      </c>
      <c r="B74" s="85">
        <f>IF($A74="","",VLOOKUP($A74,'Annex 2 EHV charges'!$D:$O,2,0))</f>
        <v>450</v>
      </c>
      <c r="C74" s="86">
        <f>IF($A74="","",VLOOKUP($A74,'Annex 2 EHV charges'!$D:$O,3,0))</f>
        <v>2200042495670</v>
      </c>
      <c r="D74" s="85" t="str">
        <f>IF($A74="","",VLOOKUP($A74,'Annex 2 EHV charges'!$D:$O,4,0))</f>
        <v>Northmoor (embd) PV</v>
      </c>
      <c r="E74" s="87" t="str">
        <f>IFERROR(IF(VLOOKUP($A74,'Annex 2 EHV charges'!$D:$O,9,FALSE)=0,"",VLOOKUP($A74,'Annex 2 EHV charges'!$D:$O,9,FALSE)),"")</f>
        <v/>
      </c>
      <c r="F74" s="88">
        <f>IFERROR(IF(VLOOKUP($A74,'Annex 2 EHV charges'!$D:$O,10,FALSE)=0,"",VLOOKUP($A74,'Annex 2 EHV charges'!$D:$O,10,FALSE)),"")</f>
        <v>329.67</v>
      </c>
      <c r="G74" s="89">
        <f>IFERROR(IF(VLOOKUP($A74,'Annex 2 EHV charges'!$D:$O,11,FALSE)=0,"",VLOOKUP($A74,'Annex 2 EHV charges'!$D:$O,11,FALSE)),"")</f>
        <v>0.05</v>
      </c>
      <c r="H74" s="89">
        <f>IFERROR(IF(VLOOKUP($A74,'Annex 2 EHV charges'!$D:$O,12,FALSE)=0,"",VLOOKUP($A74,'Annex 2 EHV charges'!$D:$O,12,FALSE)),"")</f>
        <v>0.05</v>
      </c>
    </row>
    <row r="75" spans="1:8" x14ac:dyDescent="0.25">
      <c r="A75" s="86">
        <f t="array" ref="A75">IFERROR(INDEX('Annex 2 EHV charges'!$D$11:$D$299, MATCH(0, IF(ISBLANK('Annex 2 EHV charges'!$D$11:$D$299),1, COUNTIF(A$4:$A74, 'Annex 2 EHV charges'!$D$11:$D$299)), 0)),"")</f>
        <v>451</v>
      </c>
      <c r="B75" s="85">
        <f>IF($A75="","",VLOOKUP($A75,'Annex 2 EHV charges'!$D:$O,2,0))</f>
        <v>451</v>
      </c>
      <c r="C75" s="86">
        <f>IF($A75="","",VLOOKUP($A75,'Annex 2 EHV charges'!$D:$O,3,0))</f>
        <v>2200042540678</v>
      </c>
      <c r="D75" s="85" t="str">
        <f>IF($A75="","",VLOOKUP($A75,'Annex 2 EHV charges'!$D:$O,4,0))</f>
        <v>Nmoor Little Tinney WF</v>
      </c>
      <c r="E75" s="87" t="str">
        <f>IFERROR(IF(VLOOKUP($A75,'Annex 2 EHV charges'!$D:$O,9,FALSE)=0,"",VLOOKUP($A75,'Annex 2 EHV charges'!$D:$O,9,FALSE)),"")</f>
        <v/>
      </c>
      <c r="F75" s="88">
        <f>IFERROR(IF(VLOOKUP($A75,'Annex 2 EHV charges'!$D:$O,10,FALSE)=0,"",VLOOKUP($A75,'Annex 2 EHV charges'!$D:$O,10,FALSE)),"")</f>
        <v>35.31</v>
      </c>
      <c r="G75" s="89">
        <f>IFERROR(IF(VLOOKUP($A75,'Annex 2 EHV charges'!$D:$O,11,FALSE)=0,"",VLOOKUP($A75,'Annex 2 EHV charges'!$D:$O,11,FALSE)),"")</f>
        <v>0.05</v>
      </c>
      <c r="H75" s="89">
        <f>IFERROR(IF(VLOOKUP($A75,'Annex 2 EHV charges'!$D:$O,12,FALSE)=0,"",VLOOKUP($A75,'Annex 2 EHV charges'!$D:$O,12,FALSE)),"")</f>
        <v>0.05</v>
      </c>
    </row>
    <row r="76" spans="1:8" x14ac:dyDescent="0.25">
      <c r="A76" s="86">
        <f t="array" ref="A76">IFERROR(INDEX('Annex 2 EHV charges'!$D$11:$D$299, MATCH(0, IF(ISBLANK('Annex 2 EHV charges'!$D$11:$D$299),1, COUNTIF(A$4:$A75, 'Annex 2 EHV charges'!$D$11:$D$299)), 0)),"")</f>
        <v>452</v>
      </c>
      <c r="B76" s="85">
        <f>IF($A76="","",VLOOKUP($A76,'Annex 2 EHV charges'!$D:$O,2,0))</f>
        <v>452</v>
      </c>
      <c r="C76" s="86">
        <f>IF($A76="","",VLOOKUP($A76,'Annex 2 EHV charges'!$D:$O,3,0))</f>
        <v>2200042540710</v>
      </c>
      <c r="D76" s="85" t="str">
        <f>IF($A76="","",VLOOKUP($A76,'Annex 2 EHV charges'!$D:$O,4,0))</f>
        <v>Nmoor East Balsdon WF</v>
      </c>
      <c r="E76" s="87" t="str">
        <f>IFERROR(IF(VLOOKUP($A76,'Annex 2 EHV charges'!$D:$O,9,FALSE)=0,"",VLOOKUP($A76,'Annex 2 EHV charges'!$D:$O,9,FALSE)),"")</f>
        <v/>
      </c>
      <c r="F76" s="88">
        <f>IFERROR(IF(VLOOKUP($A76,'Annex 2 EHV charges'!$D:$O,10,FALSE)=0,"",VLOOKUP($A76,'Annex 2 EHV charges'!$D:$O,10,FALSE)),"")</f>
        <v>35.31</v>
      </c>
      <c r="G76" s="89">
        <f>IFERROR(IF(VLOOKUP($A76,'Annex 2 EHV charges'!$D:$O,11,FALSE)=0,"",VLOOKUP($A76,'Annex 2 EHV charges'!$D:$O,11,FALSE)),"")</f>
        <v>0.05</v>
      </c>
      <c r="H76" s="89">
        <f>IFERROR(IF(VLOOKUP($A76,'Annex 2 EHV charges'!$D:$O,12,FALSE)=0,"",VLOOKUP($A76,'Annex 2 EHV charges'!$D:$O,12,FALSE)),"")</f>
        <v>0.05</v>
      </c>
    </row>
    <row r="77" spans="1:8" x14ac:dyDescent="0.25">
      <c r="A77" s="86">
        <f t="array" ref="A77">IFERROR(INDEX('Annex 2 EHV charges'!$D$11:$D$299, MATCH(0, IF(ISBLANK('Annex 2 EHV charges'!$D$11:$D$299),1, COUNTIF(A$4:$A76, 'Annex 2 EHV charges'!$D$11:$D$299)), 0)),"")</f>
        <v>453</v>
      </c>
      <c r="B77" s="85">
        <f>IF($A77="","",VLOOKUP($A77,'Annex 2 EHV charges'!$D:$O,2,0))</f>
        <v>453</v>
      </c>
      <c r="C77" s="86">
        <f>IF($A77="","",VLOOKUP($A77,'Annex 2 EHV charges'!$D:$O,3,0))</f>
        <v>2200042598144</v>
      </c>
      <c r="D77" s="85" t="str">
        <f>IF($A77="","",VLOOKUP($A77,'Annex 2 EHV charges'!$D:$O,4,0))</f>
        <v>Nmoor Hornacott PV</v>
      </c>
      <c r="E77" s="87" t="str">
        <f>IFERROR(IF(VLOOKUP($A77,'Annex 2 EHV charges'!$D:$O,9,FALSE)=0,"",VLOOKUP($A77,'Annex 2 EHV charges'!$D:$O,9,FALSE)),"")</f>
        <v/>
      </c>
      <c r="F77" s="88">
        <f>IFERROR(IF(VLOOKUP($A77,'Annex 2 EHV charges'!$D:$O,10,FALSE)=0,"",VLOOKUP($A77,'Annex 2 EHV charges'!$D:$O,10,FALSE)),"")</f>
        <v>329.67</v>
      </c>
      <c r="G77" s="89">
        <f>IFERROR(IF(VLOOKUP($A77,'Annex 2 EHV charges'!$D:$O,11,FALSE)=0,"",VLOOKUP($A77,'Annex 2 EHV charges'!$D:$O,11,FALSE)),"")</f>
        <v>0.05</v>
      </c>
      <c r="H77" s="89">
        <f>IFERROR(IF(VLOOKUP($A77,'Annex 2 EHV charges'!$D:$O,12,FALSE)=0,"",VLOOKUP($A77,'Annex 2 EHV charges'!$D:$O,12,FALSE)),"")</f>
        <v>0.05</v>
      </c>
    </row>
    <row r="78" spans="1:8" x14ac:dyDescent="0.25">
      <c r="A78" s="86">
        <f t="array" ref="A78">IFERROR(INDEX('Annex 2 EHV charges'!$D$11:$D$299, MATCH(0, IF(ISBLANK('Annex 2 EHV charges'!$D$11:$D$299),1, COUNTIF(A$4:$A77, 'Annex 2 EHV charges'!$D$11:$D$299)), 0)),"")</f>
        <v>454</v>
      </c>
      <c r="B78" s="85">
        <f>IF($A78="","",VLOOKUP($A78,'Annex 2 EHV charges'!$D:$O,2,0))</f>
        <v>454</v>
      </c>
      <c r="C78" s="86">
        <f>IF($A78="","",VLOOKUP($A78,'Annex 2 EHV charges'!$D:$O,3,0))</f>
        <v>2200042601355</v>
      </c>
      <c r="D78" s="85" t="str">
        <f>IF($A78="","",VLOOKUP($A78,'Annex 2 EHV charges'!$D:$O,4,0))</f>
        <v>Oakham Farm</v>
      </c>
      <c r="E78" s="87" t="str">
        <f>IFERROR(IF(VLOOKUP($A78,'Annex 2 EHV charges'!$D:$O,9,FALSE)=0,"",VLOOKUP($A78,'Annex 2 EHV charges'!$D:$O,9,FALSE)),"")</f>
        <v/>
      </c>
      <c r="F78" s="88">
        <f>IFERROR(IF(VLOOKUP($A78,'Annex 2 EHV charges'!$D:$O,10,FALSE)=0,"",VLOOKUP($A78,'Annex 2 EHV charges'!$D:$O,10,FALSE)),"")</f>
        <v>694.52</v>
      </c>
      <c r="G78" s="89">
        <f>IFERROR(IF(VLOOKUP($A78,'Annex 2 EHV charges'!$D:$O,11,FALSE)=0,"",VLOOKUP($A78,'Annex 2 EHV charges'!$D:$O,11,FALSE)),"")</f>
        <v>0.05</v>
      </c>
      <c r="H78" s="89">
        <f>IFERROR(IF(VLOOKUP($A78,'Annex 2 EHV charges'!$D:$O,12,FALSE)=0,"",VLOOKUP($A78,'Annex 2 EHV charges'!$D:$O,12,FALSE)),"")</f>
        <v>0.05</v>
      </c>
    </row>
    <row r="79" spans="1:8" x14ac:dyDescent="0.25">
      <c r="A79" s="86">
        <f t="array" ref="A79">IFERROR(INDEX('Annex 2 EHV charges'!$D$11:$D$299, MATCH(0, IF(ISBLANK('Annex 2 EHV charges'!$D$11:$D$299),1, COUNTIF(A$4:$A78, 'Annex 2 EHV charges'!$D$11:$D$299)), 0)),"")</f>
        <v>455</v>
      </c>
      <c r="B79" s="85">
        <f>IF($A79="","",VLOOKUP($A79,'Annex 2 EHV charges'!$D:$O,2,0))</f>
        <v>455</v>
      </c>
      <c r="C79" s="86">
        <f>IF($A79="","",VLOOKUP($A79,'Annex 2 EHV charges'!$D:$O,3,0))</f>
        <v>2200042603246</v>
      </c>
      <c r="D79" s="85" t="str">
        <f>IF($A79="","",VLOOKUP($A79,'Annex 2 EHV charges'!$D:$O,4,0))</f>
        <v>Carnemough Farm</v>
      </c>
      <c r="E79" s="87" t="str">
        <f>IFERROR(IF(VLOOKUP($A79,'Annex 2 EHV charges'!$D:$O,9,FALSE)=0,"",VLOOKUP($A79,'Annex 2 EHV charges'!$D:$O,9,FALSE)),"")</f>
        <v/>
      </c>
      <c r="F79" s="88">
        <f>IFERROR(IF(VLOOKUP($A79,'Annex 2 EHV charges'!$D:$O,10,FALSE)=0,"",VLOOKUP($A79,'Annex 2 EHV charges'!$D:$O,10,FALSE)),"")</f>
        <v>1423.71</v>
      </c>
      <c r="G79" s="89">
        <f>IFERROR(IF(VLOOKUP($A79,'Annex 2 EHV charges'!$D:$O,11,FALSE)=0,"",VLOOKUP($A79,'Annex 2 EHV charges'!$D:$O,11,FALSE)),"")</f>
        <v>0.05</v>
      </c>
      <c r="H79" s="89">
        <f>IFERROR(IF(VLOOKUP($A79,'Annex 2 EHV charges'!$D:$O,12,FALSE)=0,"",VLOOKUP($A79,'Annex 2 EHV charges'!$D:$O,12,FALSE)),"")</f>
        <v>0.05</v>
      </c>
    </row>
    <row r="80" spans="1:8" x14ac:dyDescent="0.25">
      <c r="A80" s="86">
        <f t="array" ref="A80">IFERROR(INDEX('Annex 2 EHV charges'!$D$11:$D$299, MATCH(0, IF(ISBLANK('Annex 2 EHV charges'!$D$11:$D$299),1, COUNTIF(A$4:$A79, 'Annex 2 EHV charges'!$D$11:$D$299)), 0)),"")</f>
        <v>456</v>
      </c>
      <c r="B80" s="85">
        <f>IF($A80="","",VLOOKUP($A80,'Annex 2 EHV charges'!$D:$O,2,0))</f>
        <v>456</v>
      </c>
      <c r="C80" s="86">
        <f>IF($A80="","",VLOOKUP($A80,'Annex 2 EHV charges'!$D:$O,3,0))</f>
        <v>2200042689261</v>
      </c>
      <c r="D80" s="85" t="str">
        <f>IF($A80="","",VLOOKUP($A80,'Annex 2 EHV charges'!$D:$O,4,0))</f>
        <v>Ashwater WT Site 1</v>
      </c>
      <c r="E80" s="87" t="str">
        <f>IFERROR(IF(VLOOKUP($A80,'Annex 2 EHV charges'!$D:$O,9,FALSE)=0,"",VLOOKUP($A80,'Annex 2 EHV charges'!$D:$O,9,FALSE)),"")</f>
        <v/>
      </c>
      <c r="F80" s="88">
        <f>IFERROR(IF(VLOOKUP($A80,'Annex 2 EHV charges'!$D:$O,10,FALSE)=0,"",VLOOKUP($A80,'Annex 2 EHV charges'!$D:$O,10,FALSE)),"")</f>
        <v>70.099999999999994</v>
      </c>
      <c r="G80" s="89">
        <f>IFERROR(IF(VLOOKUP($A80,'Annex 2 EHV charges'!$D:$O,11,FALSE)=0,"",VLOOKUP($A80,'Annex 2 EHV charges'!$D:$O,11,FALSE)),"")</f>
        <v>0.05</v>
      </c>
      <c r="H80" s="89">
        <f>IFERROR(IF(VLOOKUP($A80,'Annex 2 EHV charges'!$D:$O,12,FALSE)=0,"",VLOOKUP($A80,'Annex 2 EHV charges'!$D:$O,12,FALSE)),"")</f>
        <v>0.05</v>
      </c>
    </row>
    <row r="81" spans="1:8" x14ac:dyDescent="0.25">
      <c r="A81" s="86">
        <f t="array" ref="A81">IFERROR(INDEX('Annex 2 EHV charges'!$D$11:$D$299, MATCH(0, IF(ISBLANK('Annex 2 EHV charges'!$D$11:$D$299),1, COUNTIF(A$4:$A80, 'Annex 2 EHV charges'!$D$11:$D$299)), 0)),"")</f>
        <v>457</v>
      </c>
      <c r="B81" s="85">
        <f>IF($A81="","",VLOOKUP($A81,'Annex 2 EHV charges'!$D:$O,2,0))</f>
        <v>457</v>
      </c>
      <c r="C81" s="86">
        <f>IF($A81="","",VLOOKUP($A81,'Annex 2 EHV charges'!$D:$O,3,0))</f>
        <v>2200042614113</v>
      </c>
      <c r="D81" s="85" t="str">
        <f>IF($A81="","",VLOOKUP($A81,'Annex 2 EHV charges'!$D:$O,4,0))</f>
        <v>Makro Exeter</v>
      </c>
      <c r="E81" s="87">
        <f>IFERROR(IF(VLOOKUP($A81,'Annex 2 EHV charges'!$D:$O,9,FALSE)=0,"",VLOOKUP($A81,'Annex 2 EHV charges'!$D:$O,9,FALSE)),"")</f>
        <v>-4.2510000000000003</v>
      </c>
      <c r="F81" s="88">
        <f>IFERROR(IF(VLOOKUP($A81,'Annex 2 EHV charges'!$D:$O,10,FALSE)=0,"",VLOOKUP($A81,'Annex 2 EHV charges'!$D:$O,10,FALSE)),"")</f>
        <v>1505.76</v>
      </c>
      <c r="G81" s="89">
        <f>IFERROR(IF(VLOOKUP($A81,'Annex 2 EHV charges'!$D:$O,11,FALSE)=0,"",VLOOKUP($A81,'Annex 2 EHV charges'!$D:$O,11,FALSE)),"")</f>
        <v>0.05</v>
      </c>
      <c r="H81" s="89">
        <f>IFERROR(IF(VLOOKUP($A81,'Annex 2 EHV charges'!$D:$O,12,FALSE)=0,"",VLOOKUP($A81,'Annex 2 EHV charges'!$D:$O,12,FALSE)),"")</f>
        <v>0.05</v>
      </c>
    </row>
    <row r="82" spans="1:8" x14ac:dyDescent="0.25">
      <c r="A82" s="86">
        <f t="array" ref="A82">IFERROR(INDEX('Annex 2 EHV charges'!$D$11:$D$299, MATCH(0, IF(ISBLANK('Annex 2 EHV charges'!$D$11:$D$299),1, COUNTIF(A$4:$A81, 'Annex 2 EHV charges'!$D$11:$D$299)), 0)),"")</f>
        <v>458</v>
      </c>
      <c r="B82" s="85">
        <f>IF($A82="","",VLOOKUP($A82,'Annex 2 EHV charges'!$D:$O,2,0))</f>
        <v>458</v>
      </c>
      <c r="C82" s="86">
        <f>IF($A82="","",VLOOKUP($A82,'Annex 2 EHV charges'!$D:$O,3,0))</f>
        <v>2200042620171</v>
      </c>
      <c r="D82" s="85" t="str">
        <f>IF($A82="","",VLOOKUP($A82,'Annex 2 EHV charges'!$D:$O,4,0))</f>
        <v>Great Houndbeare 2</v>
      </c>
      <c r="E82" s="87" t="str">
        <f>IFERROR(IF(VLOOKUP($A82,'Annex 2 EHV charges'!$D:$O,9,FALSE)=0,"",VLOOKUP($A82,'Annex 2 EHV charges'!$D:$O,9,FALSE)),"")</f>
        <v/>
      </c>
      <c r="F82" s="88">
        <f>IFERROR(IF(VLOOKUP($A82,'Annex 2 EHV charges'!$D:$O,10,FALSE)=0,"",VLOOKUP($A82,'Annex 2 EHV charges'!$D:$O,10,FALSE)),"")</f>
        <v>1194.3</v>
      </c>
      <c r="G82" s="89">
        <f>IFERROR(IF(VLOOKUP($A82,'Annex 2 EHV charges'!$D:$O,11,FALSE)=0,"",VLOOKUP($A82,'Annex 2 EHV charges'!$D:$O,11,FALSE)),"")</f>
        <v>0.05</v>
      </c>
      <c r="H82" s="89">
        <f>IFERROR(IF(VLOOKUP($A82,'Annex 2 EHV charges'!$D:$O,12,FALSE)=0,"",VLOOKUP($A82,'Annex 2 EHV charges'!$D:$O,12,FALSE)),"")</f>
        <v>0.05</v>
      </c>
    </row>
    <row r="83" spans="1:8" x14ac:dyDescent="0.25">
      <c r="A83" s="86">
        <f t="array" ref="A83">IFERROR(INDEX('Annex 2 EHV charges'!$D$11:$D$299, MATCH(0, IF(ISBLANK('Annex 2 EHV charges'!$D$11:$D$299),1, COUNTIF(A$4:$A82, 'Annex 2 EHV charges'!$D$11:$D$299)), 0)),"")</f>
        <v>459</v>
      </c>
      <c r="B83" s="85">
        <f>IF($A83="","",VLOOKUP($A83,'Annex 2 EHV charges'!$D:$O,2,0))</f>
        <v>459</v>
      </c>
      <c r="C83" s="86">
        <f>IF($A83="","",VLOOKUP($A83,'Annex 2 EHV charges'!$D:$O,3,0))</f>
        <v>2200042620214</v>
      </c>
      <c r="D83" s="85" t="str">
        <f>IF($A83="","",VLOOKUP($A83,'Annex 2 EHV charges'!$D:$O,4,0))</f>
        <v>Withy Drove</v>
      </c>
      <c r="E83" s="87" t="str">
        <f>IFERROR(IF(VLOOKUP($A83,'Annex 2 EHV charges'!$D:$O,9,FALSE)=0,"",VLOOKUP($A83,'Annex 2 EHV charges'!$D:$O,9,FALSE)),"")</f>
        <v/>
      </c>
      <c r="F83" s="88">
        <f>IFERROR(IF(VLOOKUP($A83,'Annex 2 EHV charges'!$D:$O,10,FALSE)=0,"",VLOOKUP($A83,'Annex 2 EHV charges'!$D:$O,10,FALSE)),"")</f>
        <v>1704.09</v>
      </c>
      <c r="G83" s="89">
        <f>IFERROR(IF(VLOOKUP($A83,'Annex 2 EHV charges'!$D:$O,11,FALSE)=0,"",VLOOKUP($A83,'Annex 2 EHV charges'!$D:$O,11,FALSE)),"")</f>
        <v>0.05</v>
      </c>
      <c r="H83" s="89">
        <f>IFERROR(IF(VLOOKUP($A83,'Annex 2 EHV charges'!$D:$O,12,FALSE)=0,"",VLOOKUP($A83,'Annex 2 EHV charges'!$D:$O,12,FALSE)),"")</f>
        <v>0.05</v>
      </c>
    </row>
    <row r="84" spans="1:8" x14ac:dyDescent="0.25">
      <c r="A84" s="86">
        <f t="array" ref="A84">IFERROR(INDEX('Annex 2 EHV charges'!$D$11:$D$299, MATCH(0, IF(ISBLANK('Annex 2 EHV charges'!$D$11:$D$299),1, COUNTIF(A$4:$A83, 'Annex 2 EHV charges'!$D$11:$D$299)), 0)),"")</f>
        <v>461</v>
      </c>
      <c r="B84" s="85">
        <f>IF($A84="","",VLOOKUP($A84,'Annex 2 EHV charges'!$D:$O,2,0))</f>
        <v>461</v>
      </c>
      <c r="C84" s="86">
        <f>IF($A84="","",VLOOKUP($A84,'Annex 2 EHV charges'!$D:$O,3,0))</f>
        <v>2200042620260</v>
      </c>
      <c r="D84" s="85" t="str">
        <f>IF($A84="","",VLOOKUP($A84,'Annex 2 EHV charges'!$D:$O,4,0))</f>
        <v>Fitzwarren (Montys) Farm</v>
      </c>
      <c r="E84" s="87" t="str">
        <f>IFERROR(IF(VLOOKUP($A84,'Annex 2 EHV charges'!$D:$O,9,FALSE)=0,"",VLOOKUP($A84,'Annex 2 EHV charges'!$D:$O,9,FALSE)),"")</f>
        <v/>
      </c>
      <c r="F84" s="88">
        <f>IFERROR(IF(VLOOKUP($A84,'Annex 2 EHV charges'!$D:$O,10,FALSE)=0,"",VLOOKUP($A84,'Annex 2 EHV charges'!$D:$O,10,FALSE)),"")</f>
        <v>1243.8900000000001</v>
      </c>
      <c r="G84" s="89">
        <f>IFERROR(IF(VLOOKUP($A84,'Annex 2 EHV charges'!$D:$O,11,FALSE)=0,"",VLOOKUP($A84,'Annex 2 EHV charges'!$D:$O,11,FALSE)),"")</f>
        <v>0.05</v>
      </c>
      <c r="H84" s="89">
        <f>IFERROR(IF(VLOOKUP($A84,'Annex 2 EHV charges'!$D:$O,12,FALSE)=0,"",VLOOKUP($A84,'Annex 2 EHV charges'!$D:$O,12,FALSE)),"")</f>
        <v>0.05</v>
      </c>
    </row>
    <row r="85" spans="1:8" x14ac:dyDescent="0.25">
      <c r="A85" s="86">
        <f t="array" ref="A85">IFERROR(INDEX('Annex 2 EHV charges'!$D$11:$D$299, MATCH(0, IF(ISBLANK('Annex 2 EHV charges'!$D$11:$D$299),1, COUNTIF(A$4:$A84, 'Annex 2 EHV charges'!$D$11:$D$299)), 0)),"")</f>
        <v>463</v>
      </c>
      <c r="B85" s="85">
        <f>IF($A85="","",VLOOKUP($A85,'Annex 2 EHV charges'!$D:$O,2,0))</f>
        <v>463</v>
      </c>
      <c r="C85" s="86">
        <f>IF($A85="","",VLOOKUP($A85,'Annex 2 EHV charges'!$D:$O,3,0))</f>
        <v>2200042622044</v>
      </c>
      <c r="D85" s="85" t="str">
        <f>IF($A85="","",VLOOKUP($A85,'Annex 2 EHV charges'!$D:$O,4,0))</f>
        <v>Dunsland Cross WF</v>
      </c>
      <c r="E85" s="87" t="str">
        <f>IFERROR(IF(VLOOKUP($A85,'Annex 2 EHV charges'!$D:$O,9,FALSE)=0,"",VLOOKUP($A85,'Annex 2 EHV charges'!$D:$O,9,FALSE)),"")</f>
        <v/>
      </c>
      <c r="F85" s="88">
        <f>IFERROR(IF(VLOOKUP($A85,'Annex 2 EHV charges'!$D:$O,10,FALSE)=0,"",VLOOKUP($A85,'Annex 2 EHV charges'!$D:$O,10,FALSE)),"")</f>
        <v>478.93</v>
      </c>
      <c r="G85" s="89">
        <f>IFERROR(IF(VLOOKUP($A85,'Annex 2 EHV charges'!$D:$O,11,FALSE)=0,"",VLOOKUP($A85,'Annex 2 EHV charges'!$D:$O,11,FALSE)),"")</f>
        <v>0.05</v>
      </c>
      <c r="H85" s="89">
        <f>IFERROR(IF(VLOOKUP($A85,'Annex 2 EHV charges'!$D:$O,12,FALSE)=0,"",VLOOKUP($A85,'Annex 2 EHV charges'!$D:$O,12,FALSE)),"")</f>
        <v>0.05</v>
      </c>
    </row>
    <row r="86" spans="1:8" x14ac:dyDescent="0.25">
      <c r="A86" s="86">
        <f t="array" ref="A86">IFERROR(INDEX('Annex 2 EHV charges'!$D$11:$D$299, MATCH(0, IF(ISBLANK('Annex 2 EHV charges'!$D$11:$D$299),1, COUNTIF(A$4:$A85, 'Annex 2 EHV charges'!$D$11:$D$299)), 0)),"")</f>
        <v>464</v>
      </c>
      <c r="B86" s="85">
        <f>IF($A86="","",VLOOKUP($A86,'Annex 2 EHV charges'!$D:$O,2,0))</f>
        <v>464</v>
      </c>
      <c r="C86" s="86">
        <f>IF($A86="","",VLOOKUP($A86,'Annex 2 EHV charges'!$D:$O,3,0))</f>
        <v>2200042626953</v>
      </c>
      <c r="D86" s="85" t="str">
        <f>IF($A86="","",VLOOKUP($A86,'Annex 2 EHV charges'!$D:$O,4,0))</f>
        <v>Trerule Farm</v>
      </c>
      <c r="E86" s="87" t="str">
        <f>IFERROR(IF(VLOOKUP($A86,'Annex 2 EHV charges'!$D:$O,9,FALSE)=0,"",VLOOKUP($A86,'Annex 2 EHV charges'!$D:$O,9,FALSE)),"")</f>
        <v/>
      </c>
      <c r="F86" s="88">
        <f>IFERROR(IF(VLOOKUP($A86,'Annex 2 EHV charges'!$D:$O,10,FALSE)=0,"",VLOOKUP($A86,'Annex 2 EHV charges'!$D:$O,10,FALSE)),"")</f>
        <v>913.15</v>
      </c>
      <c r="G86" s="89">
        <f>IFERROR(IF(VLOOKUP($A86,'Annex 2 EHV charges'!$D:$O,11,FALSE)=0,"",VLOOKUP($A86,'Annex 2 EHV charges'!$D:$O,11,FALSE)),"")</f>
        <v>0.05</v>
      </c>
      <c r="H86" s="89">
        <f>IFERROR(IF(VLOOKUP($A86,'Annex 2 EHV charges'!$D:$O,12,FALSE)=0,"",VLOOKUP($A86,'Annex 2 EHV charges'!$D:$O,12,FALSE)),"")</f>
        <v>0.05</v>
      </c>
    </row>
    <row r="87" spans="1:8" x14ac:dyDescent="0.25">
      <c r="A87" s="86">
        <f t="array" ref="A87">IFERROR(INDEX('Annex 2 EHV charges'!$D$11:$D$299, MATCH(0, IF(ISBLANK('Annex 2 EHV charges'!$D$11:$D$299),1, COUNTIF(A$4:$A86, 'Annex 2 EHV charges'!$D$11:$D$299)), 0)),"")</f>
        <v>465</v>
      </c>
      <c r="B87" s="85">
        <f>IF($A87="","",VLOOKUP($A87,'Annex 2 EHV charges'!$D:$O,2,0))</f>
        <v>465</v>
      </c>
      <c r="C87" s="86">
        <f>IF($A87="","",VLOOKUP($A87,'Annex 2 EHV charges'!$D:$O,3,0))</f>
        <v>2200042627159</v>
      </c>
      <c r="D87" s="85" t="str">
        <f>IF($A87="","",VLOOKUP($A87,'Annex 2 EHV charges'!$D:$O,4,0))</f>
        <v>Nancrossa</v>
      </c>
      <c r="E87" s="87" t="str">
        <f>IFERROR(IF(VLOOKUP($A87,'Annex 2 EHV charges'!$D:$O,9,FALSE)=0,"",VLOOKUP($A87,'Annex 2 EHV charges'!$D:$O,9,FALSE)),"")</f>
        <v/>
      </c>
      <c r="F87" s="88">
        <f>IFERROR(IF(VLOOKUP($A87,'Annex 2 EHV charges'!$D:$O,10,FALSE)=0,"",VLOOKUP($A87,'Annex 2 EHV charges'!$D:$O,10,FALSE)),"")</f>
        <v>512.91</v>
      </c>
      <c r="G87" s="89">
        <f>IFERROR(IF(VLOOKUP($A87,'Annex 2 EHV charges'!$D:$O,11,FALSE)=0,"",VLOOKUP($A87,'Annex 2 EHV charges'!$D:$O,11,FALSE)),"")</f>
        <v>0.05</v>
      </c>
      <c r="H87" s="89">
        <f>IFERROR(IF(VLOOKUP($A87,'Annex 2 EHV charges'!$D:$O,12,FALSE)=0,"",VLOOKUP($A87,'Annex 2 EHV charges'!$D:$O,12,FALSE)),"")</f>
        <v>0.05</v>
      </c>
    </row>
    <row r="88" spans="1:8" x14ac:dyDescent="0.25">
      <c r="A88" s="86">
        <f t="array" ref="A88">IFERROR(INDEX('Annex 2 EHV charges'!$D$11:$D$299, MATCH(0, IF(ISBLANK('Annex 2 EHV charges'!$D$11:$D$299),1, COUNTIF(A$4:$A87, 'Annex 2 EHV charges'!$D$11:$D$299)), 0)),"")</f>
        <v>466</v>
      </c>
      <c r="B88" s="85">
        <f>IF($A88="","",VLOOKUP($A88,'Annex 2 EHV charges'!$D:$O,2,0))</f>
        <v>466</v>
      </c>
      <c r="C88" s="86">
        <f>IF($A88="","",VLOOKUP($A88,'Annex 2 EHV charges'!$D:$O,3,0))</f>
        <v>2200042637894</v>
      </c>
      <c r="D88" s="85" t="str">
        <f>IF($A88="","",VLOOKUP($A88,'Annex 2 EHV charges'!$D:$O,4,0))</f>
        <v>Wick Farm West</v>
      </c>
      <c r="E88" s="87" t="str">
        <f>IFERROR(IF(VLOOKUP($A88,'Annex 2 EHV charges'!$D:$O,9,FALSE)=0,"",VLOOKUP($A88,'Annex 2 EHV charges'!$D:$O,9,FALSE)),"")</f>
        <v/>
      </c>
      <c r="F88" s="88">
        <f>IFERROR(IF(VLOOKUP($A88,'Annex 2 EHV charges'!$D:$O,10,FALSE)=0,"",VLOOKUP($A88,'Annex 2 EHV charges'!$D:$O,10,FALSE)),"")</f>
        <v>492.34</v>
      </c>
      <c r="G88" s="89">
        <f>IFERROR(IF(VLOOKUP($A88,'Annex 2 EHV charges'!$D:$O,11,FALSE)=0,"",VLOOKUP($A88,'Annex 2 EHV charges'!$D:$O,11,FALSE)),"")</f>
        <v>0.05</v>
      </c>
      <c r="H88" s="89">
        <f>IFERROR(IF(VLOOKUP($A88,'Annex 2 EHV charges'!$D:$O,12,FALSE)=0,"",VLOOKUP($A88,'Annex 2 EHV charges'!$D:$O,12,FALSE)),"")</f>
        <v>0.05</v>
      </c>
    </row>
    <row r="89" spans="1:8" x14ac:dyDescent="0.25">
      <c r="A89" s="86">
        <f t="array" ref="A89">IFERROR(INDEX('Annex 2 EHV charges'!$D$11:$D$299, MATCH(0, IF(ISBLANK('Annex 2 EHV charges'!$D$11:$D$299),1, COUNTIF(A$4:$A88, 'Annex 2 EHV charges'!$D$11:$D$299)), 0)),"")</f>
        <v>467</v>
      </c>
      <c r="B89" s="85">
        <f>IF($A89="","",VLOOKUP($A89,'Annex 2 EHV charges'!$D:$O,2,0))</f>
        <v>467</v>
      </c>
      <c r="C89" s="86">
        <f>IF($A89="","",VLOOKUP($A89,'Annex 2 EHV charges'!$D:$O,3,0))</f>
        <v>2200042655537</v>
      </c>
      <c r="D89" s="85" t="str">
        <f>IF($A89="","",VLOOKUP($A89,'Annex 2 EHV charges'!$D:$O,4,0))</f>
        <v>(LWeston ntw) Severn Community</v>
      </c>
      <c r="E89" s="87" t="str">
        <f>IFERROR(IF(VLOOKUP($A89,'Annex 2 EHV charges'!$D:$O,9,FALSE)=0,"",VLOOKUP($A89,'Annex 2 EHV charges'!$D:$O,9,FALSE)),"")</f>
        <v/>
      </c>
      <c r="F89" s="88">
        <f>IFERROR(IF(VLOOKUP($A89,'Annex 2 EHV charges'!$D:$O,10,FALSE)=0,"",VLOOKUP($A89,'Annex 2 EHV charges'!$D:$O,10,FALSE)),"")</f>
        <v>983.6</v>
      </c>
      <c r="G89" s="89">
        <f>IFERROR(IF(VLOOKUP($A89,'Annex 2 EHV charges'!$D:$O,11,FALSE)=0,"",VLOOKUP($A89,'Annex 2 EHV charges'!$D:$O,11,FALSE)),"")</f>
        <v>0.05</v>
      </c>
      <c r="H89" s="89">
        <f>IFERROR(IF(VLOOKUP($A89,'Annex 2 EHV charges'!$D:$O,12,FALSE)=0,"",VLOOKUP($A89,'Annex 2 EHV charges'!$D:$O,12,FALSE)),"")</f>
        <v>0.05</v>
      </c>
    </row>
    <row r="90" spans="1:8" x14ac:dyDescent="0.25">
      <c r="A90" s="86">
        <f t="array" ref="A90">IFERROR(INDEX('Annex 2 EHV charges'!$D$11:$D$299, MATCH(0, IF(ISBLANK('Annex 2 EHV charges'!$D$11:$D$299),1, COUNTIF(A$4:$A89, 'Annex 2 EHV charges'!$D$11:$D$299)), 0)),"")</f>
        <v>469</v>
      </c>
      <c r="B90" s="85">
        <f>IF($A90="","",VLOOKUP($A90,'Annex 2 EHV charges'!$D:$O,2,0))</f>
        <v>469</v>
      </c>
      <c r="C90" s="86">
        <f>IF($A90="","",VLOOKUP($A90,'Annex 2 EHV charges'!$D:$O,3,0))</f>
        <v>2200042679608</v>
      </c>
      <c r="D90" s="85" t="str">
        <f>IF($A90="","",VLOOKUP($A90,'Annex 2 EHV charges'!$D:$O,4,0))</f>
        <v>Tamerton Bridge STOR</v>
      </c>
      <c r="E90" s="87">
        <f>IFERROR(IF(VLOOKUP($A90,'Annex 2 EHV charges'!$D:$O,9,FALSE)=0,"",VLOOKUP($A90,'Annex 2 EHV charges'!$D:$O,9,FALSE)),"")</f>
        <v>-1.093</v>
      </c>
      <c r="F90" s="88">
        <f>IFERROR(IF(VLOOKUP($A90,'Annex 2 EHV charges'!$D:$O,10,FALSE)=0,"",VLOOKUP($A90,'Annex 2 EHV charges'!$D:$O,10,FALSE)),"")</f>
        <v>847.47</v>
      </c>
      <c r="G90" s="89">
        <f>IFERROR(IF(VLOOKUP($A90,'Annex 2 EHV charges'!$D:$O,11,FALSE)=0,"",VLOOKUP($A90,'Annex 2 EHV charges'!$D:$O,11,FALSE)),"")</f>
        <v>0.05</v>
      </c>
      <c r="H90" s="89">
        <f>IFERROR(IF(VLOOKUP($A90,'Annex 2 EHV charges'!$D:$O,12,FALSE)=0,"",VLOOKUP($A90,'Annex 2 EHV charges'!$D:$O,12,FALSE)),"")</f>
        <v>0.05</v>
      </c>
    </row>
    <row r="91" spans="1:8" x14ac:dyDescent="0.25">
      <c r="A91" s="86">
        <f t="array" ref="A91">IFERROR(INDEX('Annex 2 EHV charges'!$D$11:$D$299, MATCH(0, IF(ISBLANK('Annex 2 EHV charges'!$D$11:$D$299),1, COUNTIF(A$4:$A90, 'Annex 2 EHV charges'!$D$11:$D$299)), 0)),"")</f>
        <v>470</v>
      </c>
      <c r="B91" s="85">
        <f>IF($A91="","",VLOOKUP($A91,'Annex 2 EHV charges'!$D:$O,2,0))</f>
        <v>470</v>
      </c>
      <c r="C91" s="86">
        <f>IF($A91="","",VLOOKUP($A91,'Annex 2 EHV charges'!$D:$O,3,0))</f>
        <v>2200042689280</v>
      </c>
      <c r="D91" s="85" t="str">
        <f>IF($A91="","",VLOOKUP($A91,'Annex 2 EHV charges'!$D:$O,4,0))</f>
        <v>Ashwater PV Site 2</v>
      </c>
      <c r="E91" s="87" t="str">
        <f>IFERROR(IF(VLOOKUP($A91,'Annex 2 EHV charges'!$D:$O,9,FALSE)=0,"",VLOOKUP($A91,'Annex 2 EHV charges'!$D:$O,9,FALSE)),"")</f>
        <v/>
      </c>
      <c r="F91" s="88">
        <f>IFERROR(IF(VLOOKUP($A91,'Annex 2 EHV charges'!$D:$O,10,FALSE)=0,"",VLOOKUP($A91,'Annex 2 EHV charges'!$D:$O,10,FALSE)),"")</f>
        <v>583.22</v>
      </c>
      <c r="G91" s="89">
        <f>IFERROR(IF(VLOOKUP($A91,'Annex 2 EHV charges'!$D:$O,11,FALSE)=0,"",VLOOKUP($A91,'Annex 2 EHV charges'!$D:$O,11,FALSE)),"")</f>
        <v>0.05</v>
      </c>
      <c r="H91" s="89">
        <f>IFERROR(IF(VLOOKUP($A91,'Annex 2 EHV charges'!$D:$O,12,FALSE)=0,"",VLOOKUP($A91,'Annex 2 EHV charges'!$D:$O,12,FALSE)),"")</f>
        <v>0.05</v>
      </c>
    </row>
    <row r="92" spans="1:8" x14ac:dyDescent="0.25">
      <c r="A92" s="86">
        <f t="array" ref="A92">IFERROR(INDEX('Annex 2 EHV charges'!$D$11:$D$299, MATCH(0, IF(ISBLANK('Annex 2 EHV charges'!$D$11:$D$299),1, COUNTIF(A$4:$A91, 'Annex 2 EHV charges'!$D$11:$D$299)), 0)),"")</f>
        <v>471</v>
      </c>
      <c r="B92" s="85">
        <f>IF($A92="","",VLOOKUP($A92,'Annex 2 EHV charges'!$D:$O,2,0))</f>
        <v>471</v>
      </c>
      <c r="C92" s="86">
        <f>IF($A92="","",VLOOKUP($A92,'Annex 2 EHV charges'!$D:$O,3,0))</f>
        <v>2200042722617</v>
      </c>
      <c r="D92" s="85" t="str">
        <f>IF($A92="","",VLOOKUP($A92,'Annex 2 EHV charges'!$D:$O,4,0))</f>
        <v>Bodwen</v>
      </c>
      <c r="E92" s="87" t="str">
        <f>IFERROR(IF(VLOOKUP($A92,'Annex 2 EHV charges'!$D:$O,9,FALSE)=0,"",VLOOKUP($A92,'Annex 2 EHV charges'!$D:$O,9,FALSE)),"")</f>
        <v/>
      </c>
      <c r="F92" s="88">
        <f>IFERROR(IF(VLOOKUP($A92,'Annex 2 EHV charges'!$D:$O,10,FALSE)=0,"",VLOOKUP($A92,'Annex 2 EHV charges'!$D:$O,10,FALSE)),"")</f>
        <v>1629.19</v>
      </c>
      <c r="G92" s="89">
        <f>IFERROR(IF(VLOOKUP($A92,'Annex 2 EHV charges'!$D:$O,11,FALSE)=0,"",VLOOKUP($A92,'Annex 2 EHV charges'!$D:$O,11,FALSE)),"")</f>
        <v>0.05</v>
      </c>
      <c r="H92" s="89">
        <f>IFERROR(IF(VLOOKUP($A92,'Annex 2 EHV charges'!$D:$O,12,FALSE)=0,"",VLOOKUP($A92,'Annex 2 EHV charges'!$D:$O,12,FALSE)),"")</f>
        <v>0.05</v>
      </c>
    </row>
    <row r="93" spans="1:8" x14ac:dyDescent="0.25">
      <c r="A93" s="86">
        <f t="array" ref="A93">IFERROR(INDEX('Annex 2 EHV charges'!$D$11:$D$299, MATCH(0, IF(ISBLANK('Annex 2 EHV charges'!$D$11:$D$299),1, COUNTIF(A$4:$A92, 'Annex 2 EHV charges'!$D$11:$D$299)), 0)),"")</f>
        <v>472</v>
      </c>
      <c r="B93" s="85">
        <f>IF($A93="","",VLOOKUP($A93,'Annex 2 EHV charges'!$D:$O,2,0))</f>
        <v>472</v>
      </c>
      <c r="C93" s="86">
        <f>IF($A93="","",VLOOKUP($A93,'Annex 2 EHV charges'!$D:$O,3,0))</f>
        <v>2200042729783</v>
      </c>
      <c r="D93" s="85" t="str">
        <f>IF($A93="","",VLOOKUP($A93,'Annex 2 EHV charges'!$D:$O,4,0))</f>
        <v>Sharland Farm PV</v>
      </c>
      <c r="E93" s="87" t="str">
        <f>IFERROR(IF(VLOOKUP($A93,'Annex 2 EHV charges'!$D:$O,9,FALSE)=0,"",VLOOKUP($A93,'Annex 2 EHV charges'!$D:$O,9,FALSE)),"")</f>
        <v/>
      </c>
      <c r="F93" s="88">
        <f>IFERROR(IF(VLOOKUP($A93,'Annex 2 EHV charges'!$D:$O,10,FALSE)=0,"",VLOOKUP($A93,'Annex 2 EHV charges'!$D:$O,10,FALSE)),"")</f>
        <v>1037.52</v>
      </c>
      <c r="G93" s="89">
        <f>IFERROR(IF(VLOOKUP($A93,'Annex 2 EHV charges'!$D:$O,11,FALSE)=0,"",VLOOKUP($A93,'Annex 2 EHV charges'!$D:$O,11,FALSE)),"")</f>
        <v>0.05</v>
      </c>
      <c r="H93" s="89">
        <f>IFERROR(IF(VLOOKUP($A93,'Annex 2 EHV charges'!$D:$O,12,FALSE)=0,"",VLOOKUP($A93,'Annex 2 EHV charges'!$D:$O,12,FALSE)),"")</f>
        <v>0.05</v>
      </c>
    </row>
    <row r="94" spans="1:8" x14ac:dyDescent="0.25">
      <c r="A94" s="86">
        <f t="array" ref="A94">IFERROR(INDEX('Annex 2 EHV charges'!$D$11:$D$299, MATCH(0, IF(ISBLANK('Annex 2 EHV charges'!$D$11:$D$299),1, COUNTIF(A$4:$A93, 'Annex 2 EHV charges'!$D$11:$D$299)), 0)),"")</f>
        <v>473</v>
      </c>
      <c r="B94" s="85">
        <f>IF($A94="","",VLOOKUP($A94,'Annex 2 EHV charges'!$D:$O,2,0))</f>
        <v>473</v>
      </c>
      <c r="C94" s="86">
        <f>IF($A94="","",VLOOKUP($A94,'Annex 2 EHV charges'!$D:$O,3,0))</f>
        <v>2200042733479</v>
      </c>
      <c r="D94" s="85" t="str">
        <f>IF($A94="","",VLOOKUP($A94,'Annex 2 EHV charges'!$D:$O,4,0))</f>
        <v xml:space="preserve">Stoneshill Farm </v>
      </c>
      <c r="E94" s="87" t="str">
        <f>IFERROR(IF(VLOOKUP($A94,'Annex 2 EHV charges'!$D:$O,9,FALSE)=0,"",VLOOKUP($A94,'Annex 2 EHV charges'!$D:$O,9,FALSE)),"")</f>
        <v/>
      </c>
      <c r="F94" s="88">
        <f>IFERROR(IF(VLOOKUP($A94,'Annex 2 EHV charges'!$D:$O,10,FALSE)=0,"",VLOOKUP($A94,'Annex 2 EHV charges'!$D:$O,10,FALSE)),"")</f>
        <v>1177.06</v>
      </c>
      <c r="G94" s="89">
        <f>IFERROR(IF(VLOOKUP($A94,'Annex 2 EHV charges'!$D:$O,11,FALSE)=0,"",VLOOKUP($A94,'Annex 2 EHV charges'!$D:$O,11,FALSE)),"")</f>
        <v>0.05</v>
      </c>
      <c r="H94" s="89">
        <f>IFERROR(IF(VLOOKUP($A94,'Annex 2 EHV charges'!$D:$O,12,FALSE)=0,"",VLOOKUP($A94,'Annex 2 EHV charges'!$D:$O,12,FALSE)),"")</f>
        <v>0.05</v>
      </c>
    </row>
    <row r="95" spans="1:8" x14ac:dyDescent="0.25">
      <c r="A95" s="86">
        <f t="array" ref="A95">IFERROR(INDEX('Annex 2 EHV charges'!$D$11:$D$299, MATCH(0, IF(ISBLANK('Annex 2 EHV charges'!$D$11:$D$299),1, COUNTIF(A$4:$A94, 'Annex 2 EHV charges'!$D$11:$D$299)), 0)),"")</f>
        <v>474</v>
      </c>
      <c r="B95" s="85">
        <f>IF($A95="","",VLOOKUP($A95,'Annex 2 EHV charges'!$D:$O,2,0))</f>
        <v>474</v>
      </c>
      <c r="C95" s="86">
        <f>IF($A95="","",VLOOKUP($A95,'Annex 2 EHV charges'!$D:$O,3,0))</f>
        <v>2200042733869</v>
      </c>
      <c r="D95" s="85" t="str">
        <f>IF($A95="","",VLOOKUP($A95,'Annex 2 EHV charges'!$D:$O,4,0))</f>
        <v>Nmoor Parsonage Wood PV</v>
      </c>
      <c r="E95" s="87" t="str">
        <f>IFERROR(IF(VLOOKUP($A95,'Annex 2 EHV charges'!$D:$O,9,FALSE)=0,"",VLOOKUP($A95,'Annex 2 EHV charges'!$D:$O,9,FALSE)),"")</f>
        <v/>
      </c>
      <c r="F95" s="88">
        <f>IFERROR(IF(VLOOKUP($A95,'Annex 2 EHV charges'!$D:$O,10,FALSE)=0,"",VLOOKUP($A95,'Annex 2 EHV charges'!$D:$O,10,FALSE)),"")</f>
        <v>241.16</v>
      </c>
      <c r="G95" s="89">
        <f>IFERROR(IF(VLOOKUP($A95,'Annex 2 EHV charges'!$D:$O,11,FALSE)=0,"",VLOOKUP($A95,'Annex 2 EHV charges'!$D:$O,11,FALSE)),"")</f>
        <v>0.05</v>
      </c>
      <c r="H95" s="89">
        <f>IFERROR(IF(VLOOKUP($A95,'Annex 2 EHV charges'!$D:$O,12,FALSE)=0,"",VLOOKUP($A95,'Annex 2 EHV charges'!$D:$O,12,FALSE)),"")</f>
        <v>0.05</v>
      </c>
    </row>
    <row r="96" spans="1:8" x14ac:dyDescent="0.25">
      <c r="A96" s="86">
        <f t="array" ref="A96">IFERROR(INDEX('Annex 2 EHV charges'!$D$11:$D$299, MATCH(0, IF(ISBLANK('Annex 2 EHV charges'!$D$11:$D$299),1, COUNTIF(A$4:$A95, 'Annex 2 EHV charges'!$D$11:$D$299)), 0)),"")</f>
        <v>475</v>
      </c>
      <c r="B96" s="85">
        <f>IF($A96="","",VLOOKUP($A96,'Annex 2 EHV charges'!$D:$O,2,0))</f>
        <v>475</v>
      </c>
      <c r="C96" s="86">
        <f>IF($A96="","",VLOOKUP($A96,'Annex 2 EHV charges'!$D:$O,3,0))</f>
        <v>2200042738714</v>
      </c>
      <c r="D96" s="85" t="str">
        <f>IF($A96="","",VLOOKUP($A96,'Annex 2 EHV charges'!$D:$O,4,0))</f>
        <v>Axe View Way PV</v>
      </c>
      <c r="E96" s="87" t="str">
        <f>IFERROR(IF(VLOOKUP($A96,'Annex 2 EHV charges'!$D:$O,9,FALSE)=0,"",VLOOKUP($A96,'Annex 2 EHV charges'!$D:$O,9,FALSE)),"")</f>
        <v/>
      </c>
      <c r="F96" s="88">
        <f>IFERROR(IF(VLOOKUP($A96,'Annex 2 EHV charges'!$D:$O,10,FALSE)=0,"",VLOOKUP($A96,'Annex 2 EHV charges'!$D:$O,10,FALSE)),"")</f>
        <v>552.79</v>
      </c>
      <c r="G96" s="89">
        <f>IFERROR(IF(VLOOKUP($A96,'Annex 2 EHV charges'!$D:$O,11,FALSE)=0,"",VLOOKUP($A96,'Annex 2 EHV charges'!$D:$O,11,FALSE)),"")</f>
        <v>0.05</v>
      </c>
      <c r="H96" s="89">
        <f>IFERROR(IF(VLOOKUP($A96,'Annex 2 EHV charges'!$D:$O,12,FALSE)=0,"",VLOOKUP($A96,'Annex 2 EHV charges'!$D:$O,12,FALSE)),"")</f>
        <v>0.05</v>
      </c>
    </row>
    <row r="97" spans="1:8" x14ac:dyDescent="0.25">
      <c r="A97" s="86">
        <f t="array" ref="A97">IFERROR(INDEX('Annex 2 EHV charges'!$D$11:$D$299, MATCH(0, IF(ISBLANK('Annex 2 EHV charges'!$D$11:$D$299),1, COUNTIF(A$4:$A96, 'Annex 2 EHV charges'!$D$11:$D$299)), 0)),"")</f>
        <v>476</v>
      </c>
      <c r="B97" s="85">
        <f>IF($A97="","",VLOOKUP($A97,'Annex 2 EHV charges'!$D:$O,2,0))</f>
        <v>476</v>
      </c>
      <c r="C97" s="86">
        <f>IF($A97="","",VLOOKUP($A97,'Annex 2 EHV charges'!$D:$O,3,0))</f>
        <v>2200042742507</v>
      </c>
      <c r="D97" s="85" t="str">
        <f>IF($A97="","",VLOOKUP($A97,'Annex 2 EHV charges'!$D:$O,4,0))</f>
        <v>Place Barton Farm</v>
      </c>
      <c r="E97" s="87" t="str">
        <f>IFERROR(IF(VLOOKUP($A97,'Annex 2 EHV charges'!$D:$O,9,FALSE)=0,"",VLOOKUP($A97,'Annex 2 EHV charges'!$D:$O,9,FALSE)),"")</f>
        <v/>
      </c>
      <c r="F97" s="88">
        <f>IFERROR(IF(VLOOKUP($A97,'Annex 2 EHV charges'!$D:$O,10,FALSE)=0,"",VLOOKUP($A97,'Annex 2 EHV charges'!$D:$O,10,FALSE)),"")</f>
        <v>844.05</v>
      </c>
      <c r="G97" s="89">
        <f>IFERROR(IF(VLOOKUP($A97,'Annex 2 EHV charges'!$D:$O,11,FALSE)=0,"",VLOOKUP($A97,'Annex 2 EHV charges'!$D:$O,11,FALSE)),"")</f>
        <v>0.05</v>
      </c>
      <c r="H97" s="89">
        <f>IFERROR(IF(VLOOKUP($A97,'Annex 2 EHV charges'!$D:$O,12,FALSE)=0,"",VLOOKUP($A97,'Annex 2 EHV charges'!$D:$O,12,FALSE)),"")</f>
        <v>0.05</v>
      </c>
    </row>
    <row r="98" spans="1:8" x14ac:dyDescent="0.25">
      <c r="A98" s="86">
        <f t="array" ref="A98">IFERROR(INDEX('Annex 2 EHV charges'!$D$11:$D$299, MATCH(0, IF(ISBLANK('Annex 2 EHV charges'!$D$11:$D$299),1, COUNTIF(A$4:$A97, 'Annex 2 EHV charges'!$D$11:$D$299)), 0)),"")</f>
        <v>477</v>
      </c>
      <c r="B98" s="85">
        <f>IF($A98="","",VLOOKUP($A98,'Annex 2 EHV charges'!$D:$O,2,0))</f>
        <v>477</v>
      </c>
      <c r="C98" s="86">
        <f>IF($A98="","",VLOOKUP($A98,'Annex 2 EHV charges'!$D:$O,3,0))</f>
        <v>2200042742525</v>
      </c>
      <c r="D98" s="85" t="str">
        <f>IF($A98="","",VLOOKUP($A98,'Annex 2 EHV charges'!$D:$O,4,0))</f>
        <v>Old Stone Farm</v>
      </c>
      <c r="E98" s="87" t="str">
        <f>IFERROR(IF(VLOOKUP($A98,'Annex 2 EHV charges'!$D:$O,9,FALSE)=0,"",VLOOKUP($A98,'Annex 2 EHV charges'!$D:$O,9,FALSE)),"")</f>
        <v/>
      </c>
      <c r="F98" s="88">
        <f>IFERROR(IF(VLOOKUP($A98,'Annex 2 EHV charges'!$D:$O,10,FALSE)=0,"",VLOOKUP($A98,'Annex 2 EHV charges'!$D:$O,10,FALSE)),"")</f>
        <v>583.17999999999995</v>
      </c>
      <c r="G98" s="89">
        <f>IFERROR(IF(VLOOKUP($A98,'Annex 2 EHV charges'!$D:$O,11,FALSE)=0,"",VLOOKUP($A98,'Annex 2 EHV charges'!$D:$O,11,FALSE)),"")</f>
        <v>0.05</v>
      </c>
      <c r="H98" s="89">
        <f>IFERROR(IF(VLOOKUP($A98,'Annex 2 EHV charges'!$D:$O,12,FALSE)=0,"",VLOOKUP($A98,'Annex 2 EHV charges'!$D:$O,12,FALSE)),"")</f>
        <v>0.05</v>
      </c>
    </row>
    <row r="99" spans="1:8" x14ac:dyDescent="0.25">
      <c r="A99" s="86">
        <f t="array" ref="A99">IFERROR(INDEX('Annex 2 EHV charges'!$D$11:$D$299, MATCH(0, IF(ISBLANK('Annex 2 EHV charges'!$D$11:$D$299),1, COUNTIF(A$4:$A98, 'Annex 2 EHV charges'!$D$11:$D$299)), 0)),"")</f>
        <v>480</v>
      </c>
      <c r="B99" s="85">
        <f>IF($A99="","",VLOOKUP($A99,'Annex 2 EHV charges'!$D:$O,2,0))</f>
        <v>480</v>
      </c>
      <c r="C99" s="86">
        <f>IF($A99="","",VLOOKUP($A99,'Annex 2 EHV charges'!$D:$O,3,0))</f>
        <v>2200042784491</v>
      </c>
      <c r="D99" s="85" t="str">
        <f>IF($A99="","",VLOOKUP($A99,'Annex 2 EHV charges'!$D:$O,4,0))</f>
        <v>Lockleaze Battery Storage</v>
      </c>
      <c r="E99" s="87">
        <f>IFERROR(IF(VLOOKUP($A99,'Annex 2 EHV charges'!$D:$O,9,FALSE)=0,"",VLOOKUP($A99,'Annex 2 EHV charges'!$D:$O,9,FALSE)),"")</f>
        <v>-1.2569999999999999</v>
      </c>
      <c r="F99" s="88">
        <f>IFERROR(IF(VLOOKUP($A99,'Annex 2 EHV charges'!$D:$O,10,FALSE)=0,"",VLOOKUP($A99,'Annex 2 EHV charges'!$D:$O,10,FALSE)),"")</f>
        <v>358.12</v>
      </c>
      <c r="G99" s="89">
        <f>IFERROR(IF(VLOOKUP($A99,'Annex 2 EHV charges'!$D:$O,11,FALSE)=0,"",VLOOKUP($A99,'Annex 2 EHV charges'!$D:$O,11,FALSE)),"")</f>
        <v>0.05</v>
      </c>
      <c r="H99" s="89">
        <f>IFERROR(IF(VLOOKUP($A99,'Annex 2 EHV charges'!$D:$O,12,FALSE)=0,"",VLOOKUP($A99,'Annex 2 EHV charges'!$D:$O,12,FALSE)),"")</f>
        <v>0.05</v>
      </c>
    </row>
    <row r="100" spans="1:8" x14ac:dyDescent="0.25">
      <c r="A100" s="86">
        <f t="array" ref="A100">IFERROR(INDEX('Annex 2 EHV charges'!$D$11:$D$299, MATCH(0, IF(ISBLANK('Annex 2 EHV charges'!$D$11:$D$299),1, COUNTIF(A$4:$A99, 'Annex 2 EHV charges'!$D$11:$D$299)), 0)),"")</f>
        <v>491</v>
      </c>
      <c r="B100" s="85">
        <f>IF($A100="","",VLOOKUP($A100,'Annex 2 EHV charges'!$D:$O,2,0))</f>
        <v>491</v>
      </c>
      <c r="C100" s="86">
        <f>IF($A100="","",VLOOKUP($A100,'Annex 2 EHV charges'!$D:$O,3,0))</f>
        <v>2200043210940</v>
      </c>
      <c r="D100" s="85" t="str">
        <f>IF($A100="","",VLOOKUP($A100,'Annex 2 EHV charges'!$D:$O,4,0))</f>
        <v>West Holcombe PV</v>
      </c>
      <c r="E100" s="87" t="str">
        <f>IFERROR(IF(VLOOKUP($A100,'Annex 2 EHV charges'!$D:$O,9,FALSE)=0,"",VLOOKUP($A100,'Annex 2 EHV charges'!$D:$O,9,FALSE)),"")</f>
        <v/>
      </c>
      <c r="F100" s="88">
        <f>IFERROR(IF(VLOOKUP($A100,'Annex 2 EHV charges'!$D:$O,10,FALSE)=0,"",VLOOKUP($A100,'Annex 2 EHV charges'!$D:$O,10,FALSE)),"")</f>
        <v>1163.4000000000001</v>
      </c>
      <c r="G100" s="89">
        <f>IFERROR(IF(VLOOKUP($A100,'Annex 2 EHV charges'!$D:$O,11,FALSE)=0,"",VLOOKUP($A100,'Annex 2 EHV charges'!$D:$O,11,FALSE)),"")</f>
        <v>0.05</v>
      </c>
      <c r="H100" s="89">
        <f>IFERROR(IF(VLOOKUP($A100,'Annex 2 EHV charges'!$D:$O,12,FALSE)=0,"",VLOOKUP($A100,'Annex 2 EHV charges'!$D:$O,12,FALSE)),"")</f>
        <v>0.05</v>
      </c>
    </row>
    <row r="101" spans="1:8" x14ac:dyDescent="0.25">
      <c r="A101" s="86">
        <f t="array" ref="A101">IFERROR(INDEX('Annex 2 EHV charges'!$D$11:$D$299, MATCH(0, IF(ISBLANK('Annex 2 EHV charges'!$D$11:$D$299),1, COUNTIF(A$4:$A100, 'Annex 2 EHV charges'!$D$11:$D$299)), 0)),"")</f>
        <v>601</v>
      </c>
      <c r="B101" s="85">
        <f>IF($A101="","",VLOOKUP($A101,'Annex 2 EHV charges'!$D:$O,2,0))</f>
        <v>601</v>
      </c>
      <c r="C101" s="86">
        <f>IF($A101="","",VLOOKUP($A101,'Annex 2 EHV charges'!$D:$O,3,0))</f>
        <v>2200031824542</v>
      </c>
      <c r="D101" s="85" t="str">
        <f>IF($A101="","",VLOOKUP($A101,'Annex 2 EHV charges'!$D:$O,4,0))</f>
        <v>Imerys1(Blackpool)</v>
      </c>
      <c r="E101" s="87" t="str">
        <f>IFERROR(IF(VLOOKUP($A101,'Annex 2 EHV charges'!$D:$O,9,FALSE)=0,"",VLOOKUP($A101,'Annex 2 EHV charges'!$D:$O,9,FALSE)),"")</f>
        <v/>
      </c>
      <c r="F101" s="88" t="str">
        <f>IFERROR(IF(VLOOKUP($A101,'Annex 2 EHV charges'!$D:$O,10,FALSE)=0,"",VLOOKUP($A101,'Annex 2 EHV charges'!$D:$O,10,FALSE)),"")</f>
        <v/>
      </c>
      <c r="G101" s="89" t="str">
        <f>IFERROR(IF(VLOOKUP($A101,'Annex 2 EHV charges'!$D:$O,11,FALSE)=0,"",VLOOKUP($A101,'Annex 2 EHV charges'!$D:$O,11,FALSE)),"")</f>
        <v/>
      </c>
      <c r="H101" s="89" t="str">
        <f>IFERROR(IF(VLOOKUP($A101,'Annex 2 EHV charges'!$D:$O,12,FALSE)=0,"",VLOOKUP($A101,'Annex 2 EHV charges'!$D:$O,12,FALSE)),"")</f>
        <v/>
      </c>
    </row>
    <row r="102" spans="1:8" x14ac:dyDescent="0.25">
      <c r="A102" s="86">
        <f t="array" ref="A102">IFERROR(INDEX('Annex 2 EHV charges'!$D$11:$D$299, MATCH(0, IF(ISBLANK('Annex 2 EHV charges'!$D$11:$D$299),1, COUNTIF(A$4:$A101, 'Annex 2 EHV charges'!$D$11:$D$299)), 0)),"")</f>
        <v>785</v>
      </c>
      <c r="B102" s="85">
        <f>IF($A102="","",VLOOKUP($A102,'Annex 2 EHV charges'!$D:$O,2,0))</f>
        <v>785</v>
      </c>
      <c r="C102" s="86">
        <f>IF($A102="","",VLOOKUP($A102,'Annex 2 EHV charges'!$D:$O,3,0))</f>
        <v>2200042461324</v>
      </c>
      <c r="D102" s="85" t="str">
        <f>IF($A102="","",VLOOKUP($A102,'Annex 2 EHV charges'!$D:$O,4,0))</f>
        <v>Otterham WT Feeder1</v>
      </c>
      <c r="E102" s="87" t="str">
        <f>IFERROR(IF(VLOOKUP($A102,'Annex 2 EHV charges'!$D:$O,9,FALSE)=0,"",VLOOKUP($A102,'Annex 2 EHV charges'!$D:$O,9,FALSE)),"")</f>
        <v/>
      </c>
      <c r="F102" s="88">
        <f>IFERROR(IF(VLOOKUP($A102,'Annex 2 EHV charges'!$D:$O,10,FALSE)=0,"",VLOOKUP($A102,'Annex 2 EHV charges'!$D:$O,10,FALSE)),"")</f>
        <v>18.149999999999999</v>
      </c>
      <c r="G102" s="89">
        <f>IFERROR(IF(VLOOKUP($A102,'Annex 2 EHV charges'!$D:$O,11,FALSE)=0,"",VLOOKUP($A102,'Annex 2 EHV charges'!$D:$O,11,FALSE)),"")</f>
        <v>0.05</v>
      </c>
      <c r="H102" s="89">
        <f>IFERROR(IF(VLOOKUP($A102,'Annex 2 EHV charges'!$D:$O,12,FALSE)=0,"",VLOOKUP($A102,'Annex 2 EHV charges'!$D:$O,12,FALSE)),"")</f>
        <v>0.05</v>
      </c>
    </row>
    <row r="103" spans="1:8" x14ac:dyDescent="0.25">
      <c r="A103" s="86">
        <f t="array" ref="A103">IFERROR(INDEX('Annex 2 EHV charges'!$D$11:$D$299, MATCH(0, IF(ISBLANK('Annex 2 EHV charges'!$D$11:$D$299),1, COUNTIF(A$4:$A102, 'Annex 2 EHV charges'!$D$11:$D$299)), 0)),"")</f>
        <v>786</v>
      </c>
      <c r="B103" s="85">
        <f>IF($A103="","",VLOOKUP($A103,'Annex 2 EHV charges'!$D:$O,2,0))</f>
        <v>786</v>
      </c>
      <c r="C103" s="86">
        <f>IF($A103="","",VLOOKUP($A103,'Annex 2 EHV charges'!$D:$O,3,0))</f>
        <v>2200042501429</v>
      </c>
      <c r="D103" s="85" t="str">
        <f>IF($A103="","",VLOOKUP($A103,'Annex 2 EHV charges'!$D:$O,4,0))</f>
        <v>Otterham WT Feeder2</v>
      </c>
      <c r="E103" s="87" t="str">
        <f>IFERROR(IF(VLOOKUP($A103,'Annex 2 EHV charges'!$D:$O,9,FALSE)=0,"",VLOOKUP($A103,'Annex 2 EHV charges'!$D:$O,9,FALSE)),"")</f>
        <v/>
      </c>
      <c r="F103" s="88">
        <f>IFERROR(IF(VLOOKUP($A103,'Annex 2 EHV charges'!$D:$O,10,FALSE)=0,"",VLOOKUP($A103,'Annex 2 EHV charges'!$D:$O,10,FALSE)),"")</f>
        <v>130.69999999999999</v>
      </c>
      <c r="G103" s="89">
        <f>IFERROR(IF(VLOOKUP($A103,'Annex 2 EHV charges'!$D:$O,11,FALSE)=0,"",VLOOKUP($A103,'Annex 2 EHV charges'!$D:$O,11,FALSE)),"")</f>
        <v>0.05</v>
      </c>
      <c r="H103" s="89">
        <f>IFERROR(IF(VLOOKUP($A103,'Annex 2 EHV charges'!$D:$O,12,FALSE)=0,"",VLOOKUP($A103,'Annex 2 EHV charges'!$D:$O,12,FALSE)),"")</f>
        <v>0.05</v>
      </c>
    </row>
    <row r="104" spans="1:8" x14ac:dyDescent="0.25">
      <c r="A104" s="86">
        <f t="array" ref="A104">IFERROR(INDEX('Annex 2 EHV charges'!$D$11:$D$299, MATCH(0, IF(ISBLANK('Annex 2 EHV charges'!$D$11:$D$299),1, COUNTIF(A$4:$A103, 'Annex 2 EHV charges'!$D$11:$D$299)), 0)),"")</f>
        <v>789</v>
      </c>
      <c r="B104" s="85">
        <f>IF($A104="","",VLOOKUP($A104,'Annex 2 EHV charges'!$D:$O,2,0))</f>
        <v>789</v>
      </c>
      <c r="C104" s="86">
        <f>IF($A104="","",VLOOKUP($A104,'Annex 2 EHV charges'!$D:$O,3,0))</f>
        <v>2200042141142</v>
      </c>
      <c r="D104" s="85" t="str">
        <f>IF($A104="","",VLOOKUP($A104,'Annex 2 EHV charges'!$D:$O,4,0))</f>
        <v>Wyld Meadow</v>
      </c>
      <c r="E104" s="87" t="str">
        <f>IFERROR(IF(VLOOKUP($A104,'Annex 2 EHV charges'!$D:$O,9,FALSE)=0,"",VLOOKUP($A104,'Annex 2 EHV charges'!$D:$O,9,FALSE)),"")</f>
        <v/>
      </c>
      <c r="F104" s="88">
        <f>IFERROR(IF(VLOOKUP($A104,'Annex 2 EHV charges'!$D:$O,10,FALSE)=0,"",VLOOKUP($A104,'Annex 2 EHV charges'!$D:$O,10,FALSE)),"")</f>
        <v>798.84</v>
      </c>
      <c r="G104" s="89">
        <f>IFERROR(IF(VLOOKUP($A104,'Annex 2 EHV charges'!$D:$O,11,FALSE)=0,"",VLOOKUP($A104,'Annex 2 EHV charges'!$D:$O,11,FALSE)),"")</f>
        <v>0.05</v>
      </c>
      <c r="H104" s="89">
        <f>IFERROR(IF(VLOOKUP($A104,'Annex 2 EHV charges'!$D:$O,12,FALSE)=0,"",VLOOKUP($A104,'Annex 2 EHV charges'!$D:$O,12,FALSE)),"")</f>
        <v>0.05</v>
      </c>
    </row>
    <row r="105" spans="1:8" x14ac:dyDescent="0.25">
      <c r="A105" s="86">
        <f t="array" ref="A105">IFERROR(INDEX('Annex 2 EHV charges'!$D$11:$D$299, MATCH(0, IF(ISBLANK('Annex 2 EHV charges'!$D$11:$D$299),1, COUNTIF(A$4:$A104, 'Annex 2 EHV charges'!$D$11:$D$299)), 0)),"")</f>
        <v>791</v>
      </c>
      <c r="B105" s="85">
        <f>IF($A105="","",VLOOKUP($A105,'Annex 2 EHV charges'!$D:$O,2,0))</f>
        <v>791</v>
      </c>
      <c r="C105" s="86">
        <f>IF($A105="","",VLOOKUP($A105,'Annex 2 EHV charges'!$D:$O,3,0))</f>
        <v>2200042141277</v>
      </c>
      <c r="D105" s="85" t="str">
        <f>IF($A105="","",VLOOKUP($A105,'Annex 2 EHV charges'!$D:$O,4,0))</f>
        <v>Prince Rock</v>
      </c>
      <c r="E105" s="87">
        <f>IFERROR(IF(VLOOKUP($A105,'Annex 2 EHV charges'!$D:$O,9,FALSE)=0,"",VLOOKUP($A105,'Annex 2 EHV charges'!$D:$O,9,FALSE)),"")</f>
        <v>-2.8769999999999998</v>
      </c>
      <c r="F105" s="88">
        <f>IFERROR(IF(VLOOKUP($A105,'Annex 2 EHV charges'!$D:$O,10,FALSE)=0,"",VLOOKUP($A105,'Annex 2 EHV charges'!$D:$O,10,FALSE)),"")</f>
        <v>686.77</v>
      </c>
      <c r="G105" s="89">
        <f>IFERROR(IF(VLOOKUP($A105,'Annex 2 EHV charges'!$D:$O,11,FALSE)=0,"",VLOOKUP($A105,'Annex 2 EHV charges'!$D:$O,11,FALSE)),"")</f>
        <v>0.05</v>
      </c>
      <c r="H105" s="89">
        <f>IFERROR(IF(VLOOKUP($A105,'Annex 2 EHV charges'!$D:$O,12,FALSE)=0,"",VLOOKUP($A105,'Annex 2 EHV charges'!$D:$O,12,FALSE)),"")</f>
        <v>0.05</v>
      </c>
    </row>
    <row r="106" spans="1:8" x14ac:dyDescent="0.25">
      <c r="A106" s="86">
        <f t="array" ref="A106">IFERROR(INDEX('Annex 2 EHV charges'!$D$11:$D$299, MATCH(0, IF(ISBLANK('Annex 2 EHV charges'!$D$11:$D$299),1, COUNTIF(A$4:$A105, 'Annex 2 EHV charges'!$D$11:$D$299)), 0)),"")</f>
        <v>765</v>
      </c>
      <c r="B106" s="85">
        <f>IF($A106="","",VLOOKUP($A106,'Annex 2 EHV charges'!$D:$O,2,0))</f>
        <v>765</v>
      </c>
      <c r="C106" s="86">
        <f>IF($A106="","",VLOOKUP($A106,'Annex 2 EHV charges'!$D:$O,3,0))</f>
        <v>2200032168616</v>
      </c>
      <c r="D106" s="85" t="str">
        <f>IF($A106="","",VLOOKUP($A106,'Annex 2 EHV charges'!$D:$O,4,0))</f>
        <v>Bradon Farm</v>
      </c>
      <c r="E106" s="87">
        <f>IFERROR(IF(VLOOKUP($A106,'Annex 2 EHV charges'!$D:$O,9,FALSE)=0,"",VLOOKUP($A106,'Annex 2 EHV charges'!$D:$O,9,FALSE)),"")</f>
        <v>-1.798</v>
      </c>
      <c r="F106" s="88">
        <f>IFERROR(IF(VLOOKUP($A106,'Annex 2 EHV charges'!$D:$O,10,FALSE)=0,"",VLOOKUP($A106,'Annex 2 EHV charges'!$D:$O,10,FALSE)),"")</f>
        <v>1432.76</v>
      </c>
      <c r="G106" s="89">
        <f>IFERROR(IF(VLOOKUP($A106,'Annex 2 EHV charges'!$D:$O,11,FALSE)=0,"",VLOOKUP($A106,'Annex 2 EHV charges'!$D:$O,11,FALSE)),"")</f>
        <v>0.05</v>
      </c>
      <c r="H106" s="89">
        <f>IFERROR(IF(VLOOKUP($A106,'Annex 2 EHV charges'!$D:$O,12,FALSE)=0,"",VLOOKUP($A106,'Annex 2 EHV charges'!$D:$O,12,FALSE)),"")</f>
        <v>0.05</v>
      </c>
    </row>
    <row r="107" spans="1:8" x14ac:dyDescent="0.25">
      <c r="A107" s="86">
        <f t="array" ref="A107">IFERROR(INDEX('Annex 2 EHV charges'!$D$11:$D$299, MATCH(0, IF(ISBLANK('Annex 2 EHV charges'!$D$11:$D$299),1, COUNTIF(A$4:$A106, 'Annex 2 EHV charges'!$D$11:$D$299)), 0)),"")</f>
        <v>766</v>
      </c>
      <c r="B107" s="85">
        <f>IF($A107="","",VLOOKUP($A107,'Annex 2 EHV charges'!$D:$O,2,0))</f>
        <v>766</v>
      </c>
      <c r="C107" s="86">
        <f>IF($A107="","",VLOOKUP($A107,'Annex 2 EHV charges'!$D:$O,3,0))</f>
        <v>2200031664357</v>
      </c>
      <c r="D107" s="85" t="str">
        <f>IF($A107="","",VLOOKUP($A107,'Annex 2 EHV charges'!$D:$O,4,0))</f>
        <v>Carland Cross</v>
      </c>
      <c r="E107" s="87">
        <f>IFERROR(IF(VLOOKUP($A107,'Annex 2 EHV charges'!$D:$O,9,FALSE)=0,"",VLOOKUP($A107,'Annex 2 EHV charges'!$D:$O,9,FALSE)),"")</f>
        <v>-3.1869999999999998</v>
      </c>
      <c r="F107" s="88">
        <f>IFERROR(IF(VLOOKUP($A107,'Annex 2 EHV charges'!$D:$O,10,FALSE)=0,"",VLOOKUP($A107,'Annex 2 EHV charges'!$D:$O,10,FALSE)),"")</f>
        <v>485.13</v>
      </c>
      <c r="G107" s="89">
        <f>IFERROR(IF(VLOOKUP($A107,'Annex 2 EHV charges'!$D:$O,11,FALSE)=0,"",VLOOKUP($A107,'Annex 2 EHV charges'!$D:$O,11,FALSE)),"")</f>
        <v>0.05</v>
      </c>
      <c r="H107" s="89">
        <f>IFERROR(IF(VLOOKUP($A107,'Annex 2 EHV charges'!$D:$O,12,FALSE)=0,"",VLOOKUP($A107,'Annex 2 EHV charges'!$D:$O,12,FALSE)),"")</f>
        <v>0.05</v>
      </c>
    </row>
    <row r="108" spans="1:8" x14ac:dyDescent="0.25">
      <c r="A108" s="86">
        <f t="array" ref="A108">IFERROR(INDEX('Annex 2 EHV charges'!$D$11:$D$299, MATCH(0, IF(ISBLANK('Annex 2 EHV charges'!$D$11:$D$299),1, COUNTIF(A$4:$A107, 'Annex 2 EHV charges'!$D$11:$D$299)), 0)),"")</f>
        <v>767</v>
      </c>
      <c r="B108" s="85">
        <f>IF($A108="","",VLOOKUP($A108,'Annex 2 EHV charges'!$D:$O,2,0))</f>
        <v>767</v>
      </c>
      <c r="C108" s="86">
        <f>IF($A108="","",VLOOKUP($A108,'Annex 2 EHV charges'!$D:$O,3,0))</f>
        <v>2200031822971</v>
      </c>
      <c r="D108" s="85" t="str">
        <f>IF($A108="","",VLOOKUP($A108,'Annex 2 EHV charges'!$D:$O,4,0))</f>
        <v>Cold Northcott</v>
      </c>
      <c r="E108" s="87" t="str">
        <f>IFERROR(IF(VLOOKUP($A108,'Annex 2 EHV charges'!$D:$O,9,FALSE)=0,"",VLOOKUP($A108,'Annex 2 EHV charges'!$D:$O,9,FALSE)),"")</f>
        <v/>
      </c>
      <c r="F108" s="88">
        <f>IFERROR(IF(VLOOKUP($A108,'Annex 2 EHV charges'!$D:$O,10,FALSE)=0,"",VLOOKUP($A108,'Annex 2 EHV charges'!$D:$O,10,FALSE)),"")</f>
        <v>507.71</v>
      </c>
      <c r="G108" s="89">
        <f>IFERROR(IF(VLOOKUP($A108,'Annex 2 EHV charges'!$D:$O,11,FALSE)=0,"",VLOOKUP($A108,'Annex 2 EHV charges'!$D:$O,11,FALSE)),"")</f>
        <v>0.05</v>
      </c>
      <c r="H108" s="89">
        <f>IFERROR(IF(VLOOKUP($A108,'Annex 2 EHV charges'!$D:$O,12,FALSE)=0,"",VLOOKUP($A108,'Annex 2 EHV charges'!$D:$O,12,FALSE)),"")</f>
        <v>0.05</v>
      </c>
    </row>
    <row r="109" spans="1:8" x14ac:dyDescent="0.25">
      <c r="A109" s="86">
        <f t="array" ref="A109">IFERROR(INDEX('Annex 2 EHV charges'!$D$11:$D$299, MATCH(0, IF(ISBLANK('Annex 2 EHV charges'!$D$11:$D$299),1, COUNTIF(A$4:$A108, 'Annex 2 EHV charges'!$D$11:$D$299)), 0)),"")</f>
        <v>768</v>
      </c>
      <c r="B109" s="85">
        <f>IF($A109="","",VLOOKUP($A109,'Annex 2 EHV charges'!$D:$O,2,0))</f>
        <v>768</v>
      </c>
      <c r="C109" s="86">
        <f>IF($A109="","",VLOOKUP($A109,'Annex 2 EHV charges'!$D:$O,3,0))</f>
        <v>2200040863399</v>
      </c>
      <c r="D109" s="85" t="str">
        <f>IF($A109="","",VLOOKUP($A109,'Annex 2 EHV charges'!$D:$O,4,0))</f>
        <v>Forestmoor 1</v>
      </c>
      <c r="E109" s="87" t="str">
        <f>IFERROR(IF(VLOOKUP($A109,'Annex 2 EHV charges'!$D:$O,9,FALSE)=0,"",VLOOKUP($A109,'Annex 2 EHV charges'!$D:$O,9,FALSE)),"")</f>
        <v/>
      </c>
      <c r="F109" s="88" t="str">
        <f>IFERROR(IF(VLOOKUP($A109,'Annex 2 EHV charges'!$D:$O,10,FALSE)=0,"",VLOOKUP($A109,'Annex 2 EHV charges'!$D:$O,10,FALSE)),"")</f>
        <v/>
      </c>
      <c r="G109" s="89" t="str">
        <f>IFERROR(IF(VLOOKUP($A109,'Annex 2 EHV charges'!$D:$O,11,FALSE)=0,"",VLOOKUP($A109,'Annex 2 EHV charges'!$D:$O,11,FALSE)),"")</f>
        <v/>
      </c>
      <c r="H109" s="89" t="str">
        <f>IFERROR(IF(VLOOKUP($A109,'Annex 2 EHV charges'!$D:$O,12,FALSE)=0,"",VLOOKUP($A109,'Annex 2 EHV charges'!$D:$O,12,FALSE)),"")</f>
        <v/>
      </c>
    </row>
    <row r="110" spans="1:8" x14ac:dyDescent="0.25">
      <c r="A110" s="86">
        <f t="array" ref="A110">IFERROR(INDEX('Annex 2 EHV charges'!$D$11:$D$299, MATCH(0, IF(ISBLANK('Annex 2 EHV charges'!$D$11:$D$299),1, COUNTIF(A$4:$A109, 'Annex 2 EHV charges'!$D$11:$D$299)), 0)),"")</f>
        <v>769</v>
      </c>
      <c r="B110" s="85">
        <f>IF($A110="","",VLOOKUP($A110,'Annex 2 EHV charges'!$D:$O,2,0))</f>
        <v>769</v>
      </c>
      <c r="C110" s="86">
        <f>IF($A110="","",VLOOKUP($A110,'Annex 2 EHV charges'!$D:$O,3,0))</f>
        <v>2200040863422</v>
      </c>
      <c r="D110" s="85" t="str">
        <f>IF($A110="","",VLOOKUP($A110,'Annex 2 EHV charges'!$D:$O,4,0))</f>
        <v>Forestmoor 2</v>
      </c>
      <c r="E110" s="87" t="str">
        <f>IFERROR(IF(VLOOKUP($A110,'Annex 2 EHV charges'!$D:$O,9,FALSE)=0,"",VLOOKUP($A110,'Annex 2 EHV charges'!$D:$O,9,FALSE)),"")</f>
        <v/>
      </c>
      <c r="F110" s="88" t="str">
        <f>IFERROR(IF(VLOOKUP($A110,'Annex 2 EHV charges'!$D:$O,10,FALSE)=0,"",VLOOKUP($A110,'Annex 2 EHV charges'!$D:$O,10,FALSE)),"")</f>
        <v/>
      </c>
      <c r="G110" s="89" t="str">
        <f>IFERROR(IF(VLOOKUP($A110,'Annex 2 EHV charges'!$D:$O,11,FALSE)=0,"",VLOOKUP($A110,'Annex 2 EHV charges'!$D:$O,11,FALSE)),"")</f>
        <v/>
      </c>
      <c r="H110" s="89" t="str">
        <f>IFERROR(IF(VLOOKUP($A110,'Annex 2 EHV charges'!$D:$O,12,FALSE)=0,"",VLOOKUP($A110,'Annex 2 EHV charges'!$D:$O,12,FALSE)),"")</f>
        <v/>
      </c>
    </row>
    <row r="111" spans="1:8" x14ac:dyDescent="0.25">
      <c r="A111" s="86">
        <f t="array" ref="A111">IFERROR(INDEX('Annex 2 EHV charges'!$D$11:$D$299, MATCH(0, IF(ISBLANK('Annex 2 EHV charges'!$D$11:$D$299),1, COUNTIF(A$4:$A110, 'Annex 2 EHV charges'!$D$11:$D$299)), 0)),"")</f>
        <v>770</v>
      </c>
      <c r="B111" s="85">
        <f>IF($A111="","",VLOOKUP($A111,'Annex 2 EHV charges'!$D:$O,2,0))</f>
        <v>770</v>
      </c>
      <c r="C111" s="86">
        <f>IF($A111="","",VLOOKUP($A111,'Annex 2 EHV charges'!$D:$O,3,0))</f>
        <v>2200031823558</v>
      </c>
      <c r="D111" s="85" t="str">
        <f>IF($A111="","",VLOOKUP($A111,'Annex 2 EHV charges'!$D:$O,4,0))</f>
        <v>Four Burrows</v>
      </c>
      <c r="E111" s="87" t="str">
        <f>IFERROR(IF(VLOOKUP($A111,'Annex 2 EHV charges'!$D:$O,9,FALSE)=0,"",VLOOKUP($A111,'Annex 2 EHV charges'!$D:$O,9,FALSE)),"")</f>
        <v/>
      </c>
      <c r="F111" s="88">
        <f>IFERROR(IF(VLOOKUP($A111,'Annex 2 EHV charges'!$D:$O,10,FALSE)=0,"",VLOOKUP($A111,'Annex 2 EHV charges'!$D:$O,10,FALSE)),"")</f>
        <v>825.6</v>
      </c>
      <c r="G111" s="89">
        <f>IFERROR(IF(VLOOKUP($A111,'Annex 2 EHV charges'!$D:$O,11,FALSE)=0,"",VLOOKUP($A111,'Annex 2 EHV charges'!$D:$O,11,FALSE)),"")</f>
        <v>0.05</v>
      </c>
      <c r="H111" s="89">
        <f>IFERROR(IF(VLOOKUP($A111,'Annex 2 EHV charges'!$D:$O,12,FALSE)=0,"",VLOOKUP($A111,'Annex 2 EHV charges'!$D:$O,12,FALSE)),"")</f>
        <v>0.05</v>
      </c>
    </row>
    <row r="112" spans="1:8" x14ac:dyDescent="0.25">
      <c r="A112" s="86">
        <f t="array" ref="A112">IFERROR(INDEX('Annex 2 EHV charges'!$D$11:$D$299, MATCH(0, IF(ISBLANK('Annex 2 EHV charges'!$D$11:$D$299),1, COUNTIF(A$4:$A111, 'Annex 2 EHV charges'!$D$11:$D$299)), 0)),"")</f>
        <v>783</v>
      </c>
      <c r="B112" s="85">
        <f>IF($A112="","",VLOOKUP($A112,'Annex 2 EHV charges'!$D:$O,2,0))</f>
        <v>783</v>
      </c>
      <c r="C112" s="86">
        <f>IF($A112="","",VLOOKUP($A112,'Annex 2 EHV charges'!$D:$O,3,0))</f>
        <v>2200042384200</v>
      </c>
      <c r="D112" s="85" t="str">
        <f>IF($A112="","",VLOOKUP($A112,'Annex 2 EHV charges'!$D:$O,4,0))</f>
        <v>Canworthy PV</v>
      </c>
      <c r="E112" s="87" t="str">
        <f>IFERROR(IF(VLOOKUP($A112,'Annex 2 EHV charges'!$D:$O,9,FALSE)=0,"",VLOOKUP($A112,'Annex 2 EHV charges'!$D:$O,9,FALSE)),"")</f>
        <v/>
      </c>
      <c r="F112" s="88">
        <f>IFERROR(IF(VLOOKUP($A112,'Annex 2 EHV charges'!$D:$O,10,FALSE)=0,"",VLOOKUP($A112,'Annex 2 EHV charges'!$D:$O,10,FALSE)),"")</f>
        <v>978.97</v>
      </c>
      <c r="G112" s="89">
        <f>IFERROR(IF(VLOOKUP($A112,'Annex 2 EHV charges'!$D:$O,11,FALSE)=0,"",VLOOKUP($A112,'Annex 2 EHV charges'!$D:$O,11,FALSE)),"")</f>
        <v>0.05</v>
      </c>
      <c r="H112" s="89">
        <f>IFERROR(IF(VLOOKUP($A112,'Annex 2 EHV charges'!$D:$O,12,FALSE)=0,"",VLOOKUP($A112,'Annex 2 EHV charges'!$D:$O,12,FALSE)),"")</f>
        <v>0.05</v>
      </c>
    </row>
    <row r="113" spans="1:8" x14ac:dyDescent="0.25">
      <c r="A113" s="86">
        <f t="array" ref="A113">IFERROR(INDEX('Annex 2 EHV charges'!$D$11:$D$299, MATCH(0, IF(ISBLANK('Annex 2 EHV charges'!$D$11:$D$299),1, COUNTIF(A$4:$A112, 'Annex 2 EHV charges'!$D$11:$D$299)), 0)),"")</f>
        <v>775</v>
      </c>
      <c r="B113" s="85">
        <f>IF($A113="","",VLOOKUP($A113,'Annex 2 EHV charges'!$D:$O,2,0))</f>
        <v>775</v>
      </c>
      <c r="C113" s="86">
        <f>IF($A113="","",VLOOKUP($A113,'Annex 2 EHV charges'!$D:$O,3,0))</f>
        <v>2200031823530</v>
      </c>
      <c r="D113" s="85" t="str">
        <f>IF($A113="","",VLOOKUP($A113,'Annex 2 EHV charges'!$D:$O,4,0))</f>
        <v>St Breock</v>
      </c>
      <c r="E113" s="87" t="str">
        <f>IFERROR(IF(VLOOKUP($A113,'Annex 2 EHV charges'!$D:$O,9,FALSE)=0,"",VLOOKUP($A113,'Annex 2 EHV charges'!$D:$O,9,FALSE)),"")</f>
        <v/>
      </c>
      <c r="F113" s="88">
        <f>IFERROR(IF(VLOOKUP($A113,'Annex 2 EHV charges'!$D:$O,10,FALSE)=0,"",VLOOKUP($A113,'Annex 2 EHV charges'!$D:$O,10,FALSE)),"")</f>
        <v>312.24</v>
      </c>
      <c r="G113" s="89">
        <f>IFERROR(IF(VLOOKUP($A113,'Annex 2 EHV charges'!$D:$O,11,FALSE)=0,"",VLOOKUP($A113,'Annex 2 EHV charges'!$D:$O,11,FALSE)),"")</f>
        <v>0.05</v>
      </c>
      <c r="H113" s="89">
        <f>IFERROR(IF(VLOOKUP($A113,'Annex 2 EHV charges'!$D:$O,12,FALSE)=0,"",VLOOKUP($A113,'Annex 2 EHV charges'!$D:$O,12,FALSE)),"")</f>
        <v>0.05</v>
      </c>
    </row>
    <row r="114" spans="1:8" ht="26.4" x14ac:dyDescent="0.25">
      <c r="A114" s="86">
        <f t="array" ref="A114">IFERROR(INDEX('Annex 2 EHV charges'!$D$11:$D$299, MATCH(0, IF(ISBLANK('Annex 2 EHV charges'!$D$11:$D$299),1, COUNTIF(A$4:$A113, 'Annex 2 EHV charges'!$D$11:$D$299)), 0)),"")</f>
        <v>723</v>
      </c>
      <c r="B114" s="85">
        <f>IF($A114="","",VLOOKUP($A114,'Annex 2 EHV charges'!$D:$O,2,0))</f>
        <v>723</v>
      </c>
      <c r="C114" s="86" t="str">
        <f>IF($A114="","",VLOOKUP($A114,'Annex 2 EHV charges'!$D:$O,3,0))</f>
        <v>2200042334139
2200042334148</v>
      </c>
      <c r="D114" s="85" t="str">
        <f>IF($A114="","",VLOOKUP($A114,'Annex 2 EHV charges'!$D:$O,4,0))</f>
        <v>DML - Central</v>
      </c>
      <c r="E114" s="87">
        <f>IFERROR(IF(VLOOKUP($A114,'Annex 2 EHV charges'!$D:$O,9,FALSE)=0,"",VLOOKUP($A114,'Annex 2 EHV charges'!$D:$O,9,FALSE)),"")</f>
        <v>-2.7160000000000002</v>
      </c>
      <c r="F114" s="88">
        <f>IFERROR(IF(VLOOKUP($A114,'Annex 2 EHV charges'!$D:$O,10,FALSE)=0,"",VLOOKUP($A114,'Annex 2 EHV charges'!$D:$O,10,FALSE)),"")</f>
        <v>2176.56</v>
      </c>
      <c r="G114" s="89">
        <f>IFERROR(IF(VLOOKUP($A114,'Annex 2 EHV charges'!$D:$O,11,FALSE)=0,"",VLOOKUP($A114,'Annex 2 EHV charges'!$D:$O,11,FALSE)),"")</f>
        <v>0.05</v>
      </c>
      <c r="H114" s="89">
        <f>IFERROR(IF(VLOOKUP($A114,'Annex 2 EHV charges'!$D:$O,12,FALSE)=0,"",VLOOKUP($A114,'Annex 2 EHV charges'!$D:$O,12,FALSE)),"")</f>
        <v>0.05</v>
      </c>
    </row>
    <row r="115" spans="1:8" x14ac:dyDescent="0.25">
      <c r="A115" s="86">
        <f t="array" ref="A115">IFERROR(INDEX('Annex 2 EHV charges'!$D$11:$D$299, MATCH(0, IF(ISBLANK('Annex 2 EHV charges'!$D$11:$D$299),1, COUNTIF(A$4:$A114, 'Annex 2 EHV charges'!$D$11:$D$299)), 0)),"")</f>
        <v>748</v>
      </c>
      <c r="B115" s="85">
        <f>IF($A115="","",VLOOKUP($A115,'Annex 2 EHV charges'!$D:$O,2,0))</f>
        <v>748</v>
      </c>
      <c r="C115" s="86">
        <f>IF($A115="","",VLOOKUP($A115,'Annex 2 EHV charges'!$D:$O,3,0))</f>
        <v>2200042602298</v>
      </c>
      <c r="D115" s="85" t="str">
        <f>IF($A115="","",VLOOKUP($A115,'Annex 2 EHV charges'!$D:$O,4,0))</f>
        <v>Denbrook WF</v>
      </c>
      <c r="E115" s="87" t="str">
        <f>IFERROR(IF(VLOOKUP($A115,'Annex 2 EHV charges'!$D:$O,9,FALSE)=0,"",VLOOKUP($A115,'Annex 2 EHV charges'!$D:$O,9,FALSE)),"")</f>
        <v/>
      </c>
      <c r="F115" s="88">
        <f>IFERROR(IF(VLOOKUP($A115,'Annex 2 EHV charges'!$D:$O,10,FALSE)=0,"",VLOOKUP($A115,'Annex 2 EHV charges'!$D:$O,10,FALSE)),"")</f>
        <v>3023.35</v>
      </c>
      <c r="G115" s="89">
        <f>IFERROR(IF(VLOOKUP($A115,'Annex 2 EHV charges'!$D:$O,11,FALSE)=0,"",VLOOKUP($A115,'Annex 2 EHV charges'!$D:$O,11,FALSE)),"")</f>
        <v>0.05</v>
      </c>
      <c r="H115" s="89">
        <f>IFERROR(IF(VLOOKUP($A115,'Annex 2 EHV charges'!$D:$O,12,FALSE)=0,"",VLOOKUP($A115,'Annex 2 EHV charges'!$D:$O,12,FALSE)),"")</f>
        <v>0.05</v>
      </c>
    </row>
    <row r="116" spans="1:8" x14ac:dyDescent="0.25">
      <c r="A116" s="86">
        <f t="array" ref="A116">IFERROR(INDEX('Annex 2 EHV charges'!$D$11:$D$299, MATCH(0, IF(ISBLANK('Annex 2 EHV charges'!$D$11:$D$299),1, COUNTIF(A$4:$A115, 'Annex 2 EHV charges'!$D$11:$D$299)), 0)),"")</f>
        <v>747</v>
      </c>
      <c r="B116" s="85">
        <f>IF($A116="","",VLOOKUP($A116,'Annex 2 EHV charges'!$D:$O,2,0))</f>
        <v>747</v>
      </c>
      <c r="C116" s="86">
        <f>IF($A116="","",VLOOKUP($A116,'Annex 2 EHV charges'!$D:$O,3,0))</f>
        <v>2200041804446</v>
      </c>
      <c r="D116" s="85" t="str">
        <f>IF($A116="","",VLOOKUP($A116,'Annex 2 EHV charges'!$D:$O,4,0))</f>
        <v>Hayle Wave Hub</v>
      </c>
      <c r="E116" s="87">
        <f>IFERROR(IF(VLOOKUP($A116,'Annex 2 EHV charges'!$D:$O,9,FALSE)=0,"",VLOOKUP($A116,'Annex 2 EHV charges'!$D:$O,9,FALSE)),"")</f>
        <v>-17.914999999999999</v>
      </c>
      <c r="F116" s="88">
        <f>IFERROR(IF(VLOOKUP($A116,'Annex 2 EHV charges'!$D:$O,10,FALSE)=0,"",VLOOKUP($A116,'Annex 2 EHV charges'!$D:$O,10,FALSE)),"")</f>
        <v>644.59</v>
      </c>
      <c r="G116" s="89">
        <f>IFERROR(IF(VLOOKUP($A116,'Annex 2 EHV charges'!$D:$O,11,FALSE)=0,"",VLOOKUP($A116,'Annex 2 EHV charges'!$D:$O,11,FALSE)),"")</f>
        <v>0.05</v>
      </c>
      <c r="H116" s="89">
        <f>IFERROR(IF(VLOOKUP($A116,'Annex 2 EHV charges'!$D:$O,12,FALSE)=0,"",VLOOKUP($A116,'Annex 2 EHV charges'!$D:$O,12,FALSE)),"")</f>
        <v>0.05</v>
      </c>
    </row>
    <row r="117" spans="1:8" x14ac:dyDescent="0.25">
      <c r="A117" s="86">
        <f t="array" ref="A117">IFERROR(INDEX('Annex 2 EHV charges'!$D$11:$D$299, MATCH(0, IF(ISBLANK('Annex 2 EHV charges'!$D$11:$D$299),1, COUNTIF(A$4:$A116, 'Annex 2 EHV charges'!$D$11:$D$299)), 0)),"")</f>
        <v>741</v>
      </c>
      <c r="B117" s="85">
        <f>IF($A117="","",VLOOKUP($A117,'Annex 2 EHV charges'!$D:$O,2,0))</f>
        <v>741</v>
      </c>
      <c r="C117" s="86">
        <f>IF($A117="","",VLOOKUP($A117,'Annex 2 EHV charges'!$D:$O,3,0))</f>
        <v>2200032024222</v>
      </c>
      <c r="D117" s="85" t="str">
        <f>IF($A117="","",VLOOKUP($A117,'Annex 2 EHV charges'!$D:$O,4,0))</f>
        <v>Marsh Barton</v>
      </c>
      <c r="E117" s="87" t="str">
        <f>IFERROR(IF(VLOOKUP($A117,'Annex 2 EHV charges'!$D:$O,9,FALSE)=0,"",VLOOKUP($A117,'Annex 2 EHV charges'!$D:$O,9,FALSE)),"")</f>
        <v/>
      </c>
      <c r="F117" s="88" t="str">
        <f>IFERROR(IF(VLOOKUP($A117,'Annex 2 EHV charges'!$D:$O,10,FALSE)=0,"",VLOOKUP($A117,'Annex 2 EHV charges'!$D:$O,10,FALSE)),"")</f>
        <v/>
      </c>
      <c r="G117" s="89" t="str">
        <f>IFERROR(IF(VLOOKUP($A117,'Annex 2 EHV charges'!$D:$O,11,FALSE)=0,"",VLOOKUP($A117,'Annex 2 EHV charges'!$D:$O,11,FALSE)),"")</f>
        <v/>
      </c>
      <c r="H117" s="89" t="str">
        <f>IFERROR(IF(VLOOKUP($A117,'Annex 2 EHV charges'!$D:$O,12,FALSE)=0,"",VLOOKUP($A117,'Annex 2 EHV charges'!$D:$O,12,FALSE)),"")</f>
        <v/>
      </c>
    </row>
    <row r="118" spans="1:8" x14ac:dyDescent="0.25">
      <c r="A118" s="86">
        <f t="array" ref="A118">IFERROR(INDEX('Annex 2 EHV charges'!$D$11:$D$299, MATCH(0, IF(ISBLANK('Annex 2 EHV charges'!$D$11:$D$299),1, COUNTIF(A$4:$A117, 'Annex 2 EHV charges'!$D$11:$D$299)), 0)),"")</f>
        <v>752</v>
      </c>
      <c r="B118" s="85">
        <f>IF($A118="","",VLOOKUP($A118,'Annex 2 EHV charges'!$D:$O,2,0))</f>
        <v>752</v>
      </c>
      <c r="C118" s="86">
        <f>IF($A118="","",VLOOKUP($A118,'Annex 2 EHV charges'!$D:$O,3,0))</f>
        <v>2200040571122</v>
      </c>
      <c r="D118" s="85" t="str">
        <f>IF($A118="","",VLOOKUP($A118,'Annex 2 EHV charges'!$D:$O,4,0))</f>
        <v>Connon Bridge</v>
      </c>
      <c r="E118" s="87">
        <f>IFERROR(IF(VLOOKUP($A118,'Annex 2 EHV charges'!$D:$O,9,FALSE)=0,"",VLOOKUP($A118,'Annex 2 EHV charges'!$D:$O,9,FALSE)),"")</f>
        <v>-1.5169999999999999</v>
      </c>
      <c r="F118" s="88">
        <f>IFERROR(IF(VLOOKUP($A118,'Annex 2 EHV charges'!$D:$O,10,FALSE)=0,"",VLOOKUP($A118,'Annex 2 EHV charges'!$D:$O,10,FALSE)),"")</f>
        <v>409.69</v>
      </c>
      <c r="G118" s="89">
        <f>IFERROR(IF(VLOOKUP($A118,'Annex 2 EHV charges'!$D:$O,11,FALSE)=0,"",VLOOKUP($A118,'Annex 2 EHV charges'!$D:$O,11,FALSE)),"")</f>
        <v>0.05</v>
      </c>
      <c r="H118" s="89">
        <f>IFERROR(IF(VLOOKUP($A118,'Annex 2 EHV charges'!$D:$O,12,FALSE)=0,"",VLOOKUP($A118,'Annex 2 EHV charges'!$D:$O,12,FALSE)),"")</f>
        <v>0.05</v>
      </c>
    </row>
    <row r="119" spans="1:8" x14ac:dyDescent="0.25">
      <c r="A119" s="86">
        <f t="array" ref="A119">IFERROR(INDEX('Annex 2 EHV charges'!$D$11:$D$299, MATCH(0, IF(ISBLANK('Annex 2 EHV charges'!$D$11:$D$299),1, COUNTIF(A$4:$A118, 'Annex 2 EHV charges'!$D$11:$D$299)), 0)),"")</f>
        <v>753</v>
      </c>
      <c r="B119" s="85">
        <f>IF($A119="","",VLOOKUP($A119,'Annex 2 EHV charges'!$D:$O,2,0))</f>
        <v>753</v>
      </c>
      <c r="C119" s="86">
        <f>IF($A119="","",VLOOKUP($A119,'Annex 2 EHV charges'!$D:$O,3,0))</f>
        <v>2200040979039</v>
      </c>
      <c r="D119" s="85" t="str">
        <f>IF($A119="","",VLOOKUP($A119,'Annex 2 EHV charges'!$D:$O,4,0))</f>
        <v>Chelson</v>
      </c>
      <c r="E119" s="87">
        <f>IFERROR(IF(VLOOKUP($A119,'Annex 2 EHV charges'!$D:$O,9,FALSE)=0,"",VLOOKUP($A119,'Annex 2 EHV charges'!$D:$O,9,FALSE)),"")</f>
        <v>-3.0760000000000001</v>
      </c>
      <c r="F119" s="88">
        <f>IFERROR(IF(VLOOKUP($A119,'Annex 2 EHV charges'!$D:$O,10,FALSE)=0,"",VLOOKUP($A119,'Annex 2 EHV charges'!$D:$O,10,FALSE)),"")</f>
        <v>521.59</v>
      </c>
      <c r="G119" s="89">
        <f>IFERROR(IF(VLOOKUP($A119,'Annex 2 EHV charges'!$D:$O,11,FALSE)=0,"",VLOOKUP($A119,'Annex 2 EHV charges'!$D:$O,11,FALSE)),"")</f>
        <v>0.05</v>
      </c>
      <c r="H119" s="89">
        <f>IFERROR(IF(VLOOKUP($A119,'Annex 2 EHV charges'!$D:$O,12,FALSE)=0,"",VLOOKUP($A119,'Annex 2 EHV charges'!$D:$O,12,FALSE)),"")</f>
        <v>0.05</v>
      </c>
    </row>
    <row r="120" spans="1:8" x14ac:dyDescent="0.25">
      <c r="A120" s="86">
        <f t="array" ref="A120">IFERROR(INDEX('Annex 2 EHV charges'!$D$11:$D$299, MATCH(0, IF(ISBLANK('Annex 2 EHV charges'!$D$11:$D$299),1, COUNTIF(A$4:$A119, 'Annex 2 EHV charges'!$D$11:$D$299)), 0)),"")</f>
        <v>754</v>
      </c>
      <c r="B120" s="85">
        <f>IF($A120="","",VLOOKUP($A120,'Annex 2 EHV charges'!$D:$O,2,0))</f>
        <v>754</v>
      </c>
      <c r="C120" s="86">
        <f>IF($A120="","",VLOOKUP($A120,'Annex 2 EHV charges'!$D:$O,3,0))</f>
        <v>2200041253506</v>
      </c>
      <c r="D120" s="85" t="str">
        <f>IF($A120="","",VLOOKUP($A120,'Annex 2 EHV charges'!$D:$O,4,0))</f>
        <v>Darracott</v>
      </c>
      <c r="E120" s="87" t="str">
        <f>IFERROR(IF(VLOOKUP($A120,'Annex 2 EHV charges'!$D:$O,9,FALSE)=0,"",VLOOKUP($A120,'Annex 2 EHV charges'!$D:$O,9,FALSE)),"")</f>
        <v/>
      </c>
      <c r="F120" s="88">
        <f>IFERROR(IF(VLOOKUP($A120,'Annex 2 EHV charges'!$D:$O,10,FALSE)=0,"",VLOOKUP($A120,'Annex 2 EHV charges'!$D:$O,10,FALSE)),"")</f>
        <v>567.01</v>
      </c>
      <c r="G120" s="89">
        <f>IFERROR(IF(VLOOKUP($A120,'Annex 2 EHV charges'!$D:$O,11,FALSE)=0,"",VLOOKUP($A120,'Annex 2 EHV charges'!$D:$O,11,FALSE)),"")</f>
        <v>0.05</v>
      </c>
      <c r="H120" s="89">
        <f>IFERROR(IF(VLOOKUP($A120,'Annex 2 EHV charges'!$D:$O,12,FALSE)=0,"",VLOOKUP($A120,'Annex 2 EHV charges'!$D:$O,12,FALSE)),"")</f>
        <v>0.05</v>
      </c>
    </row>
    <row r="121" spans="1:8" x14ac:dyDescent="0.25">
      <c r="A121" s="86">
        <f t="array" ref="A121">IFERROR(INDEX('Annex 2 EHV charges'!$D$11:$D$299, MATCH(0, IF(ISBLANK('Annex 2 EHV charges'!$D$11:$D$299),1, COUNTIF(A$4:$A120, 'Annex 2 EHV charges'!$D$11:$D$299)), 0)),"")</f>
        <v>764</v>
      </c>
      <c r="B121" s="85">
        <f>IF($A121="","",VLOOKUP($A121,'Annex 2 EHV charges'!$D:$O,2,0))</f>
        <v>764</v>
      </c>
      <c r="C121" s="86">
        <f>IF($A121="","",VLOOKUP($A121,'Annex 2 EHV charges'!$D:$O,3,0))</f>
        <v>2200040164254</v>
      </c>
      <c r="D121" s="85" t="str">
        <f>IF($A121="","",VLOOKUP($A121,'Annex 2 EHV charges'!$D:$O,4,0))</f>
        <v>Bears Down</v>
      </c>
      <c r="E121" s="87" t="str">
        <f>IFERROR(IF(VLOOKUP($A121,'Annex 2 EHV charges'!$D:$O,9,FALSE)=0,"",VLOOKUP($A121,'Annex 2 EHV charges'!$D:$O,9,FALSE)),"")</f>
        <v/>
      </c>
      <c r="F121" s="88" t="str">
        <f>IFERROR(IF(VLOOKUP($A121,'Annex 2 EHV charges'!$D:$O,10,FALSE)=0,"",VLOOKUP($A121,'Annex 2 EHV charges'!$D:$O,10,FALSE)),"")</f>
        <v/>
      </c>
      <c r="G121" s="89" t="str">
        <f>IFERROR(IF(VLOOKUP($A121,'Annex 2 EHV charges'!$D:$O,11,FALSE)=0,"",VLOOKUP($A121,'Annex 2 EHV charges'!$D:$O,11,FALSE)),"")</f>
        <v/>
      </c>
      <c r="H121" s="89" t="str">
        <f>IFERROR(IF(VLOOKUP($A121,'Annex 2 EHV charges'!$D:$O,12,FALSE)=0,"",VLOOKUP($A121,'Annex 2 EHV charges'!$D:$O,12,FALSE)),"")</f>
        <v/>
      </c>
    </row>
    <row r="122" spans="1:8" x14ac:dyDescent="0.25">
      <c r="A122" s="86">
        <f t="array" ref="A122">IFERROR(INDEX('Annex 2 EHV charges'!$D$11:$D$299, MATCH(0, IF(ISBLANK('Annex 2 EHV charges'!$D$11:$D$299),1, COUNTIF(A$4:$A121, 'Annex 2 EHV charges'!$D$11:$D$299)), 0)),"")</f>
        <v>757</v>
      </c>
      <c r="B122" s="85">
        <f>IF($A122="","",VLOOKUP($A122,'Annex 2 EHV charges'!$D:$O,2,0))</f>
        <v>757</v>
      </c>
      <c r="C122" s="86">
        <f>IF($A122="","",VLOOKUP($A122,'Annex 2 EHV charges'!$D:$O,3,0))</f>
        <v>2200040473940</v>
      </c>
      <c r="D122" s="85" t="str">
        <f>IF($A122="","",VLOOKUP($A122,'Annex 2 EHV charges'!$D:$O,4,0))</f>
        <v>St Day</v>
      </c>
      <c r="E122" s="87">
        <f>IFERROR(IF(VLOOKUP($A122,'Annex 2 EHV charges'!$D:$O,9,FALSE)=0,"",VLOOKUP($A122,'Annex 2 EHV charges'!$D:$O,9,FALSE)),"")</f>
        <v>-1.6950000000000001</v>
      </c>
      <c r="F122" s="88">
        <f>IFERROR(IF(VLOOKUP($A122,'Annex 2 EHV charges'!$D:$O,10,FALSE)=0,"",VLOOKUP($A122,'Annex 2 EHV charges'!$D:$O,10,FALSE)),"")</f>
        <v>333.25</v>
      </c>
      <c r="G122" s="89">
        <f>IFERROR(IF(VLOOKUP($A122,'Annex 2 EHV charges'!$D:$O,11,FALSE)=0,"",VLOOKUP($A122,'Annex 2 EHV charges'!$D:$O,11,FALSE)),"")</f>
        <v>0.05</v>
      </c>
      <c r="H122" s="89">
        <f>IFERROR(IF(VLOOKUP($A122,'Annex 2 EHV charges'!$D:$O,12,FALSE)=0,"",VLOOKUP($A122,'Annex 2 EHV charges'!$D:$O,12,FALSE)),"")</f>
        <v>0.05</v>
      </c>
    </row>
    <row r="123" spans="1:8" x14ac:dyDescent="0.25">
      <c r="A123" s="86">
        <f t="array" ref="A123">IFERROR(INDEX('Annex 2 EHV charges'!$D$11:$D$299, MATCH(0, IF(ISBLANK('Annex 2 EHV charges'!$D$11:$D$299),1, COUNTIF(A$4:$A122, 'Annex 2 EHV charges'!$D$11:$D$299)), 0)),"")</f>
        <v>758</v>
      </c>
      <c r="B123" s="85">
        <f>IF($A123="","",VLOOKUP($A123,'Annex 2 EHV charges'!$D:$O,2,0))</f>
        <v>758</v>
      </c>
      <c r="C123" s="86">
        <f>IF($A123="","",VLOOKUP($A123,'Annex 2 EHV charges'!$D:$O,3,0))</f>
        <v>2200041499762</v>
      </c>
      <c r="D123" s="85" t="str">
        <f>IF($A123="","",VLOOKUP($A123,'Annex 2 EHV charges'!$D:$O,4,0))</f>
        <v>Shooters Bottom</v>
      </c>
      <c r="E123" s="87" t="str">
        <f>IFERROR(IF(VLOOKUP($A123,'Annex 2 EHV charges'!$D:$O,9,FALSE)=0,"",VLOOKUP($A123,'Annex 2 EHV charges'!$D:$O,9,FALSE)),"")</f>
        <v/>
      </c>
      <c r="F123" s="88">
        <f>IFERROR(IF(VLOOKUP($A123,'Annex 2 EHV charges'!$D:$O,10,FALSE)=0,"",VLOOKUP($A123,'Annex 2 EHV charges'!$D:$O,10,FALSE)),"")</f>
        <v>691.23</v>
      </c>
      <c r="G123" s="89">
        <f>IFERROR(IF(VLOOKUP($A123,'Annex 2 EHV charges'!$D:$O,11,FALSE)=0,"",VLOOKUP($A123,'Annex 2 EHV charges'!$D:$O,11,FALSE)),"")</f>
        <v>0.05</v>
      </c>
      <c r="H123" s="89">
        <f>IFERROR(IF(VLOOKUP($A123,'Annex 2 EHV charges'!$D:$O,12,FALSE)=0,"",VLOOKUP($A123,'Annex 2 EHV charges'!$D:$O,12,FALSE)),"")</f>
        <v>0.05</v>
      </c>
    </row>
    <row r="124" spans="1:8" x14ac:dyDescent="0.25">
      <c r="A124" s="86">
        <f t="array" ref="A124">IFERROR(INDEX('Annex 2 EHV charges'!$D$11:$D$299, MATCH(0, IF(ISBLANK('Annex 2 EHV charges'!$D$11:$D$299),1, COUNTIF(A$4:$A123, 'Annex 2 EHV charges'!$D$11:$D$299)), 0)),"")</f>
        <v>760</v>
      </c>
      <c r="B124" s="85">
        <f>IF($A124="","",VLOOKUP($A124,'Annex 2 EHV charges'!$D:$O,2,0))</f>
        <v>760</v>
      </c>
      <c r="C124" s="86">
        <f>IF($A124="","",VLOOKUP($A124,'Annex 2 EHV charges'!$D:$O,3,0))</f>
        <v>2200041625587</v>
      </c>
      <c r="D124" s="85" t="str">
        <f>IF($A124="","",VLOOKUP($A124,'Annex 2 EHV charges'!$D:$O,4,0))</f>
        <v>Heathfield</v>
      </c>
      <c r="E124" s="87">
        <f>IFERROR(IF(VLOOKUP($A124,'Annex 2 EHV charges'!$D:$O,9,FALSE)=0,"",VLOOKUP($A124,'Annex 2 EHV charges'!$D:$O,9,FALSE)),"")</f>
        <v>-10.577999999999999</v>
      </c>
      <c r="F124" s="88">
        <f>IFERROR(IF(VLOOKUP($A124,'Annex 2 EHV charges'!$D:$O,10,FALSE)=0,"",VLOOKUP($A124,'Annex 2 EHV charges'!$D:$O,10,FALSE)),"")</f>
        <v>480.49</v>
      </c>
      <c r="G124" s="89">
        <f>IFERROR(IF(VLOOKUP($A124,'Annex 2 EHV charges'!$D:$O,11,FALSE)=0,"",VLOOKUP($A124,'Annex 2 EHV charges'!$D:$O,11,FALSE)),"")</f>
        <v>0.05</v>
      </c>
      <c r="H124" s="89">
        <f>IFERROR(IF(VLOOKUP($A124,'Annex 2 EHV charges'!$D:$O,12,FALSE)=0,"",VLOOKUP($A124,'Annex 2 EHV charges'!$D:$O,12,FALSE)),"")</f>
        <v>0.05</v>
      </c>
    </row>
    <row r="125" spans="1:8" x14ac:dyDescent="0.25">
      <c r="A125" s="86">
        <f t="array" ref="A125">IFERROR(INDEX('Annex 2 EHV charges'!$D$11:$D$299, MATCH(0, IF(ISBLANK('Annex 2 EHV charges'!$D$11:$D$299),1, COUNTIF(A$4:$A124, 'Annex 2 EHV charges'!$D$11:$D$299)), 0)),"")</f>
        <v>761</v>
      </c>
      <c r="B125" s="85">
        <f>IF($A125="","",VLOOKUP($A125,'Annex 2 EHV charges'!$D:$O,2,0))</f>
        <v>761</v>
      </c>
      <c r="C125" s="86">
        <f>IF($A125="","",VLOOKUP($A125,'Annex 2 EHV charges'!$D:$O,3,0))</f>
        <v>2200041845850</v>
      </c>
      <c r="D125" s="85" t="str">
        <f>IF($A125="","",VLOOKUP($A125,'Annex 2 EHV charges'!$D:$O,4,0))</f>
        <v>Goonhilly</v>
      </c>
      <c r="E125" s="87" t="str">
        <f>IFERROR(IF(VLOOKUP($A125,'Annex 2 EHV charges'!$D:$O,9,FALSE)=0,"",VLOOKUP($A125,'Annex 2 EHV charges'!$D:$O,9,FALSE)),"")</f>
        <v/>
      </c>
      <c r="F125" s="88">
        <f>IFERROR(IF(VLOOKUP($A125,'Annex 2 EHV charges'!$D:$O,10,FALSE)=0,"",VLOOKUP($A125,'Annex 2 EHV charges'!$D:$O,10,FALSE)),"")</f>
        <v>682.93</v>
      </c>
      <c r="G125" s="89">
        <f>IFERROR(IF(VLOOKUP($A125,'Annex 2 EHV charges'!$D:$O,11,FALSE)=0,"",VLOOKUP($A125,'Annex 2 EHV charges'!$D:$O,11,FALSE)),"")</f>
        <v>0.05</v>
      </c>
      <c r="H125" s="89">
        <f>IFERROR(IF(VLOOKUP($A125,'Annex 2 EHV charges'!$D:$O,12,FALSE)=0,"",VLOOKUP($A125,'Annex 2 EHV charges'!$D:$O,12,FALSE)),"")</f>
        <v>0.05</v>
      </c>
    </row>
    <row r="126" spans="1:8" x14ac:dyDescent="0.25">
      <c r="A126" s="86">
        <f t="array" ref="A126">IFERROR(INDEX('Annex 2 EHV charges'!$D$11:$D$299, MATCH(0, IF(ISBLANK('Annex 2 EHV charges'!$D$11:$D$299),1, COUNTIF(A$4:$A125, 'Annex 2 EHV charges'!$D$11:$D$299)), 0)),"")</f>
        <v>762</v>
      </c>
      <c r="B126" s="85">
        <f>IF($A126="","",VLOOKUP($A126,'Annex 2 EHV charges'!$D:$O,2,0))</f>
        <v>762</v>
      </c>
      <c r="C126" s="86">
        <f>IF($A126="","",VLOOKUP($A126,'Annex 2 EHV charges'!$D:$O,3,0))</f>
        <v>2200041786683</v>
      </c>
      <c r="D126" s="85" t="str">
        <f>IF($A126="","",VLOOKUP($A126,'Annex 2 EHV charges'!$D:$O,4,0))</f>
        <v>Delabole</v>
      </c>
      <c r="E126" s="87" t="str">
        <f>IFERROR(IF(VLOOKUP($A126,'Annex 2 EHV charges'!$D:$O,9,FALSE)=0,"",VLOOKUP($A126,'Annex 2 EHV charges'!$D:$O,9,FALSE)),"")</f>
        <v/>
      </c>
      <c r="F126" s="88">
        <f>IFERROR(IF(VLOOKUP($A126,'Annex 2 EHV charges'!$D:$O,10,FALSE)=0,"",VLOOKUP($A126,'Annex 2 EHV charges'!$D:$O,10,FALSE)),"")</f>
        <v>1406.6</v>
      </c>
      <c r="G126" s="89">
        <f>IFERROR(IF(VLOOKUP($A126,'Annex 2 EHV charges'!$D:$O,11,FALSE)=0,"",VLOOKUP($A126,'Annex 2 EHV charges'!$D:$O,11,FALSE)),"")</f>
        <v>0.05</v>
      </c>
      <c r="H126" s="89">
        <f>IFERROR(IF(VLOOKUP($A126,'Annex 2 EHV charges'!$D:$O,12,FALSE)=0,"",VLOOKUP($A126,'Annex 2 EHV charges'!$D:$O,12,FALSE)),"")</f>
        <v>0.05</v>
      </c>
    </row>
    <row r="127" spans="1:8" x14ac:dyDescent="0.25">
      <c r="A127" s="86">
        <f t="array" ref="A127">IFERROR(INDEX('Annex 2 EHV charges'!$D$11:$D$299, MATCH(0, IF(ISBLANK('Annex 2 EHV charges'!$D$11:$D$299),1, COUNTIF(A$4:$A126, 'Annex 2 EHV charges'!$D$11:$D$299)), 0)),"")</f>
        <v>763</v>
      </c>
      <c r="B127" s="85">
        <f>IF($A127="","",VLOOKUP($A127,'Annex 2 EHV charges'!$D:$O,2,0))</f>
        <v>763</v>
      </c>
      <c r="C127" s="86">
        <f>IF($A127="","",VLOOKUP($A127,'Annex 2 EHV charges'!$D:$O,3,0))</f>
        <v>2200041930498</v>
      </c>
      <c r="D127" s="85" t="str">
        <f>IF($A127="","",VLOOKUP($A127,'Annex 2 EHV charges'!$D:$O,4,0))</f>
        <v>Fullabrook</v>
      </c>
      <c r="E127" s="87" t="str">
        <f>IFERROR(IF(VLOOKUP($A127,'Annex 2 EHV charges'!$D:$O,9,FALSE)=0,"",VLOOKUP($A127,'Annex 2 EHV charges'!$D:$O,9,FALSE)),"")</f>
        <v/>
      </c>
      <c r="F127" s="88">
        <f>IFERROR(IF(VLOOKUP($A127,'Annex 2 EHV charges'!$D:$O,10,FALSE)=0,"",VLOOKUP($A127,'Annex 2 EHV charges'!$D:$O,10,FALSE)),"")</f>
        <v>33346.5</v>
      </c>
      <c r="G127" s="89">
        <f>IFERROR(IF(VLOOKUP($A127,'Annex 2 EHV charges'!$D:$O,11,FALSE)=0,"",VLOOKUP($A127,'Annex 2 EHV charges'!$D:$O,11,FALSE)),"")</f>
        <v>0.05</v>
      </c>
      <c r="H127" s="89">
        <f>IFERROR(IF(VLOOKUP($A127,'Annex 2 EHV charges'!$D:$O,12,FALSE)=0,"",VLOOKUP($A127,'Annex 2 EHV charges'!$D:$O,12,FALSE)),"")</f>
        <v>0.05</v>
      </c>
    </row>
    <row r="128" spans="1:8" x14ac:dyDescent="0.25">
      <c r="A128" s="86">
        <f t="array" ref="A128">IFERROR(INDEX('Annex 2 EHV charges'!$D$11:$D$299, MATCH(0, IF(ISBLANK('Annex 2 EHV charges'!$D$11:$D$299),1, COUNTIF(A$4:$A127, 'Annex 2 EHV charges'!$D$11:$D$299)), 0)),"")</f>
        <v>724</v>
      </c>
      <c r="B128" s="85">
        <f>IF($A128="","",VLOOKUP($A128,'Annex 2 EHV charges'!$D:$O,2,0))</f>
        <v>724</v>
      </c>
      <c r="C128" s="86">
        <f>IF($A128="","",VLOOKUP($A128,'Annex 2 EHV charges'!$D:$O,3,0))</f>
        <v>2200042142410</v>
      </c>
      <c r="D128" s="85" t="str">
        <f>IF($A128="","",VLOOKUP($A128,'Annex 2 EHV charges'!$D:$O,4,0))</f>
        <v>Luxulyan(Trenoweth Farm)</v>
      </c>
      <c r="E128" s="87" t="str">
        <f>IFERROR(IF(VLOOKUP($A128,'Annex 2 EHV charges'!$D:$O,9,FALSE)=0,"",VLOOKUP($A128,'Annex 2 EHV charges'!$D:$O,9,FALSE)),"")</f>
        <v/>
      </c>
      <c r="F128" s="88">
        <f>IFERROR(IF(VLOOKUP($A128,'Annex 2 EHV charges'!$D:$O,10,FALSE)=0,"",VLOOKUP($A128,'Annex 2 EHV charges'!$D:$O,10,FALSE)),"")</f>
        <v>978.72</v>
      </c>
      <c r="G128" s="89">
        <f>IFERROR(IF(VLOOKUP($A128,'Annex 2 EHV charges'!$D:$O,11,FALSE)=0,"",VLOOKUP($A128,'Annex 2 EHV charges'!$D:$O,11,FALSE)),"")</f>
        <v>0.05</v>
      </c>
      <c r="H128" s="89">
        <f>IFERROR(IF(VLOOKUP($A128,'Annex 2 EHV charges'!$D:$O,12,FALSE)=0,"",VLOOKUP($A128,'Annex 2 EHV charges'!$D:$O,12,FALSE)),"")</f>
        <v>0.05</v>
      </c>
    </row>
    <row r="129" spans="1:8" x14ac:dyDescent="0.25">
      <c r="A129" s="86">
        <f t="array" ref="A129">IFERROR(INDEX('Annex 2 EHV charges'!$D$11:$D$299, MATCH(0, IF(ISBLANK('Annex 2 EHV charges'!$D$11:$D$299),1, COUNTIF(A$4:$A128, 'Annex 2 EHV charges'!$D$11:$D$299)), 0)),"")</f>
        <v>725</v>
      </c>
      <c r="B129" s="85">
        <f>IF($A129="","",VLOOKUP($A129,'Annex 2 EHV charges'!$D:$O,2,0))</f>
        <v>725</v>
      </c>
      <c r="C129" s="86">
        <f>IF($A129="","",VLOOKUP($A129,'Annex 2 EHV charges'!$D:$O,3,0))</f>
        <v>2200042142457</v>
      </c>
      <c r="D129" s="85" t="str">
        <f>IF($A129="","",VLOOKUP($A129,'Annex 2 EHV charges'!$D:$O,4,0))</f>
        <v>Woodland Barton PV 33kV Gen</v>
      </c>
      <c r="E129" s="87" t="str">
        <f>IFERROR(IF(VLOOKUP($A129,'Annex 2 EHV charges'!$D:$O,9,FALSE)=0,"",VLOOKUP($A129,'Annex 2 EHV charges'!$D:$O,9,FALSE)),"")</f>
        <v/>
      </c>
      <c r="F129" s="88">
        <f>IFERROR(IF(VLOOKUP($A129,'Annex 2 EHV charges'!$D:$O,10,FALSE)=0,"",VLOOKUP($A129,'Annex 2 EHV charges'!$D:$O,10,FALSE)),"")</f>
        <v>1045.95</v>
      </c>
      <c r="G129" s="89">
        <f>IFERROR(IF(VLOOKUP($A129,'Annex 2 EHV charges'!$D:$O,11,FALSE)=0,"",VLOOKUP($A129,'Annex 2 EHV charges'!$D:$O,11,FALSE)),"")</f>
        <v>0.05</v>
      </c>
      <c r="H129" s="89">
        <f>IFERROR(IF(VLOOKUP($A129,'Annex 2 EHV charges'!$D:$O,12,FALSE)=0,"",VLOOKUP($A129,'Annex 2 EHV charges'!$D:$O,12,FALSE)),"")</f>
        <v>0.05</v>
      </c>
    </row>
    <row r="130" spans="1:8" x14ac:dyDescent="0.25">
      <c r="A130" s="86">
        <f t="array" ref="A130">IFERROR(INDEX('Annex 2 EHV charges'!$D$11:$D$299, MATCH(0, IF(ISBLANK('Annex 2 EHV charges'!$D$11:$D$299),1, COUNTIF(A$4:$A129, 'Annex 2 EHV charges'!$D$11:$D$299)), 0)),"")</f>
        <v>726</v>
      </c>
      <c r="B130" s="85">
        <f>IF($A130="","",VLOOKUP($A130,'Annex 2 EHV charges'!$D:$O,2,0))</f>
        <v>726</v>
      </c>
      <c r="C130" s="86">
        <f>IF($A130="","",VLOOKUP($A130,'Annex 2 EHV charges'!$D:$O,3,0))</f>
        <v>2200041978782</v>
      </c>
      <c r="D130" s="85" t="str">
        <f>IF($A130="","",VLOOKUP($A130,'Annex 2 EHV charges'!$D:$O,4,0))</f>
        <v>Manor PV Farm 33kV</v>
      </c>
      <c r="E130" s="87" t="str">
        <f>IFERROR(IF(VLOOKUP($A130,'Annex 2 EHV charges'!$D:$O,9,FALSE)=0,"",VLOOKUP($A130,'Annex 2 EHV charges'!$D:$O,9,FALSE)),"")</f>
        <v/>
      </c>
      <c r="F130" s="88">
        <f>IFERROR(IF(VLOOKUP($A130,'Annex 2 EHV charges'!$D:$O,10,FALSE)=0,"",VLOOKUP($A130,'Annex 2 EHV charges'!$D:$O,10,FALSE)),"")</f>
        <v>779.82</v>
      </c>
      <c r="G130" s="89">
        <f>IFERROR(IF(VLOOKUP($A130,'Annex 2 EHV charges'!$D:$O,11,FALSE)=0,"",VLOOKUP($A130,'Annex 2 EHV charges'!$D:$O,11,FALSE)),"")</f>
        <v>0.05</v>
      </c>
      <c r="H130" s="89">
        <f>IFERROR(IF(VLOOKUP($A130,'Annex 2 EHV charges'!$D:$O,12,FALSE)=0,"",VLOOKUP($A130,'Annex 2 EHV charges'!$D:$O,12,FALSE)),"")</f>
        <v>0.05</v>
      </c>
    </row>
    <row r="131" spans="1:8" x14ac:dyDescent="0.25">
      <c r="A131" s="86">
        <f t="array" ref="A131">IFERROR(INDEX('Annex 2 EHV charges'!$D$11:$D$299, MATCH(0, IF(ISBLANK('Annex 2 EHV charges'!$D$11:$D$299),1, COUNTIF(A$4:$A130, 'Annex 2 EHV charges'!$D$11:$D$299)), 0)),"")</f>
        <v>727</v>
      </c>
      <c r="B131" s="85">
        <f>IF($A131="","",VLOOKUP($A131,'Annex 2 EHV charges'!$D:$O,2,0))</f>
        <v>727</v>
      </c>
      <c r="C131" s="86">
        <f>IF($A131="","",VLOOKUP($A131,'Annex 2 EHV charges'!$D:$O,3,0))</f>
        <v>2200041978861</v>
      </c>
      <c r="D131" s="85" t="str">
        <f>IF($A131="","",VLOOKUP($A131,'Annex 2 EHV charges'!$D:$O,4,0))</f>
        <v>Churchtown Farm PV 33kV</v>
      </c>
      <c r="E131" s="87">
        <f>IFERROR(IF(VLOOKUP($A131,'Annex 2 EHV charges'!$D:$O,9,FALSE)=0,"",VLOOKUP($A131,'Annex 2 EHV charges'!$D:$O,9,FALSE)),"")</f>
        <v>-12.928000000000001</v>
      </c>
      <c r="F131" s="88">
        <f>IFERROR(IF(VLOOKUP($A131,'Annex 2 EHV charges'!$D:$O,10,FALSE)=0,"",VLOOKUP($A131,'Annex 2 EHV charges'!$D:$O,10,FALSE)),"")</f>
        <v>483</v>
      </c>
      <c r="G131" s="89">
        <f>IFERROR(IF(VLOOKUP($A131,'Annex 2 EHV charges'!$D:$O,11,FALSE)=0,"",VLOOKUP($A131,'Annex 2 EHV charges'!$D:$O,11,FALSE)),"")</f>
        <v>0.05</v>
      </c>
      <c r="H131" s="89">
        <f>IFERROR(IF(VLOOKUP($A131,'Annex 2 EHV charges'!$D:$O,12,FALSE)=0,"",VLOOKUP($A131,'Annex 2 EHV charges'!$D:$O,12,FALSE)),"")</f>
        <v>0.05</v>
      </c>
    </row>
    <row r="132" spans="1:8" x14ac:dyDescent="0.25">
      <c r="A132" s="86">
        <f t="array" ref="A132">IFERROR(INDEX('Annex 2 EHV charges'!$D$11:$D$299, MATCH(0, IF(ISBLANK('Annex 2 EHV charges'!$D$11:$D$299),1, COUNTIF(A$4:$A131, 'Annex 2 EHV charges'!$D$11:$D$299)), 0)),"")</f>
        <v>728</v>
      </c>
      <c r="B132" s="85">
        <f>IF($A132="","",VLOOKUP($A132,'Annex 2 EHV charges'!$D:$O,2,0))</f>
        <v>728</v>
      </c>
      <c r="C132" s="86">
        <f>IF($A132="","",VLOOKUP($A132,'Annex 2 EHV charges'!$D:$O,3,0))</f>
        <v>2200041978807</v>
      </c>
      <c r="D132" s="85" t="str">
        <f>IF($A132="","",VLOOKUP($A132,'Annex 2 EHV charges'!$D:$O,4,0))</f>
        <v>Trenouth PV 33kV</v>
      </c>
      <c r="E132" s="87" t="str">
        <f>IFERROR(IF(VLOOKUP($A132,'Annex 2 EHV charges'!$D:$O,9,FALSE)=0,"",VLOOKUP($A132,'Annex 2 EHV charges'!$D:$O,9,FALSE)),"")</f>
        <v/>
      </c>
      <c r="F132" s="88">
        <f>IFERROR(IF(VLOOKUP($A132,'Annex 2 EHV charges'!$D:$O,10,FALSE)=0,"",VLOOKUP($A132,'Annex 2 EHV charges'!$D:$O,10,FALSE)),"")</f>
        <v>1409</v>
      </c>
      <c r="G132" s="89">
        <f>IFERROR(IF(VLOOKUP($A132,'Annex 2 EHV charges'!$D:$O,11,FALSE)=0,"",VLOOKUP($A132,'Annex 2 EHV charges'!$D:$O,11,FALSE)),"")</f>
        <v>0.05</v>
      </c>
      <c r="H132" s="89">
        <f>IFERROR(IF(VLOOKUP($A132,'Annex 2 EHV charges'!$D:$O,12,FALSE)=0,"",VLOOKUP($A132,'Annex 2 EHV charges'!$D:$O,12,FALSE)),"")</f>
        <v>0.05</v>
      </c>
    </row>
    <row r="133" spans="1:8" x14ac:dyDescent="0.25">
      <c r="A133" s="86">
        <f t="array" ref="A133">IFERROR(INDEX('Annex 2 EHV charges'!$D$11:$D$299, MATCH(0, IF(ISBLANK('Annex 2 EHV charges'!$D$11:$D$299),1, COUNTIF(A$4:$A132, 'Annex 2 EHV charges'!$D$11:$D$299)), 0)),"")</f>
        <v>732</v>
      </c>
      <c r="B133" s="85">
        <f>IF($A133="","",VLOOKUP($A133,'Annex 2 EHV charges'!$D:$O,2,0))</f>
        <v>732</v>
      </c>
      <c r="C133" s="86">
        <f>IF($A133="","",VLOOKUP($A133,'Annex 2 EHV charges'!$D:$O,3,0))</f>
        <v>2200041979883</v>
      </c>
      <c r="D133" s="85" t="str">
        <f>IF($A133="","",VLOOKUP($A133,'Annex 2 EHV charges'!$D:$O,4,0))</f>
        <v>Howton Farm PV 33kV</v>
      </c>
      <c r="E133" s="87" t="str">
        <f>IFERROR(IF(VLOOKUP($A133,'Annex 2 EHV charges'!$D:$O,9,FALSE)=0,"",VLOOKUP($A133,'Annex 2 EHV charges'!$D:$O,9,FALSE)),"")</f>
        <v/>
      </c>
      <c r="F133" s="88">
        <f>IFERROR(IF(VLOOKUP($A133,'Annex 2 EHV charges'!$D:$O,10,FALSE)=0,"",VLOOKUP($A133,'Annex 2 EHV charges'!$D:$O,10,FALSE)),"")</f>
        <v>789.74</v>
      </c>
      <c r="G133" s="89">
        <f>IFERROR(IF(VLOOKUP($A133,'Annex 2 EHV charges'!$D:$O,11,FALSE)=0,"",VLOOKUP($A133,'Annex 2 EHV charges'!$D:$O,11,FALSE)),"")</f>
        <v>0.05</v>
      </c>
      <c r="H133" s="89">
        <f>IFERROR(IF(VLOOKUP($A133,'Annex 2 EHV charges'!$D:$O,12,FALSE)=0,"",VLOOKUP($A133,'Annex 2 EHV charges'!$D:$O,12,FALSE)),"")</f>
        <v>0.05</v>
      </c>
    </row>
    <row r="134" spans="1:8" x14ac:dyDescent="0.25">
      <c r="A134" s="86">
        <f t="array" ref="A134">IFERROR(INDEX('Annex 2 EHV charges'!$D$11:$D$299, MATCH(0, IF(ISBLANK('Annex 2 EHV charges'!$D$11:$D$299),1, COUNTIF(A$4:$A133, 'Annex 2 EHV charges'!$D$11:$D$299)), 0)),"")</f>
        <v>734</v>
      </c>
      <c r="B134" s="85">
        <f>IF($A134="","",VLOOKUP($A134,'Annex 2 EHV charges'!$D:$O,2,0))</f>
        <v>734</v>
      </c>
      <c r="C134" s="86">
        <f>IF($A134="","",VLOOKUP($A134,'Annex 2 EHV charges'!$D:$O,3,0))</f>
        <v>2200042682424</v>
      </c>
      <c r="D134" s="85" t="str">
        <f>IF($A134="","",VLOOKUP($A134,'Annex 2 EHV charges'!$D:$O,4,0))</f>
        <v xml:space="preserve">Newton Downs Farm </v>
      </c>
      <c r="E134" s="87" t="str">
        <f>IFERROR(IF(VLOOKUP($A134,'Annex 2 EHV charges'!$D:$O,9,FALSE)=0,"",VLOOKUP($A134,'Annex 2 EHV charges'!$D:$O,9,FALSE)),"")</f>
        <v/>
      </c>
      <c r="F134" s="88">
        <f>IFERROR(IF(VLOOKUP($A134,'Annex 2 EHV charges'!$D:$O,10,FALSE)=0,"",VLOOKUP($A134,'Annex 2 EHV charges'!$D:$O,10,FALSE)),"")</f>
        <v>913.51</v>
      </c>
      <c r="G134" s="89">
        <f>IFERROR(IF(VLOOKUP($A134,'Annex 2 EHV charges'!$D:$O,11,FALSE)=0,"",VLOOKUP($A134,'Annex 2 EHV charges'!$D:$O,11,FALSE)),"")</f>
        <v>0.05</v>
      </c>
      <c r="H134" s="89">
        <f>IFERROR(IF(VLOOKUP($A134,'Annex 2 EHV charges'!$D:$O,12,FALSE)=0,"",VLOOKUP($A134,'Annex 2 EHV charges'!$D:$O,12,FALSE)),"")</f>
        <v>0.05</v>
      </c>
    </row>
    <row r="135" spans="1:8" x14ac:dyDescent="0.25">
      <c r="A135" s="86">
        <f t="array" ref="A135">IFERROR(INDEX('Annex 2 EHV charges'!$D$11:$D$299, MATCH(0, IF(ISBLANK('Annex 2 EHV charges'!$D$11:$D$299),1, COUNTIF(A$4:$A134, 'Annex 2 EHV charges'!$D$11:$D$299)), 0)),"")</f>
        <v>735</v>
      </c>
      <c r="B135" s="85">
        <f>IF($A135="","",VLOOKUP($A135,'Annex 2 EHV charges'!$D:$O,2,0))</f>
        <v>735</v>
      </c>
      <c r="C135" s="86">
        <f>IF($A135="","",VLOOKUP($A135,'Annex 2 EHV charges'!$D:$O,3,0))</f>
        <v>2200041978737</v>
      </c>
      <c r="D135" s="85" t="str">
        <f>IF($A135="","",VLOOKUP($A135,'Annex 2 EHV charges'!$D:$O,4,0))</f>
        <v>East Langford PV 33kV</v>
      </c>
      <c r="E135" s="87" t="str">
        <f>IFERROR(IF(VLOOKUP($A135,'Annex 2 EHV charges'!$D:$O,9,FALSE)=0,"",VLOOKUP($A135,'Annex 2 EHV charges'!$D:$O,9,FALSE)),"")</f>
        <v/>
      </c>
      <c r="F135" s="88">
        <f>IFERROR(IF(VLOOKUP($A135,'Annex 2 EHV charges'!$D:$O,10,FALSE)=0,"",VLOOKUP($A135,'Annex 2 EHV charges'!$D:$O,10,FALSE)),"")</f>
        <v>792.33</v>
      </c>
      <c r="G135" s="89">
        <f>IFERROR(IF(VLOOKUP($A135,'Annex 2 EHV charges'!$D:$O,11,FALSE)=0,"",VLOOKUP($A135,'Annex 2 EHV charges'!$D:$O,11,FALSE)),"")</f>
        <v>0.05</v>
      </c>
      <c r="H135" s="89">
        <f>IFERROR(IF(VLOOKUP($A135,'Annex 2 EHV charges'!$D:$O,12,FALSE)=0,"",VLOOKUP($A135,'Annex 2 EHV charges'!$D:$O,12,FALSE)),"")</f>
        <v>0.05</v>
      </c>
    </row>
    <row r="136" spans="1:8" x14ac:dyDescent="0.25">
      <c r="A136" s="86">
        <f t="array" ref="A136">IFERROR(INDEX('Annex 2 EHV charges'!$D$11:$D$299, MATCH(0, IF(ISBLANK('Annex 2 EHV charges'!$D$11:$D$299),1, COUNTIF(A$4:$A135, 'Annex 2 EHV charges'!$D$11:$D$299)), 0)),"")</f>
        <v>736</v>
      </c>
      <c r="B136" s="85">
        <f>IF($A136="","",VLOOKUP($A136,'Annex 2 EHV charges'!$D:$O,2,0))</f>
        <v>736</v>
      </c>
      <c r="C136" s="86">
        <f>IF($A136="","",VLOOKUP($A136,'Annex 2 EHV charges'!$D:$O,3,0))</f>
        <v>2200042194288</v>
      </c>
      <c r="D136" s="85" t="str">
        <f>IF($A136="","",VLOOKUP($A136,'Annex 2 EHV charges'!$D:$O,4,0))</f>
        <v>NINNIS PV 33kV Gen</v>
      </c>
      <c r="E136" s="87" t="str">
        <f>IFERROR(IF(VLOOKUP($A136,'Annex 2 EHV charges'!$D:$O,9,FALSE)=0,"",VLOOKUP($A136,'Annex 2 EHV charges'!$D:$O,9,FALSE)),"")</f>
        <v/>
      </c>
      <c r="F136" s="88">
        <f>IFERROR(IF(VLOOKUP($A136,'Annex 2 EHV charges'!$D:$O,10,FALSE)=0,"",VLOOKUP($A136,'Annex 2 EHV charges'!$D:$O,10,FALSE)),"")</f>
        <v>777.6</v>
      </c>
      <c r="G136" s="89">
        <f>IFERROR(IF(VLOOKUP($A136,'Annex 2 EHV charges'!$D:$O,11,FALSE)=0,"",VLOOKUP($A136,'Annex 2 EHV charges'!$D:$O,11,FALSE)),"")</f>
        <v>0.05</v>
      </c>
      <c r="H136" s="89">
        <f>IFERROR(IF(VLOOKUP($A136,'Annex 2 EHV charges'!$D:$O,12,FALSE)=0,"",VLOOKUP($A136,'Annex 2 EHV charges'!$D:$O,12,FALSE)),"")</f>
        <v>0.05</v>
      </c>
    </row>
    <row r="137" spans="1:8" x14ac:dyDescent="0.25">
      <c r="A137" s="86">
        <f t="array" ref="A137">IFERROR(INDEX('Annex 2 EHV charges'!$D$11:$D$299, MATCH(0, IF(ISBLANK('Annex 2 EHV charges'!$D$11:$D$299),1, COUNTIF(A$4:$A136, 'Annex 2 EHV charges'!$D$11:$D$299)), 0)),"")</f>
        <v>737</v>
      </c>
      <c r="B137" s="85">
        <f>IF($A137="","",VLOOKUP($A137,'Annex 2 EHV charges'!$D:$O,2,0))</f>
        <v>737</v>
      </c>
      <c r="C137" s="86">
        <f>IF($A137="","",VLOOKUP($A137,'Annex 2 EHV charges'!$D:$O,3,0))</f>
        <v>2200042208833</v>
      </c>
      <c r="D137" s="85" t="str">
        <f>IF($A137="","",VLOOKUP($A137,'Annex 2 EHV charges'!$D:$O,4,0))</f>
        <v>Willsland PV 33kV Gen</v>
      </c>
      <c r="E137" s="87" t="str">
        <f>IFERROR(IF(VLOOKUP($A137,'Annex 2 EHV charges'!$D:$O,9,FALSE)=0,"",VLOOKUP($A137,'Annex 2 EHV charges'!$D:$O,9,FALSE)),"")</f>
        <v/>
      </c>
      <c r="F137" s="88">
        <f>IFERROR(IF(VLOOKUP($A137,'Annex 2 EHV charges'!$D:$O,10,FALSE)=0,"",VLOOKUP($A137,'Annex 2 EHV charges'!$D:$O,10,FALSE)),"")</f>
        <v>791.01</v>
      </c>
      <c r="G137" s="89">
        <f>IFERROR(IF(VLOOKUP($A137,'Annex 2 EHV charges'!$D:$O,11,FALSE)=0,"",VLOOKUP($A137,'Annex 2 EHV charges'!$D:$O,11,FALSE)),"")</f>
        <v>0.05</v>
      </c>
      <c r="H137" s="89">
        <f>IFERROR(IF(VLOOKUP($A137,'Annex 2 EHV charges'!$D:$O,12,FALSE)=0,"",VLOOKUP($A137,'Annex 2 EHV charges'!$D:$O,12,FALSE)),"")</f>
        <v>0.05</v>
      </c>
    </row>
    <row r="138" spans="1:8" x14ac:dyDescent="0.25">
      <c r="A138" s="86">
        <f t="array" ref="A138">IFERROR(INDEX('Annex 2 EHV charges'!$D$11:$D$299, MATCH(0, IF(ISBLANK('Annex 2 EHV charges'!$D$11:$D$299),1, COUNTIF(A$4:$A137, 'Annex 2 EHV charges'!$D$11:$D$299)), 0)),"")</f>
        <v>738</v>
      </c>
      <c r="B138" s="85">
        <f>IF($A138="","",VLOOKUP($A138,'Annex 2 EHV charges'!$D:$O,2,0))</f>
        <v>738</v>
      </c>
      <c r="C138" s="86">
        <f>IF($A138="","",VLOOKUP($A138,'Annex 2 EHV charges'!$D:$O,3,0))</f>
        <v>2200042141160</v>
      </c>
      <c r="D138" s="85" t="str">
        <f>IF($A138="","",VLOOKUP($A138,'Annex 2 EHV charges'!$D:$O,4,0))</f>
        <v>Eastcombe PV 33kV Gen</v>
      </c>
      <c r="E138" s="87" t="str">
        <f>IFERROR(IF(VLOOKUP($A138,'Annex 2 EHV charges'!$D:$O,9,FALSE)=0,"",VLOOKUP($A138,'Annex 2 EHV charges'!$D:$O,9,FALSE)),"")</f>
        <v/>
      </c>
      <c r="F138" s="88">
        <f>IFERROR(IF(VLOOKUP($A138,'Annex 2 EHV charges'!$D:$O,10,FALSE)=0,"",VLOOKUP($A138,'Annex 2 EHV charges'!$D:$O,10,FALSE)),"")</f>
        <v>975.1</v>
      </c>
      <c r="G138" s="89">
        <f>IFERROR(IF(VLOOKUP($A138,'Annex 2 EHV charges'!$D:$O,11,FALSE)=0,"",VLOOKUP($A138,'Annex 2 EHV charges'!$D:$O,11,FALSE)),"")</f>
        <v>0.05</v>
      </c>
      <c r="H138" s="89">
        <f>IFERROR(IF(VLOOKUP($A138,'Annex 2 EHV charges'!$D:$O,12,FALSE)=0,"",VLOOKUP($A138,'Annex 2 EHV charges'!$D:$O,12,FALSE)),"")</f>
        <v>0.05</v>
      </c>
    </row>
    <row r="139" spans="1:8" x14ac:dyDescent="0.25">
      <c r="A139" s="86">
        <f t="array" ref="A139">IFERROR(INDEX('Annex 2 EHV charges'!$D$11:$D$299, MATCH(0, IF(ISBLANK('Annex 2 EHV charges'!$D$11:$D$299),1, COUNTIF(A$4:$A138, 'Annex 2 EHV charges'!$D$11:$D$299)), 0)),"")</f>
        <v>739</v>
      </c>
      <c r="B139" s="85">
        <f>IF($A139="","",VLOOKUP($A139,'Annex 2 EHV charges'!$D:$O,2,0))</f>
        <v>739</v>
      </c>
      <c r="C139" s="86">
        <f>IF($A139="","",VLOOKUP($A139,'Annex 2 EHV charges'!$D:$O,3,0))</f>
        <v>2200042172888</v>
      </c>
      <c r="D139" s="85" t="str">
        <f>IF($A139="","",VLOOKUP($A139,'Annex 2 EHV charges'!$D:$O,4,0))</f>
        <v>Bratton Flemming PV</v>
      </c>
      <c r="E139" s="87" t="str">
        <f>IFERROR(IF(VLOOKUP($A139,'Annex 2 EHV charges'!$D:$O,9,FALSE)=0,"",VLOOKUP($A139,'Annex 2 EHV charges'!$D:$O,9,FALSE)),"")</f>
        <v/>
      </c>
      <c r="F139" s="88">
        <f>IFERROR(IF(VLOOKUP($A139,'Annex 2 EHV charges'!$D:$O,10,FALSE)=0,"",VLOOKUP($A139,'Annex 2 EHV charges'!$D:$O,10,FALSE)),"")</f>
        <v>523.75</v>
      </c>
      <c r="G139" s="89">
        <f>IFERROR(IF(VLOOKUP($A139,'Annex 2 EHV charges'!$D:$O,11,FALSE)=0,"",VLOOKUP($A139,'Annex 2 EHV charges'!$D:$O,11,FALSE)),"")</f>
        <v>0.05</v>
      </c>
      <c r="H139" s="89">
        <f>IFERROR(IF(VLOOKUP($A139,'Annex 2 EHV charges'!$D:$O,12,FALSE)=0,"",VLOOKUP($A139,'Annex 2 EHV charges'!$D:$O,12,FALSE)),"")</f>
        <v>0.05</v>
      </c>
    </row>
    <row r="140" spans="1:8" x14ac:dyDescent="0.25">
      <c r="A140" s="86">
        <f t="array" ref="A140">IFERROR(INDEX('Annex 2 EHV charges'!$D$11:$D$299, MATCH(0, IF(ISBLANK('Annex 2 EHV charges'!$D$11:$D$299),1, COUNTIF(A$4:$A139, 'Annex 2 EHV charges'!$D$11:$D$299)), 0)),"")</f>
        <v>740</v>
      </c>
      <c r="B140" s="85">
        <f>IF($A140="","",VLOOKUP($A140,'Annex 2 EHV charges'!$D:$O,2,0))</f>
        <v>740</v>
      </c>
      <c r="C140" s="86">
        <f>IF($A140="","",VLOOKUP($A140,'Annex 2 EHV charges'!$D:$O,3,0))</f>
        <v>2200042196745</v>
      </c>
      <c r="D140" s="85" t="str">
        <f>IF($A140="","",VLOOKUP($A140,'Annex 2 EHV charges'!$D:$O,4,0))</f>
        <v>Beaford Brook PV</v>
      </c>
      <c r="E140" s="87" t="str">
        <f>IFERROR(IF(VLOOKUP($A140,'Annex 2 EHV charges'!$D:$O,9,FALSE)=0,"",VLOOKUP($A140,'Annex 2 EHV charges'!$D:$O,9,FALSE)),"")</f>
        <v/>
      </c>
      <c r="F140" s="88">
        <f>IFERROR(IF(VLOOKUP($A140,'Annex 2 EHV charges'!$D:$O,10,FALSE)=0,"",VLOOKUP($A140,'Annex 2 EHV charges'!$D:$O,10,FALSE)),"")</f>
        <v>812.65</v>
      </c>
      <c r="G140" s="89">
        <f>IFERROR(IF(VLOOKUP($A140,'Annex 2 EHV charges'!$D:$O,11,FALSE)=0,"",VLOOKUP($A140,'Annex 2 EHV charges'!$D:$O,11,FALSE)),"")</f>
        <v>0.05</v>
      </c>
      <c r="H140" s="89">
        <f>IFERROR(IF(VLOOKUP($A140,'Annex 2 EHV charges'!$D:$O,12,FALSE)=0,"",VLOOKUP($A140,'Annex 2 EHV charges'!$D:$O,12,FALSE)),"")</f>
        <v>0.05</v>
      </c>
    </row>
    <row r="141" spans="1:8" x14ac:dyDescent="0.25">
      <c r="A141" s="86">
        <f t="array" ref="A141">IFERROR(INDEX('Annex 2 EHV charges'!$D$11:$D$299, MATCH(0, IF(ISBLANK('Annex 2 EHV charges'!$D$11:$D$299),1, COUNTIF(A$4:$A140, 'Annex 2 EHV charges'!$D$11:$D$299)), 0)),"")</f>
        <v>742</v>
      </c>
      <c r="B141" s="85">
        <f>IF($A141="","",VLOOKUP($A141,'Annex 2 EHV charges'!$D:$O,2,0))</f>
        <v>742</v>
      </c>
      <c r="C141" s="86">
        <f>IF($A141="","",VLOOKUP($A141,'Annex 2 EHV charges'!$D:$O,3,0))</f>
        <v>2200042206613</v>
      </c>
      <c r="D141" s="85" t="str">
        <f>IF($A141="","",VLOOKUP($A141,'Annex 2 EHV charges'!$D:$O,4,0))</f>
        <v>Park Wall PV</v>
      </c>
      <c r="E141" s="87" t="str">
        <f>IFERROR(IF(VLOOKUP($A141,'Annex 2 EHV charges'!$D:$O,9,FALSE)=0,"",VLOOKUP($A141,'Annex 2 EHV charges'!$D:$O,9,FALSE)),"")</f>
        <v/>
      </c>
      <c r="F141" s="88">
        <f>IFERROR(IF(VLOOKUP($A141,'Annex 2 EHV charges'!$D:$O,10,FALSE)=0,"",VLOOKUP($A141,'Annex 2 EHV charges'!$D:$O,10,FALSE)),"")</f>
        <v>787.16</v>
      </c>
      <c r="G141" s="89">
        <f>IFERROR(IF(VLOOKUP($A141,'Annex 2 EHV charges'!$D:$O,11,FALSE)=0,"",VLOOKUP($A141,'Annex 2 EHV charges'!$D:$O,11,FALSE)),"")</f>
        <v>0.05</v>
      </c>
      <c r="H141" s="89">
        <f>IFERROR(IF(VLOOKUP($A141,'Annex 2 EHV charges'!$D:$O,12,FALSE)=0,"",VLOOKUP($A141,'Annex 2 EHV charges'!$D:$O,12,FALSE)),"")</f>
        <v>0.05</v>
      </c>
    </row>
    <row r="142" spans="1:8" x14ac:dyDescent="0.25">
      <c r="A142" s="86">
        <f t="array" ref="A142">IFERROR(INDEX('Annex 2 EHV charges'!$D$11:$D$299, MATCH(0, IF(ISBLANK('Annex 2 EHV charges'!$D$11:$D$299),1, COUNTIF(A$4:$A141, 'Annex 2 EHV charges'!$D$11:$D$299)), 0)),"")</f>
        <v>743</v>
      </c>
      <c r="B142" s="85">
        <f>IF($A142="","",VLOOKUP($A142,'Annex 2 EHV charges'!$D:$O,2,0))</f>
        <v>743</v>
      </c>
      <c r="C142" s="86">
        <f>IF($A142="","",VLOOKUP($A142,'Annex 2 EHV charges'!$D:$O,3,0))</f>
        <v>2200042198520</v>
      </c>
      <c r="D142" s="85" t="str">
        <f>IF($A142="","",VLOOKUP($A142,'Annex 2 EHV charges'!$D:$O,4,0))</f>
        <v>Bradford Solar Park</v>
      </c>
      <c r="E142" s="87" t="str">
        <f>IFERROR(IF(VLOOKUP($A142,'Annex 2 EHV charges'!$D:$O,9,FALSE)=0,"",VLOOKUP($A142,'Annex 2 EHV charges'!$D:$O,9,FALSE)),"")</f>
        <v/>
      </c>
      <c r="F142" s="88">
        <f>IFERROR(IF(VLOOKUP($A142,'Annex 2 EHV charges'!$D:$O,10,FALSE)=0,"",VLOOKUP($A142,'Annex 2 EHV charges'!$D:$O,10,FALSE)),"")</f>
        <v>2351.34</v>
      </c>
      <c r="G142" s="89">
        <f>IFERROR(IF(VLOOKUP($A142,'Annex 2 EHV charges'!$D:$O,11,FALSE)=0,"",VLOOKUP($A142,'Annex 2 EHV charges'!$D:$O,11,FALSE)),"")</f>
        <v>0.05</v>
      </c>
      <c r="H142" s="89">
        <f>IFERROR(IF(VLOOKUP($A142,'Annex 2 EHV charges'!$D:$O,12,FALSE)=0,"",VLOOKUP($A142,'Annex 2 EHV charges'!$D:$O,12,FALSE)),"")</f>
        <v>0.05</v>
      </c>
    </row>
    <row r="143" spans="1:8" x14ac:dyDescent="0.25">
      <c r="A143" s="86">
        <f t="array" ref="A143">IFERROR(INDEX('Annex 2 EHV charges'!$D$11:$D$299, MATCH(0, IF(ISBLANK('Annex 2 EHV charges'!$D$11:$D$299),1, COUNTIF(A$4:$A142, 'Annex 2 EHV charges'!$D$11:$D$299)), 0)),"")</f>
        <v>744</v>
      </c>
      <c r="B143" s="85">
        <f>IF($A143="","",VLOOKUP($A143,'Annex 2 EHV charges'!$D:$O,2,0))</f>
        <v>744</v>
      </c>
      <c r="C143" s="86">
        <f>IF($A143="","",VLOOKUP($A143,'Annex 2 EHV charges'!$D:$O,3,0))</f>
        <v>2200041982947</v>
      </c>
      <c r="D143" s="85" t="str">
        <f>IF($A143="","",VLOOKUP($A143,'Annex 2 EHV charges'!$D:$O,4,0))</f>
        <v>Causilgey PV 33kV Gen</v>
      </c>
      <c r="E143" s="87" t="str">
        <f>IFERROR(IF(VLOOKUP($A143,'Annex 2 EHV charges'!$D:$O,9,FALSE)=0,"",VLOOKUP($A143,'Annex 2 EHV charges'!$D:$O,9,FALSE)),"")</f>
        <v/>
      </c>
      <c r="F143" s="88">
        <f>IFERROR(IF(VLOOKUP($A143,'Annex 2 EHV charges'!$D:$O,10,FALSE)=0,"",VLOOKUP($A143,'Annex 2 EHV charges'!$D:$O,10,FALSE)),"")</f>
        <v>547.4</v>
      </c>
      <c r="G143" s="89">
        <f>IFERROR(IF(VLOOKUP($A143,'Annex 2 EHV charges'!$D:$O,11,FALSE)=0,"",VLOOKUP($A143,'Annex 2 EHV charges'!$D:$O,11,FALSE)),"")</f>
        <v>0.05</v>
      </c>
      <c r="H143" s="89">
        <f>IFERROR(IF(VLOOKUP($A143,'Annex 2 EHV charges'!$D:$O,12,FALSE)=0,"",VLOOKUP($A143,'Annex 2 EHV charges'!$D:$O,12,FALSE)),"")</f>
        <v>0.05</v>
      </c>
    </row>
    <row r="144" spans="1:8" x14ac:dyDescent="0.25">
      <c r="A144" s="86">
        <f t="array" ref="A144">IFERROR(INDEX('Annex 2 EHV charges'!$D$11:$D$299, MATCH(0, IF(ISBLANK('Annex 2 EHV charges'!$D$11:$D$299),1, COUNTIF(A$4:$A143, 'Annex 2 EHV charges'!$D$11:$D$299)), 0)),"")</f>
        <v>745</v>
      </c>
      <c r="B144" s="85">
        <f>IF($A144="","",VLOOKUP($A144,'Annex 2 EHV charges'!$D:$O,2,0))</f>
        <v>745</v>
      </c>
      <c r="C144" s="86">
        <f>IF($A144="","",VLOOKUP($A144,'Annex 2 EHV charges'!$D:$O,3,0))</f>
        <v>2200042042975</v>
      </c>
      <c r="D144" s="85" t="str">
        <f>IF($A144="","",VLOOKUP($A144,'Annex 2 EHV charges'!$D:$O,4,0))</f>
        <v>Beechgrove Farm PV 33kV</v>
      </c>
      <c r="E144" s="87" t="str">
        <f>IFERROR(IF(VLOOKUP($A144,'Annex 2 EHV charges'!$D:$O,9,FALSE)=0,"",VLOOKUP($A144,'Annex 2 EHV charges'!$D:$O,9,FALSE)),"")</f>
        <v/>
      </c>
      <c r="F144" s="88">
        <f>IFERROR(IF(VLOOKUP($A144,'Annex 2 EHV charges'!$D:$O,10,FALSE)=0,"",VLOOKUP($A144,'Annex 2 EHV charges'!$D:$O,10,FALSE)),"")</f>
        <v>788</v>
      </c>
      <c r="G144" s="89">
        <f>IFERROR(IF(VLOOKUP($A144,'Annex 2 EHV charges'!$D:$O,11,FALSE)=0,"",VLOOKUP($A144,'Annex 2 EHV charges'!$D:$O,11,FALSE)),"")</f>
        <v>0.05</v>
      </c>
      <c r="H144" s="89">
        <f>IFERROR(IF(VLOOKUP($A144,'Annex 2 EHV charges'!$D:$O,12,FALSE)=0,"",VLOOKUP($A144,'Annex 2 EHV charges'!$D:$O,12,FALSE)),"")</f>
        <v>0.05</v>
      </c>
    </row>
    <row r="145" spans="1:8" x14ac:dyDescent="0.25">
      <c r="A145" s="86">
        <f t="array" ref="A145">IFERROR(INDEX('Annex 2 EHV charges'!$D$11:$D$299, MATCH(0, IF(ISBLANK('Annex 2 EHV charges'!$D$11:$D$299),1, COUNTIF(A$4:$A144, 'Annex 2 EHV charges'!$D$11:$D$299)), 0)),"")</f>
        <v>772</v>
      </c>
      <c r="B145" s="85">
        <f>IF($A145="","",VLOOKUP($A145,'Annex 2 EHV charges'!$D:$O,2,0))</f>
        <v>772</v>
      </c>
      <c r="C145" s="86">
        <f>IF($A145="","",VLOOKUP($A145,'Annex 2 EHV charges'!$D:$O,3,0))</f>
        <v>2200031825680</v>
      </c>
      <c r="D145" s="85" t="str">
        <f>IF($A145="","",VLOOKUP($A145,'Annex 2 EHV charges'!$D:$O,4,0))</f>
        <v>Isles of Scilly</v>
      </c>
      <c r="E145" s="87">
        <f>IFERROR(IF(VLOOKUP($A145,'Annex 2 EHV charges'!$D:$O,9,FALSE)=0,"",VLOOKUP($A145,'Annex 2 EHV charges'!$D:$O,9,FALSE)),"")</f>
        <v>-19.861999999999998</v>
      </c>
      <c r="F145" s="88">
        <f>IFERROR(IF(VLOOKUP($A145,'Annex 2 EHV charges'!$D:$O,10,FALSE)=0,"",VLOOKUP($A145,'Annex 2 EHV charges'!$D:$O,10,FALSE)),"")</f>
        <v>355.68</v>
      </c>
      <c r="G145" s="89">
        <f>IFERROR(IF(VLOOKUP($A145,'Annex 2 EHV charges'!$D:$O,11,FALSE)=0,"",VLOOKUP($A145,'Annex 2 EHV charges'!$D:$O,11,FALSE)),"")</f>
        <v>0.05</v>
      </c>
      <c r="H145" s="89">
        <f>IFERROR(IF(VLOOKUP($A145,'Annex 2 EHV charges'!$D:$O,12,FALSE)=0,"",VLOOKUP($A145,'Annex 2 EHV charges'!$D:$O,12,FALSE)),"")</f>
        <v>0.05</v>
      </c>
    </row>
    <row r="146" spans="1:8" x14ac:dyDescent="0.25">
      <c r="A146" s="86">
        <f t="array" ref="A146">IFERROR(INDEX('Annex 2 EHV charges'!$D$11:$D$299, MATCH(0, IF(ISBLANK('Annex 2 EHV charges'!$D$11:$D$299),1, COUNTIF(A$4:$A145, 'Annex 2 EHV charges'!$D$11:$D$299)), 0)),"")</f>
        <v>666</v>
      </c>
      <c r="B146" s="85">
        <f>IF($A146="","",VLOOKUP($A146,'Annex 2 EHV charges'!$D:$O,2,0))</f>
        <v>666</v>
      </c>
      <c r="C146" s="86">
        <f>IF($A146="","",VLOOKUP($A146,'Annex 2 EHV charges'!$D:$O,3,0))</f>
        <v>2200042019354</v>
      </c>
      <c r="D146" s="85" t="str">
        <f>IF($A146="","",VLOOKUP($A146,'Annex 2 EHV charges'!$D:$O,4,0))</f>
        <v>BLACKDITCH 33kV</v>
      </c>
      <c r="E146" s="87" t="str">
        <f>IFERROR(IF(VLOOKUP($A146,'Annex 2 EHV charges'!$D:$O,9,FALSE)=0,"",VLOOKUP($A146,'Annex 2 EHV charges'!$D:$O,9,FALSE)),"")</f>
        <v/>
      </c>
      <c r="F146" s="88">
        <f>IFERROR(IF(VLOOKUP($A146,'Annex 2 EHV charges'!$D:$O,10,FALSE)=0,"",VLOOKUP($A146,'Annex 2 EHV charges'!$D:$O,10,FALSE)),"")</f>
        <v>487.23</v>
      </c>
      <c r="G146" s="89">
        <f>IFERROR(IF(VLOOKUP($A146,'Annex 2 EHV charges'!$D:$O,11,FALSE)=0,"",VLOOKUP($A146,'Annex 2 EHV charges'!$D:$O,11,FALSE)),"")</f>
        <v>0.05</v>
      </c>
      <c r="H146" s="89">
        <f>IFERROR(IF(VLOOKUP($A146,'Annex 2 EHV charges'!$D:$O,12,FALSE)=0,"",VLOOKUP($A146,'Annex 2 EHV charges'!$D:$O,12,FALSE)),"")</f>
        <v>0.05</v>
      </c>
    </row>
    <row r="147" spans="1:8" x14ac:dyDescent="0.25">
      <c r="A147" s="86">
        <f t="array" ref="A147">IFERROR(INDEX('Annex 2 EHV charges'!$D$11:$D$299, MATCH(0, IF(ISBLANK('Annex 2 EHV charges'!$D$11:$D$299),1, COUNTIF(A$4:$A146, 'Annex 2 EHV charges'!$D$11:$D$299)), 0)),"")</f>
        <v>806</v>
      </c>
      <c r="B147" s="85">
        <f>IF($A147="","",VLOOKUP($A147,'Annex 2 EHV charges'!$D:$O,2,0))</f>
        <v>806</v>
      </c>
      <c r="C147" s="86">
        <f>IF($A147="","",VLOOKUP($A147,'Annex 2 EHV charges'!$D:$O,3,0))</f>
        <v>2200041310085</v>
      </c>
      <c r="D147" s="85" t="str">
        <f>IF($A147="","",VLOOKUP($A147,'Annex 2 EHV charges'!$D:$O,4,0))</f>
        <v>Avonmouth Docks Boundary</v>
      </c>
      <c r="E147" s="87" t="str">
        <f>IFERROR(IF(VLOOKUP($A147,'Annex 2 EHV charges'!$D:$O,9,FALSE)=0,"",VLOOKUP($A147,'Annex 2 EHV charges'!$D:$O,9,FALSE)),"")</f>
        <v/>
      </c>
      <c r="F147" s="88" t="str">
        <f>IFERROR(IF(VLOOKUP($A147,'Annex 2 EHV charges'!$D:$O,10,FALSE)=0,"",VLOOKUP($A147,'Annex 2 EHV charges'!$D:$O,10,FALSE)),"")</f>
        <v/>
      </c>
      <c r="G147" s="89" t="str">
        <f>IFERROR(IF(VLOOKUP($A147,'Annex 2 EHV charges'!$D:$O,11,FALSE)=0,"",VLOOKUP($A147,'Annex 2 EHV charges'!$D:$O,11,FALSE)),"")</f>
        <v/>
      </c>
      <c r="H147" s="89" t="str">
        <f>IFERROR(IF(VLOOKUP($A147,'Annex 2 EHV charges'!$D:$O,12,FALSE)=0,"",VLOOKUP($A147,'Annex 2 EHV charges'!$D:$O,12,FALSE)),"")</f>
        <v/>
      </c>
    </row>
    <row r="148" spans="1:8" x14ac:dyDescent="0.25">
      <c r="A148" s="86">
        <f t="array" ref="A148">IFERROR(INDEX('Annex 2 EHV charges'!$D$11:$D$299, MATCH(0, IF(ISBLANK('Annex 2 EHV charges'!$D$11:$D$299),1, COUNTIF(A$4:$A147, 'Annex 2 EHV charges'!$D$11:$D$299)), 0)),"")</f>
        <v>586</v>
      </c>
      <c r="B148" s="85">
        <f>IF($A148="","",VLOOKUP($A148,'Annex 2 EHV charges'!$D:$O,2,0))</f>
        <v>586</v>
      </c>
      <c r="C148" s="86">
        <f>IF($A148="","",VLOOKUP($A148,'Annex 2 EHV charges'!$D:$O,3,0))</f>
        <v>2200042534080</v>
      </c>
      <c r="D148" s="85" t="str">
        <f>IF($A148="","",VLOOKUP($A148,'Annex 2 EHV charges'!$D:$O,4,0))</f>
        <v>CERC St Dennis</v>
      </c>
      <c r="E148" s="87" t="str">
        <f>IFERROR(IF(VLOOKUP($A148,'Annex 2 EHV charges'!$D:$O,9,FALSE)=0,"",VLOOKUP($A148,'Annex 2 EHV charges'!$D:$O,9,FALSE)),"")</f>
        <v/>
      </c>
      <c r="F148" s="88">
        <f>IFERROR(IF(VLOOKUP($A148,'Annex 2 EHV charges'!$D:$O,10,FALSE)=0,"",VLOOKUP($A148,'Annex 2 EHV charges'!$D:$O,10,FALSE)),"")</f>
        <v>11523.62</v>
      </c>
      <c r="G148" s="89">
        <f>IFERROR(IF(VLOOKUP($A148,'Annex 2 EHV charges'!$D:$O,11,FALSE)=0,"",VLOOKUP($A148,'Annex 2 EHV charges'!$D:$O,11,FALSE)),"")</f>
        <v>0.05</v>
      </c>
      <c r="H148" s="89">
        <f>IFERROR(IF(VLOOKUP($A148,'Annex 2 EHV charges'!$D:$O,12,FALSE)=0,"",VLOOKUP($A148,'Annex 2 EHV charges'!$D:$O,12,FALSE)),"")</f>
        <v>0.05</v>
      </c>
    </row>
    <row r="149" spans="1:8" x14ac:dyDescent="0.25">
      <c r="A149" s="86">
        <f t="array" ref="A149">IFERROR(INDEX('Annex 2 EHV charges'!$D$11:$D$299, MATCH(0, IF(ISBLANK('Annex 2 EHV charges'!$D$11:$D$299),1, COUNTIF(A$4:$A148, 'Annex 2 EHV charges'!$D$11:$D$299)), 0)),"")</f>
        <v>587</v>
      </c>
      <c r="B149" s="85">
        <f>IF($A149="","",VLOOKUP($A149,'Annex 2 EHV charges'!$D:$O,2,0))</f>
        <v>587</v>
      </c>
      <c r="C149" s="86">
        <f>IF($A149="","",VLOOKUP($A149,'Annex 2 EHV charges'!$D:$O,3,0))</f>
        <v>2200042538749</v>
      </c>
      <c r="D149" s="85" t="str">
        <f>IF($A149="","",VLOOKUP($A149,'Annex 2 EHV charges'!$D:$O,4,0))</f>
        <v>Severnside Energy Recovery Centre</v>
      </c>
      <c r="E149" s="87" t="str">
        <f>IFERROR(IF(VLOOKUP($A149,'Annex 2 EHV charges'!$D:$O,9,FALSE)=0,"",VLOOKUP($A149,'Annex 2 EHV charges'!$D:$O,9,FALSE)),"")</f>
        <v/>
      </c>
      <c r="F149" s="88">
        <f>IFERROR(IF(VLOOKUP($A149,'Annex 2 EHV charges'!$D:$O,10,FALSE)=0,"",VLOOKUP($A149,'Annex 2 EHV charges'!$D:$O,10,FALSE)),"")</f>
        <v>10314.82</v>
      </c>
      <c r="G149" s="89">
        <f>IFERROR(IF(VLOOKUP($A149,'Annex 2 EHV charges'!$D:$O,11,FALSE)=0,"",VLOOKUP($A149,'Annex 2 EHV charges'!$D:$O,11,FALSE)),"")</f>
        <v>0.05</v>
      </c>
      <c r="H149" s="89">
        <f>IFERROR(IF(VLOOKUP($A149,'Annex 2 EHV charges'!$D:$O,12,FALSE)=0,"",VLOOKUP($A149,'Annex 2 EHV charges'!$D:$O,12,FALSE)),"")</f>
        <v>0.05</v>
      </c>
    </row>
    <row r="150" spans="1:8" x14ac:dyDescent="0.25">
      <c r="A150" s="86">
        <f t="array" ref="A150">IFERROR(INDEX('Annex 2 EHV charges'!$D$11:$D$299, MATCH(0, IF(ISBLANK('Annex 2 EHV charges'!$D$11:$D$299),1, COUNTIF(A$4:$A149, 'Annex 2 EHV charges'!$D$11:$D$299)), 0)),"")</f>
        <v>588</v>
      </c>
      <c r="B150" s="85">
        <f>IF($A150="","",VLOOKUP($A150,'Annex 2 EHV charges'!$D:$O,2,0))</f>
        <v>588</v>
      </c>
      <c r="C150" s="86">
        <f>IF($A150="","",VLOOKUP($A150,'Annex 2 EHV charges'!$D:$O,3,0))</f>
        <v>2200042787386</v>
      </c>
      <c r="D150" s="85" t="str">
        <f>IF($A150="","",VLOOKUP($A150,'Annex 2 EHV charges'!$D:$O,4,0))</f>
        <v>Old Green Wind Farm &amp; Battery</v>
      </c>
      <c r="E150" s="87" t="str">
        <f>IFERROR(IF(VLOOKUP($A150,'Annex 2 EHV charges'!$D:$O,9,FALSE)=0,"",VLOOKUP($A150,'Annex 2 EHV charges'!$D:$O,9,FALSE)),"")</f>
        <v/>
      </c>
      <c r="F150" s="88">
        <f>IFERROR(IF(VLOOKUP($A150,'Annex 2 EHV charges'!$D:$O,10,FALSE)=0,"",VLOOKUP($A150,'Annex 2 EHV charges'!$D:$O,10,FALSE)),"")</f>
        <v>744.07</v>
      </c>
      <c r="G150" s="89">
        <f>IFERROR(IF(VLOOKUP($A150,'Annex 2 EHV charges'!$D:$O,11,FALSE)=0,"",VLOOKUP($A150,'Annex 2 EHV charges'!$D:$O,11,FALSE)),"")</f>
        <v>0.05</v>
      </c>
      <c r="H150" s="89">
        <f>IFERROR(IF(VLOOKUP($A150,'Annex 2 EHV charges'!$D:$O,12,FALSE)=0,"",VLOOKUP($A150,'Annex 2 EHV charges'!$D:$O,12,FALSE)),"")</f>
        <v>0.05</v>
      </c>
    </row>
    <row r="151" spans="1:8" x14ac:dyDescent="0.25">
      <c r="A151" s="86">
        <f t="array" ref="A151">IFERROR(INDEX('Annex 2 EHV charges'!$D$11:$D$299, MATCH(0, IF(ISBLANK('Annex 2 EHV charges'!$D$11:$D$299),1, COUNTIF(A$4:$A150, 'Annex 2 EHV charges'!$D$11:$D$299)), 0)),"")</f>
        <v>693</v>
      </c>
      <c r="B151" s="85">
        <f>IF($A151="","",VLOOKUP($A151,'Annex 2 EHV charges'!$D:$O,2,0))</f>
        <v>693</v>
      </c>
      <c r="C151" s="86">
        <f>IF($A151="","",VLOOKUP($A151,'Annex 2 EHV charges'!$D:$O,3,0))</f>
        <v>2200031824213</v>
      </c>
      <c r="D151" s="85" t="str">
        <f>IF($A151="","",VLOOKUP($A151,'Annex 2 EHV charges'!$D:$O,4,0))</f>
        <v>SWW Roadford</v>
      </c>
      <c r="E151" s="87">
        <f>IFERROR(IF(VLOOKUP($A151,'Annex 2 EHV charges'!$D:$O,9,FALSE)=0,"",VLOOKUP($A151,'Annex 2 EHV charges'!$D:$O,9,FALSE)),"")</f>
        <v>-3.4470000000000001</v>
      </c>
      <c r="F151" s="88">
        <f>IFERROR(IF(VLOOKUP($A151,'Annex 2 EHV charges'!$D:$O,10,FALSE)=0,"",VLOOKUP($A151,'Annex 2 EHV charges'!$D:$O,10,FALSE)),"")</f>
        <v>278.75</v>
      </c>
      <c r="G151" s="89">
        <f>IFERROR(IF(VLOOKUP($A151,'Annex 2 EHV charges'!$D:$O,11,FALSE)=0,"",VLOOKUP($A151,'Annex 2 EHV charges'!$D:$O,11,FALSE)),"")</f>
        <v>0.05</v>
      </c>
      <c r="H151" s="89">
        <f>IFERROR(IF(VLOOKUP($A151,'Annex 2 EHV charges'!$D:$O,12,FALSE)=0,"",VLOOKUP($A151,'Annex 2 EHV charges'!$D:$O,12,FALSE)),"")</f>
        <v>0.05</v>
      </c>
    </row>
    <row r="152" spans="1:8" x14ac:dyDescent="0.25">
      <c r="A152" s="86">
        <f t="array" ref="A152">IFERROR(INDEX('Annex 2 EHV charges'!$D$11:$D$299, MATCH(0, IF(ISBLANK('Annex 2 EHV charges'!$D$11:$D$299),1, COUNTIF(A$4:$A151, 'Annex 2 EHV charges'!$D$11:$D$299)), 0)),"")</f>
        <v>808</v>
      </c>
      <c r="B152" s="85">
        <f>IF($A152="","",VLOOKUP($A152,'Annex 2 EHV charges'!$D:$O,2,0))</f>
        <v>808</v>
      </c>
      <c r="C152" s="86">
        <f>IF($A152="","",VLOOKUP($A152,'Annex 2 EHV charges'!$D:$O,3,0))</f>
        <v>2200031824747</v>
      </c>
      <c r="D152" s="85" t="str">
        <f>IF($A152="","",VLOOKUP($A152,'Annex 2 EHV charges'!$D:$O,4,0))</f>
        <v>BGasHallen</v>
      </c>
      <c r="E152" s="87" t="str">
        <f>IFERROR(IF(VLOOKUP($A152,'Annex 2 EHV charges'!$D:$O,9,FALSE)=0,"",VLOOKUP($A152,'Annex 2 EHV charges'!$D:$O,9,FALSE)),"")</f>
        <v/>
      </c>
      <c r="F152" s="88" t="str">
        <f>IFERROR(IF(VLOOKUP($A152,'Annex 2 EHV charges'!$D:$O,10,FALSE)=0,"",VLOOKUP($A152,'Annex 2 EHV charges'!$D:$O,10,FALSE)),"")</f>
        <v/>
      </c>
      <c r="G152" s="89" t="str">
        <f>IFERROR(IF(VLOOKUP($A152,'Annex 2 EHV charges'!$D:$O,11,FALSE)=0,"",VLOOKUP($A152,'Annex 2 EHV charges'!$D:$O,11,FALSE)),"")</f>
        <v/>
      </c>
      <c r="H152" s="89" t="str">
        <f>IFERROR(IF(VLOOKUP($A152,'Annex 2 EHV charges'!$D:$O,12,FALSE)=0,"",VLOOKUP($A152,'Annex 2 EHV charges'!$D:$O,12,FALSE)),"")</f>
        <v/>
      </c>
    </row>
    <row r="153" spans="1:8" x14ac:dyDescent="0.25">
      <c r="A153" s="86">
        <f t="array" ref="A153">IFERROR(INDEX('Annex 2 EHV charges'!$D$11:$D$299, MATCH(0, IF(ISBLANK('Annex 2 EHV charges'!$D$11:$D$299),1, COUNTIF(A$4:$A152, 'Annex 2 EHV charges'!$D$11:$D$299)), 0)),"")</f>
        <v>807</v>
      </c>
      <c r="B153" s="85">
        <f>IF($A153="","",VLOOKUP($A153,'Annex 2 EHV charges'!$D:$O,2,0))</f>
        <v>807</v>
      </c>
      <c r="C153" s="86">
        <f>IF($A153="","",VLOOKUP($A153,'Annex 2 EHV charges'!$D:$O,3,0))</f>
        <v>2200041310094</v>
      </c>
      <c r="D153" s="85" t="str">
        <f>IF($A153="","",VLOOKUP($A153,'Annex 2 EHV charges'!$D:$O,4,0))</f>
        <v>Portbury Dock</v>
      </c>
      <c r="E153" s="87" t="str">
        <f>IFERROR(IF(VLOOKUP($A153,'Annex 2 EHV charges'!$D:$O,9,FALSE)=0,"",VLOOKUP($A153,'Annex 2 EHV charges'!$D:$O,9,FALSE)),"")</f>
        <v/>
      </c>
      <c r="F153" s="88">
        <f>IFERROR(IF(VLOOKUP($A153,'Annex 2 EHV charges'!$D:$O,10,FALSE)=0,"",VLOOKUP($A153,'Annex 2 EHV charges'!$D:$O,10,FALSE)),"")</f>
        <v>203.84</v>
      </c>
      <c r="G153" s="89">
        <f>IFERROR(IF(VLOOKUP($A153,'Annex 2 EHV charges'!$D:$O,11,FALSE)=0,"",VLOOKUP($A153,'Annex 2 EHV charges'!$D:$O,11,FALSE)),"")</f>
        <v>0.05</v>
      </c>
      <c r="H153" s="89">
        <f>IFERROR(IF(VLOOKUP($A153,'Annex 2 EHV charges'!$D:$O,12,FALSE)=0,"",VLOOKUP($A153,'Annex 2 EHV charges'!$D:$O,12,FALSE)),"")</f>
        <v>0.05</v>
      </c>
    </row>
    <row r="154" spans="1:8" x14ac:dyDescent="0.25">
      <c r="A154" s="86">
        <f t="array" ref="A154">IFERROR(INDEX('Annex 2 EHV charges'!$D$11:$D$299, MATCH(0, IF(ISBLANK('Annex 2 EHV charges'!$D$11:$D$299),1, COUNTIF(A$4:$A153, 'Annex 2 EHV charges'!$D$11:$D$299)), 0)),"")</f>
        <v>795</v>
      </c>
      <c r="B154" s="85">
        <f>IF($A154="","",VLOOKUP($A154,'Annex 2 EHV charges'!$D:$O,2,0))</f>
        <v>795</v>
      </c>
      <c r="C154" s="86">
        <f>IF($A154="","",VLOOKUP($A154,'Annex 2 EHV charges'!$D:$O,3,0))</f>
        <v>2200042430770</v>
      </c>
      <c r="D154" s="85" t="str">
        <f>IF($A154="","",VLOOKUP($A154,'Annex 2 EHV charges'!$D:$O,4,0))</f>
        <v>Whatley Quarry</v>
      </c>
      <c r="E154" s="87">
        <f>IFERROR(IF(VLOOKUP($A154,'Annex 2 EHV charges'!$D:$O,9,FALSE)=0,"",VLOOKUP($A154,'Annex 2 EHV charges'!$D:$O,9,FALSE)),"")</f>
        <v>-8.3949999999999996</v>
      </c>
      <c r="F154" s="88">
        <f>IFERROR(IF(VLOOKUP($A154,'Annex 2 EHV charges'!$D:$O,10,FALSE)=0,"",VLOOKUP($A154,'Annex 2 EHV charges'!$D:$O,10,FALSE)),"")</f>
        <v>69.16</v>
      </c>
      <c r="G154" s="89">
        <f>IFERROR(IF(VLOOKUP($A154,'Annex 2 EHV charges'!$D:$O,11,FALSE)=0,"",VLOOKUP($A154,'Annex 2 EHV charges'!$D:$O,11,FALSE)),"")</f>
        <v>0.05</v>
      </c>
      <c r="H154" s="89">
        <f>IFERROR(IF(VLOOKUP($A154,'Annex 2 EHV charges'!$D:$O,12,FALSE)=0,"",VLOOKUP($A154,'Annex 2 EHV charges'!$D:$O,12,FALSE)),"")</f>
        <v>0.05</v>
      </c>
    </row>
    <row r="155" spans="1:8" x14ac:dyDescent="0.25">
      <c r="A155" s="86">
        <f t="array" ref="A155">IFERROR(INDEX('Annex 2 EHV charges'!$D$11:$D$299, MATCH(0, IF(ISBLANK('Annex 2 EHV charges'!$D$11:$D$299),1, COUNTIF(A$4:$A154, 'Annex 2 EHV charges'!$D$11:$D$299)), 0)),"")</f>
        <v>809</v>
      </c>
      <c r="B155" s="85">
        <f>IF($A155="","",VLOOKUP($A155,'Annex 2 EHV charges'!$D:$O,2,0))</f>
        <v>809</v>
      </c>
      <c r="C155" s="86">
        <f>IF($A155="","",VLOOKUP($A155,'Annex 2 EHV charges'!$D:$O,3,0))</f>
        <v>2200041209989</v>
      </c>
      <c r="D155" s="85" t="str">
        <f>IF($A155="","",VLOOKUP($A155,'Annex 2 EHV charges'!$D:$O,4,0))</f>
        <v>Hemyock (Broadpath LF)</v>
      </c>
      <c r="E155" s="87">
        <f>IFERROR(IF(VLOOKUP($A155,'Annex 2 EHV charges'!$D:$O,9,FALSE)=0,"",VLOOKUP($A155,'Annex 2 EHV charges'!$D:$O,9,FALSE)),"")</f>
        <v>-8.5570000000000004</v>
      </c>
      <c r="F155" s="88">
        <f>IFERROR(IF(VLOOKUP($A155,'Annex 2 EHV charges'!$D:$O,10,FALSE)=0,"",VLOOKUP($A155,'Annex 2 EHV charges'!$D:$O,10,FALSE)),"")</f>
        <v>131.72999999999999</v>
      </c>
      <c r="G155" s="89">
        <f>IFERROR(IF(VLOOKUP($A155,'Annex 2 EHV charges'!$D:$O,11,FALSE)=0,"",VLOOKUP($A155,'Annex 2 EHV charges'!$D:$O,11,FALSE)),"")</f>
        <v>0.05</v>
      </c>
      <c r="H155" s="89">
        <f>IFERROR(IF(VLOOKUP($A155,'Annex 2 EHV charges'!$D:$O,12,FALSE)=0,"",VLOOKUP($A155,'Annex 2 EHV charges'!$D:$O,12,FALSE)),"")</f>
        <v>0.05</v>
      </c>
    </row>
    <row r="156" spans="1:8" x14ac:dyDescent="0.25">
      <c r="A156" s="86">
        <f t="array" ref="A156">IFERROR(INDEX('Annex 2 EHV charges'!$D$11:$D$299, MATCH(0, IF(ISBLANK('Annex 2 EHV charges'!$D$11:$D$299),1, COUNTIF(A$4:$A155, 'Annex 2 EHV charges'!$D$11:$D$299)), 0)),"")</f>
        <v>794</v>
      </c>
      <c r="B156" s="85">
        <f>IF($A156="","",VLOOKUP($A156,'Annex 2 EHV charges'!$D:$O,2,0))</f>
        <v>794</v>
      </c>
      <c r="C156" s="86">
        <f>IF($A156="","",VLOOKUP($A156,'Annex 2 EHV charges'!$D:$O,3,0))</f>
        <v>2200031824524</v>
      </c>
      <c r="D156" s="85" t="str">
        <f>IF($A156="","",VLOOKUP($A156,'Annex 2 EHV charges'!$D:$O,4,0))</f>
        <v>Imerys(Torycombe)</v>
      </c>
      <c r="E156" s="87">
        <f>IFERROR(IF(VLOOKUP($A156,'Annex 2 EHV charges'!$D:$O,9,FALSE)=0,"",VLOOKUP($A156,'Annex 2 EHV charges'!$D:$O,9,FALSE)),"")</f>
        <v>-5.6150000000000002</v>
      </c>
      <c r="F156" s="88">
        <f>IFERROR(IF(VLOOKUP($A156,'Annex 2 EHV charges'!$D:$O,10,FALSE)=0,"",VLOOKUP($A156,'Annex 2 EHV charges'!$D:$O,10,FALSE)),"")</f>
        <v>125.94</v>
      </c>
      <c r="G156" s="89">
        <f>IFERROR(IF(VLOOKUP($A156,'Annex 2 EHV charges'!$D:$O,11,FALSE)=0,"",VLOOKUP($A156,'Annex 2 EHV charges'!$D:$O,11,FALSE)),"")</f>
        <v>0.05</v>
      </c>
      <c r="H156" s="89">
        <f>IFERROR(IF(VLOOKUP($A156,'Annex 2 EHV charges'!$D:$O,12,FALSE)=0,"",VLOOKUP($A156,'Annex 2 EHV charges'!$D:$O,12,FALSE)),"")</f>
        <v>0.05</v>
      </c>
    </row>
    <row r="157" spans="1:8" ht="26.4" x14ac:dyDescent="0.25">
      <c r="A157" s="86">
        <f t="array" ref="A157">IFERROR(INDEX('Annex 2 EHV charges'!$D$11:$D$299, MATCH(0, IF(ISBLANK('Annex 2 EHV charges'!$D$11:$D$299),1, COUNTIF(A$4:$A156, 'Annex 2 EHV charges'!$D$11:$D$299)), 0)),"")</f>
        <v>722</v>
      </c>
      <c r="B157" s="85">
        <f>IF($A157="","",VLOOKUP($A157,'Annex 2 EHV charges'!$D:$O,2,0))</f>
        <v>722</v>
      </c>
      <c r="C157" s="86" t="str">
        <f>IF($A157="","",VLOOKUP($A157,'Annex 2 EHV charges'!$D:$O,3,0))</f>
        <v>2200041987314
2200041987323</v>
      </c>
      <c r="D157" s="85" t="str">
        <f>IF($A157="","",VLOOKUP($A157,'Annex 2 EHV charges'!$D:$O,4,0))</f>
        <v>Royal United Hospital</v>
      </c>
      <c r="E157" s="87">
        <f>IFERROR(IF(VLOOKUP($A157,'Annex 2 EHV charges'!$D:$O,9,FALSE)=0,"",VLOOKUP($A157,'Annex 2 EHV charges'!$D:$O,9,FALSE)),"")</f>
        <v>-9.7349999999999994</v>
      </c>
      <c r="F157" s="88">
        <f>IFERROR(IF(VLOOKUP($A157,'Annex 2 EHV charges'!$D:$O,10,FALSE)=0,"",VLOOKUP($A157,'Annex 2 EHV charges'!$D:$O,10,FALSE)),"")</f>
        <v>119.99</v>
      </c>
      <c r="G157" s="89">
        <f>IFERROR(IF(VLOOKUP($A157,'Annex 2 EHV charges'!$D:$O,11,FALSE)=0,"",VLOOKUP($A157,'Annex 2 EHV charges'!$D:$O,11,FALSE)),"")</f>
        <v>0.05</v>
      </c>
      <c r="H157" s="89">
        <f>IFERROR(IF(VLOOKUP($A157,'Annex 2 EHV charges'!$D:$O,12,FALSE)=0,"",VLOOKUP($A157,'Annex 2 EHV charges'!$D:$O,12,FALSE)),"")</f>
        <v>0.05</v>
      </c>
    </row>
    <row r="158" spans="1:8" x14ac:dyDescent="0.25">
      <c r="A158" s="86">
        <f t="array" ref="A158">IFERROR(INDEX('Annex 2 EHV charges'!$D$11:$D$299, MATCH(0, IF(ISBLANK('Annex 2 EHV charges'!$D$11:$D$299),1, COUNTIF(A$4:$A157, 'Annex 2 EHV charges'!$D$11:$D$299)), 0)),"")</f>
        <v>776</v>
      </c>
      <c r="B158" s="85">
        <f>IF($A158="","",VLOOKUP($A158,'Annex 2 EHV charges'!$D:$O,2,0))</f>
        <v>776</v>
      </c>
      <c r="C158" s="86">
        <f>IF($A158="","",VLOOKUP($A158,'Annex 2 EHV charges'!$D:$O,3,0))</f>
        <v>2200042103449</v>
      </c>
      <c r="D158" s="85" t="str">
        <f>IF($A158="","",VLOOKUP($A158,'Annex 2 EHV charges'!$D:$O,4,0))</f>
        <v>Avonmouth BCC WF 33kV Gen</v>
      </c>
      <c r="E158" s="87" t="str">
        <f>IFERROR(IF(VLOOKUP($A158,'Annex 2 EHV charges'!$D:$O,9,FALSE)=0,"",VLOOKUP($A158,'Annex 2 EHV charges'!$D:$O,9,FALSE)),"")</f>
        <v/>
      </c>
      <c r="F158" s="88">
        <f>IFERROR(IF(VLOOKUP($A158,'Annex 2 EHV charges'!$D:$O,10,FALSE)=0,"",VLOOKUP($A158,'Annex 2 EHV charges'!$D:$O,10,FALSE)),"")</f>
        <v>800.71</v>
      </c>
      <c r="G158" s="89">
        <f>IFERROR(IF(VLOOKUP($A158,'Annex 2 EHV charges'!$D:$O,11,FALSE)=0,"",VLOOKUP($A158,'Annex 2 EHV charges'!$D:$O,11,FALSE)),"")</f>
        <v>0.05</v>
      </c>
      <c r="H158" s="89">
        <f>IFERROR(IF(VLOOKUP($A158,'Annex 2 EHV charges'!$D:$O,12,FALSE)=0,"",VLOOKUP($A158,'Annex 2 EHV charges'!$D:$O,12,FALSE)),"")</f>
        <v>0.05</v>
      </c>
    </row>
    <row r="159" spans="1:8" x14ac:dyDescent="0.25">
      <c r="A159" s="86">
        <f t="array" ref="A159">IFERROR(INDEX('Annex 2 EHV charges'!$D$11:$D$299, MATCH(0, IF(ISBLANK('Annex 2 EHV charges'!$D$11:$D$299),1, COUNTIF(A$4:$A158, 'Annex 2 EHV charges'!$D$11:$D$299)), 0)),"")</f>
        <v>777</v>
      </c>
      <c r="B159" s="85">
        <f>IF($A159="","",VLOOKUP($A159,'Annex 2 EHV charges'!$D:$O,2,0))</f>
        <v>777</v>
      </c>
      <c r="C159" s="86">
        <f>IF($A159="","",VLOOKUP($A159,'Annex 2 EHV charges'!$D:$O,3,0))</f>
        <v>2200042108289</v>
      </c>
      <c r="D159" s="85" t="str">
        <f>IF($A159="","",VLOOKUP($A159,'Annex 2 EHV charges'!$D:$O,4,0))</f>
        <v>Bodiniel PV Park 33kV Gen</v>
      </c>
      <c r="E159" s="87" t="str">
        <f>IFERROR(IF(VLOOKUP($A159,'Annex 2 EHV charges'!$D:$O,9,FALSE)=0,"",VLOOKUP($A159,'Annex 2 EHV charges'!$D:$O,9,FALSE)),"")</f>
        <v/>
      </c>
      <c r="F159" s="88">
        <f>IFERROR(IF(VLOOKUP($A159,'Annex 2 EHV charges'!$D:$O,10,FALSE)=0,"",VLOOKUP($A159,'Annex 2 EHV charges'!$D:$O,10,FALSE)),"")</f>
        <v>618.75</v>
      </c>
      <c r="G159" s="89">
        <f>IFERROR(IF(VLOOKUP($A159,'Annex 2 EHV charges'!$D:$O,11,FALSE)=0,"",VLOOKUP($A159,'Annex 2 EHV charges'!$D:$O,11,FALSE)),"")</f>
        <v>0.05</v>
      </c>
      <c r="H159" s="89">
        <f>IFERROR(IF(VLOOKUP($A159,'Annex 2 EHV charges'!$D:$O,12,FALSE)=0,"",VLOOKUP($A159,'Annex 2 EHV charges'!$D:$O,12,FALSE)),"")</f>
        <v>0.05</v>
      </c>
    </row>
    <row r="160" spans="1:8" x14ac:dyDescent="0.25">
      <c r="A160" s="86">
        <f t="array" ref="A160">IFERROR(INDEX('Annex 2 EHV charges'!$D$11:$D$299, MATCH(0, IF(ISBLANK('Annex 2 EHV charges'!$D$11:$D$299),1, COUNTIF(A$4:$A159, 'Annex 2 EHV charges'!$D$11:$D$299)), 0)),"")</f>
        <v>778</v>
      </c>
      <c r="B160" s="85">
        <f>IF($A160="","",VLOOKUP($A160,'Annex 2 EHV charges'!$D:$O,2,0))</f>
        <v>778</v>
      </c>
      <c r="C160" s="86">
        <f>IF($A160="","",VLOOKUP($A160,'Annex 2 EHV charges'!$D:$O,3,0))</f>
        <v>2200042385462</v>
      </c>
      <c r="D160" s="85" t="str">
        <f>IF($A160="","",VLOOKUP($A160,'Annex 2 EHV charges'!$D:$O,4,0))</f>
        <v>Garlenick WF 33kV</v>
      </c>
      <c r="E160" s="87" t="str">
        <f>IFERROR(IF(VLOOKUP($A160,'Annex 2 EHV charges'!$D:$O,9,FALSE)=0,"",VLOOKUP($A160,'Annex 2 EHV charges'!$D:$O,9,FALSE)),"")</f>
        <v/>
      </c>
      <c r="F160" s="88">
        <f>IFERROR(IF(VLOOKUP($A160,'Annex 2 EHV charges'!$D:$O,10,FALSE)=0,"",VLOOKUP($A160,'Annex 2 EHV charges'!$D:$O,10,FALSE)),"")</f>
        <v>2764.72</v>
      </c>
      <c r="G160" s="89">
        <f>IFERROR(IF(VLOOKUP($A160,'Annex 2 EHV charges'!$D:$O,11,FALSE)=0,"",VLOOKUP($A160,'Annex 2 EHV charges'!$D:$O,11,FALSE)),"")</f>
        <v>0.05</v>
      </c>
      <c r="H160" s="89">
        <f>IFERROR(IF(VLOOKUP($A160,'Annex 2 EHV charges'!$D:$O,12,FALSE)=0,"",VLOOKUP($A160,'Annex 2 EHV charges'!$D:$O,12,FALSE)),"")</f>
        <v>0.05</v>
      </c>
    </row>
    <row r="161" spans="1:8" x14ac:dyDescent="0.25">
      <c r="A161" s="86">
        <f t="array" ref="A161">IFERROR(INDEX('Annex 2 EHV charges'!$D$11:$D$299, MATCH(0, IF(ISBLANK('Annex 2 EHV charges'!$D$11:$D$299),1, COUNTIF(A$4:$A160, 'Annex 2 EHV charges'!$D$11:$D$299)), 0)),"")</f>
        <v>779</v>
      </c>
      <c r="B161" s="85">
        <f>IF($A161="","",VLOOKUP($A161,'Annex 2 EHV charges'!$D:$O,2,0))</f>
        <v>779</v>
      </c>
      <c r="C161" s="86">
        <f>IF($A161="","",VLOOKUP($A161,'Annex 2 EHV charges'!$D:$O,3,0))</f>
        <v>2200042165046</v>
      </c>
      <c r="D161" s="85" t="str">
        <f>IF($A161="","",VLOOKUP($A161,'Annex 2 EHV charges'!$D:$O,4,0))</f>
        <v>Warleigh Barton PV 33kV Gen</v>
      </c>
      <c r="E161" s="87" t="str">
        <f>IFERROR(IF(VLOOKUP($A161,'Annex 2 EHV charges'!$D:$O,9,FALSE)=0,"",VLOOKUP($A161,'Annex 2 EHV charges'!$D:$O,9,FALSE)),"")</f>
        <v/>
      </c>
      <c r="F161" s="88">
        <f>IFERROR(IF(VLOOKUP($A161,'Annex 2 EHV charges'!$D:$O,10,FALSE)=0,"",VLOOKUP($A161,'Annex 2 EHV charges'!$D:$O,10,FALSE)),"")</f>
        <v>937.48</v>
      </c>
      <c r="G161" s="89">
        <f>IFERROR(IF(VLOOKUP($A161,'Annex 2 EHV charges'!$D:$O,11,FALSE)=0,"",VLOOKUP($A161,'Annex 2 EHV charges'!$D:$O,11,FALSE)),"")</f>
        <v>0.05</v>
      </c>
      <c r="H161" s="89">
        <f>IFERROR(IF(VLOOKUP($A161,'Annex 2 EHV charges'!$D:$O,12,FALSE)=0,"",VLOOKUP($A161,'Annex 2 EHV charges'!$D:$O,12,FALSE)),"")</f>
        <v>0.05</v>
      </c>
    </row>
    <row r="162" spans="1:8" x14ac:dyDescent="0.25">
      <c r="A162" s="86">
        <f t="array" ref="A162">IFERROR(INDEX('Annex 2 EHV charges'!$D$11:$D$299, MATCH(0, IF(ISBLANK('Annex 2 EHV charges'!$D$11:$D$299),1, COUNTIF(A$4:$A161, 'Annex 2 EHV charges'!$D$11:$D$299)), 0)),"")</f>
        <v>780</v>
      </c>
      <c r="B162" s="85">
        <f>IF($A162="","",VLOOKUP($A162,'Annex 2 EHV charges'!$D:$O,2,0))</f>
        <v>780</v>
      </c>
      <c r="C162" s="86">
        <f>IF($A162="","",VLOOKUP($A162,'Annex 2 EHV charges'!$D:$O,3,0))</f>
        <v>2200042171458</v>
      </c>
      <c r="D162" s="85" t="str">
        <f>IF($A162="","",VLOOKUP($A162,'Annex 2 EHV charges'!$D:$O,4,0))</f>
        <v>Winnards Perch PV 33kV Gen</v>
      </c>
      <c r="E162" s="87" t="str">
        <f>IFERROR(IF(VLOOKUP($A162,'Annex 2 EHV charges'!$D:$O,9,FALSE)=0,"",VLOOKUP($A162,'Annex 2 EHV charges'!$D:$O,9,FALSE)),"")</f>
        <v/>
      </c>
      <c r="F162" s="88">
        <f>IFERROR(IF(VLOOKUP($A162,'Annex 2 EHV charges'!$D:$O,10,FALSE)=0,"",VLOOKUP($A162,'Annex 2 EHV charges'!$D:$O,10,FALSE)),"")</f>
        <v>791.76</v>
      </c>
      <c r="G162" s="89">
        <f>IFERROR(IF(VLOOKUP($A162,'Annex 2 EHV charges'!$D:$O,11,FALSE)=0,"",VLOOKUP($A162,'Annex 2 EHV charges'!$D:$O,11,FALSE)),"")</f>
        <v>0.05</v>
      </c>
      <c r="H162" s="89">
        <f>IFERROR(IF(VLOOKUP($A162,'Annex 2 EHV charges'!$D:$O,12,FALSE)=0,"",VLOOKUP($A162,'Annex 2 EHV charges'!$D:$O,12,FALSE)),"")</f>
        <v>0.05</v>
      </c>
    </row>
    <row r="163" spans="1:8" x14ac:dyDescent="0.25">
      <c r="A163" s="86">
        <f t="array" ref="A163">IFERROR(INDEX('Annex 2 EHV charges'!$D$11:$D$299, MATCH(0, IF(ISBLANK('Annex 2 EHV charges'!$D$11:$D$299),1, COUNTIF(A$4:$A162, 'Annex 2 EHV charges'!$D$11:$D$299)), 0)),"")</f>
        <v>781</v>
      </c>
      <c r="B163" s="85">
        <f>IF($A163="","",VLOOKUP($A163,'Annex 2 EHV charges'!$D:$O,2,0))</f>
        <v>781</v>
      </c>
      <c r="C163" s="86">
        <f>IF($A163="","",VLOOKUP($A163,'Annex 2 EHV charges'!$D:$O,3,0))</f>
        <v>2200042356285</v>
      </c>
      <c r="D163" s="85" t="str">
        <f>IF($A163="","",VLOOKUP($A163,'Annex 2 EHV charges'!$D:$O,4,0))</f>
        <v>Galsworthy WF</v>
      </c>
      <c r="E163" s="87" t="str">
        <f>IFERROR(IF(VLOOKUP($A163,'Annex 2 EHV charges'!$D:$O,9,FALSE)=0,"",VLOOKUP($A163,'Annex 2 EHV charges'!$D:$O,9,FALSE)),"")</f>
        <v/>
      </c>
      <c r="F163" s="88">
        <f>IFERROR(IF(VLOOKUP($A163,'Annex 2 EHV charges'!$D:$O,10,FALSE)=0,"",VLOOKUP($A163,'Annex 2 EHV charges'!$D:$O,10,FALSE)),"")</f>
        <v>888.38</v>
      </c>
      <c r="G163" s="89">
        <f>IFERROR(IF(VLOOKUP($A163,'Annex 2 EHV charges'!$D:$O,11,FALSE)=0,"",VLOOKUP($A163,'Annex 2 EHV charges'!$D:$O,11,FALSE)),"")</f>
        <v>0.05</v>
      </c>
      <c r="H163" s="89">
        <f>IFERROR(IF(VLOOKUP($A163,'Annex 2 EHV charges'!$D:$O,12,FALSE)=0,"",VLOOKUP($A163,'Annex 2 EHV charges'!$D:$O,12,FALSE)),"")</f>
        <v>0.05</v>
      </c>
    </row>
    <row r="164" spans="1:8" x14ac:dyDescent="0.25">
      <c r="A164" s="86">
        <f t="array" ref="A164">IFERROR(INDEX('Annex 2 EHV charges'!$D$11:$D$299, MATCH(0, IF(ISBLANK('Annex 2 EHV charges'!$D$11:$D$299),1, COUNTIF(A$4:$A163, 'Annex 2 EHV charges'!$D$11:$D$299)), 0)),"")</f>
        <v>751</v>
      </c>
      <c r="B164" s="85">
        <f>IF($A164="","",VLOOKUP($A164,'Annex 2 EHV charges'!$D:$O,2,0))</f>
        <v>751</v>
      </c>
      <c r="C164" s="86">
        <f>IF($A164="","",VLOOKUP($A164,'Annex 2 EHV charges'!$D:$O,3,0))</f>
        <v>2200032050436</v>
      </c>
      <c r="D164" s="85" t="str">
        <f>IF($A164="","",VLOOKUP($A164,'Annex 2 EHV charges'!$D:$O,4,0))</f>
        <v>RR Power Development</v>
      </c>
      <c r="E164" s="87" t="str">
        <f>IFERROR(IF(VLOOKUP($A164,'Annex 2 EHV charges'!$D:$O,9,FALSE)=0,"",VLOOKUP($A164,'Annex 2 EHV charges'!$D:$O,9,FALSE)),"")</f>
        <v/>
      </c>
      <c r="F164" s="88" t="str">
        <f>IFERROR(IF(VLOOKUP($A164,'Annex 2 EHV charges'!$D:$O,10,FALSE)=0,"",VLOOKUP($A164,'Annex 2 EHV charges'!$D:$O,10,FALSE)),"")</f>
        <v/>
      </c>
      <c r="G164" s="89" t="str">
        <f>IFERROR(IF(VLOOKUP($A164,'Annex 2 EHV charges'!$D:$O,11,FALSE)=0,"",VLOOKUP($A164,'Annex 2 EHV charges'!$D:$O,11,FALSE)),"")</f>
        <v/>
      </c>
      <c r="H164" s="89" t="str">
        <f>IFERROR(IF(VLOOKUP($A164,'Annex 2 EHV charges'!$D:$O,12,FALSE)=0,"",VLOOKUP($A164,'Annex 2 EHV charges'!$D:$O,12,FALSE)),"")</f>
        <v/>
      </c>
    </row>
    <row r="165" spans="1:8" x14ac:dyDescent="0.25">
      <c r="A165" s="86">
        <f t="array" ref="A165">IFERROR(INDEX('Annex 2 EHV charges'!$D$11:$D$299, MATCH(0, IF(ISBLANK('Annex 2 EHV charges'!$D$11:$D$299),1, COUNTIF(A$4:$A164, 'Annex 2 EHV charges'!$D$11:$D$299)), 0)),"")</f>
        <v>804</v>
      </c>
      <c r="B165" s="85">
        <f>IF($A165="","",VLOOKUP($A165,'Annex 2 EHV charges'!$D:$O,2,0))</f>
        <v>804</v>
      </c>
      <c r="C165" s="86">
        <f>IF($A165="","",VLOOKUP($A165,'Annex 2 EHV charges'!$D:$O,3,0))</f>
        <v>2200031824551</v>
      </c>
      <c r="D165" s="85" t="str">
        <f>IF($A165="","",VLOOKUP($A165,'Annex 2 EHV charges'!$D:$O,4,0))</f>
        <v>Imerys5(Drinnick)</v>
      </c>
      <c r="E165" s="87" t="str">
        <f>IFERROR(IF(VLOOKUP($A165,'Annex 2 EHV charges'!$D:$O,9,FALSE)=0,"",VLOOKUP($A165,'Annex 2 EHV charges'!$D:$O,9,FALSE)),"")</f>
        <v/>
      </c>
      <c r="F165" s="88" t="str">
        <f>IFERROR(IF(VLOOKUP($A165,'Annex 2 EHV charges'!$D:$O,10,FALSE)=0,"",VLOOKUP($A165,'Annex 2 EHV charges'!$D:$O,10,FALSE)),"")</f>
        <v/>
      </c>
      <c r="G165" s="89" t="str">
        <f>IFERROR(IF(VLOOKUP($A165,'Annex 2 EHV charges'!$D:$O,11,FALSE)=0,"",VLOOKUP($A165,'Annex 2 EHV charges'!$D:$O,11,FALSE)),"")</f>
        <v/>
      </c>
      <c r="H165" s="89" t="str">
        <f>IFERROR(IF(VLOOKUP($A165,'Annex 2 EHV charges'!$D:$O,12,FALSE)=0,"",VLOOKUP($A165,'Annex 2 EHV charges'!$D:$O,12,FALSE)),"")</f>
        <v/>
      </c>
    </row>
    <row r="166" spans="1:8" x14ac:dyDescent="0.25">
      <c r="A166" s="86">
        <f t="array" ref="A166">IFERROR(INDEX('Annex 2 EHV charges'!$D$11:$D$299, MATCH(0, IF(ISBLANK('Annex 2 EHV charges'!$D$11:$D$299),1, COUNTIF(A$4:$A165, 'Annex 2 EHV charges'!$D$11:$D$299)), 0)),"")</f>
        <v>803</v>
      </c>
      <c r="B166" s="85">
        <f>IF($A166="","",VLOOKUP($A166,'Annex 2 EHV charges'!$D:$O,2,0))</f>
        <v>803</v>
      </c>
      <c r="C166" s="86">
        <f>IF($A166="","",VLOOKUP($A166,'Annex 2 EHV charges'!$D:$O,3,0))</f>
        <v>2200030347690</v>
      </c>
      <c r="D166" s="85" t="str">
        <f>IF($A166="","",VLOOKUP($A166,'Annex 2 EHV charges'!$D:$O,4,0))</f>
        <v>Imerys4(Bugle)</v>
      </c>
      <c r="E166" s="87">
        <f>IFERROR(IF(VLOOKUP($A166,'Annex 2 EHV charges'!$D:$O,9,FALSE)=0,"",VLOOKUP($A166,'Annex 2 EHV charges'!$D:$O,9,FALSE)),"")</f>
        <v>-0.45600000000000002</v>
      </c>
      <c r="F166" s="88">
        <f>IFERROR(IF(VLOOKUP($A166,'Annex 2 EHV charges'!$D:$O,10,FALSE)=0,"",VLOOKUP($A166,'Annex 2 EHV charges'!$D:$O,10,FALSE)),"")</f>
        <v>293.93</v>
      </c>
      <c r="G166" s="89">
        <f>IFERROR(IF(VLOOKUP($A166,'Annex 2 EHV charges'!$D:$O,11,FALSE)=0,"",VLOOKUP($A166,'Annex 2 EHV charges'!$D:$O,11,FALSE)),"")</f>
        <v>0.05</v>
      </c>
      <c r="H166" s="89">
        <f>IFERROR(IF(VLOOKUP($A166,'Annex 2 EHV charges'!$D:$O,12,FALSE)=0,"",VLOOKUP($A166,'Annex 2 EHV charges'!$D:$O,12,FALSE)),"")</f>
        <v>0.05</v>
      </c>
    </row>
    <row r="167" spans="1:8" x14ac:dyDescent="0.25">
      <c r="A167" s="86">
        <f t="array" ref="A167">IFERROR(INDEX('Annex 2 EHV charges'!$D$11:$D$299, MATCH(0, IF(ISBLANK('Annex 2 EHV charges'!$D$11:$D$299),1, COUNTIF(A$4:$A166, 'Annex 2 EHV charges'!$D$11:$D$299)), 0)),"")</f>
        <v>801</v>
      </c>
      <c r="B167" s="85">
        <f>IF($A167="","",VLOOKUP($A167,'Annex 2 EHV charges'!$D:$O,2,0))</f>
        <v>801</v>
      </c>
      <c r="C167" s="86">
        <f>IF($A167="","",VLOOKUP($A167,'Annex 2 EHV charges'!$D:$O,3,0))</f>
        <v>2200031824738</v>
      </c>
      <c r="D167" s="85" t="str">
        <f>IF($A167="","",VLOOKUP($A167,'Annex 2 EHV charges'!$D:$O,4,0))</f>
        <v>Imerys3(Trebal)</v>
      </c>
      <c r="E167" s="87" t="str">
        <f>IFERROR(IF(VLOOKUP($A167,'Annex 2 EHV charges'!$D:$O,9,FALSE)=0,"",VLOOKUP($A167,'Annex 2 EHV charges'!$D:$O,9,FALSE)),"")</f>
        <v/>
      </c>
      <c r="F167" s="88" t="str">
        <f>IFERROR(IF(VLOOKUP($A167,'Annex 2 EHV charges'!$D:$O,10,FALSE)=0,"",VLOOKUP($A167,'Annex 2 EHV charges'!$D:$O,10,FALSE)),"")</f>
        <v/>
      </c>
      <c r="G167" s="89" t="str">
        <f>IFERROR(IF(VLOOKUP($A167,'Annex 2 EHV charges'!$D:$O,11,FALSE)=0,"",VLOOKUP($A167,'Annex 2 EHV charges'!$D:$O,11,FALSE)),"")</f>
        <v/>
      </c>
      <c r="H167" s="89" t="str">
        <f>IFERROR(IF(VLOOKUP($A167,'Annex 2 EHV charges'!$D:$O,12,FALSE)=0,"",VLOOKUP($A167,'Annex 2 EHV charges'!$D:$O,12,FALSE)),"")</f>
        <v/>
      </c>
    </row>
    <row r="168" spans="1:8" x14ac:dyDescent="0.25">
      <c r="A168" s="86">
        <f t="array" ref="A168">IFERROR(INDEX('Annex 2 EHV charges'!$D$11:$D$299, MATCH(0, IF(ISBLANK('Annex 2 EHV charges'!$D$11:$D$299),1, COUNTIF(A$4:$A167, 'Annex 2 EHV charges'!$D$11:$D$299)), 0)),"")</f>
        <v>802</v>
      </c>
      <c r="B168" s="85">
        <f>IF($A168="","",VLOOKUP($A168,'Annex 2 EHV charges'!$D:$O,2,0))</f>
        <v>802</v>
      </c>
      <c r="C168" s="86">
        <f>IF($A168="","",VLOOKUP($A168,'Annex 2 EHV charges'!$D:$O,3,0))</f>
        <v>2200031824490</v>
      </c>
      <c r="D168" s="85" t="str">
        <f>IF($A168="","",VLOOKUP($A168,'Annex 2 EHV charges'!$D:$O,4,0))</f>
        <v>Imerys6(Par)</v>
      </c>
      <c r="E168" s="87" t="str">
        <f>IFERROR(IF(VLOOKUP($A168,'Annex 2 EHV charges'!$D:$O,9,FALSE)=0,"",VLOOKUP($A168,'Annex 2 EHV charges'!$D:$O,9,FALSE)),"")</f>
        <v/>
      </c>
      <c r="F168" s="88" t="str">
        <f>IFERROR(IF(VLOOKUP($A168,'Annex 2 EHV charges'!$D:$O,10,FALSE)=0,"",VLOOKUP($A168,'Annex 2 EHV charges'!$D:$O,10,FALSE)),"")</f>
        <v/>
      </c>
      <c r="G168" s="89" t="str">
        <f>IFERROR(IF(VLOOKUP($A168,'Annex 2 EHV charges'!$D:$O,11,FALSE)=0,"",VLOOKUP($A168,'Annex 2 EHV charges'!$D:$O,11,FALSE)),"")</f>
        <v/>
      </c>
      <c r="H168" s="89" t="str">
        <f>IFERROR(IF(VLOOKUP($A168,'Annex 2 EHV charges'!$D:$O,12,FALSE)=0,"",VLOOKUP($A168,'Annex 2 EHV charges'!$D:$O,12,FALSE)),"")</f>
        <v/>
      </c>
    </row>
    <row r="169" spans="1:8" x14ac:dyDescent="0.25">
      <c r="A169" s="86">
        <f t="array" ref="A169">IFERROR(INDEX('Annex 2 EHV charges'!$D$11:$D$299, MATCH(0, IF(ISBLANK('Annex 2 EHV charges'!$D$11:$D$299),1, COUNTIF(A$4:$A168, 'Annex 2 EHV charges'!$D$11:$D$299)), 0)),"")</f>
        <v>733</v>
      </c>
      <c r="B169" s="85">
        <f>IF($A169="","",VLOOKUP($A169,'Annex 2 EHV charges'!$D:$O,2,0))</f>
        <v>733</v>
      </c>
      <c r="C169" s="86">
        <f>IF($A169="","",VLOOKUP($A169,'Annex 2 EHV charges'!$D:$O,3,0))</f>
        <v>2200042334139</v>
      </c>
      <c r="D169" s="85" t="str">
        <f>IF($A169="","",VLOOKUP($A169,'Annex 2 EHV charges'!$D:$O,4,0))</f>
        <v>DML - North</v>
      </c>
      <c r="E169" s="87" t="str">
        <f>IFERROR(IF(VLOOKUP($A169,'Annex 2 EHV charges'!$D:$O,9,FALSE)=0,"",VLOOKUP($A169,'Annex 2 EHV charges'!$D:$O,9,FALSE)),"")</f>
        <v/>
      </c>
      <c r="F169" s="88" t="str">
        <f>IFERROR(IF(VLOOKUP($A169,'Annex 2 EHV charges'!$D:$O,10,FALSE)=0,"",VLOOKUP($A169,'Annex 2 EHV charges'!$D:$O,10,FALSE)),"")</f>
        <v/>
      </c>
      <c r="G169" s="89" t="str">
        <f>IFERROR(IF(VLOOKUP($A169,'Annex 2 EHV charges'!$D:$O,11,FALSE)=0,"",VLOOKUP($A169,'Annex 2 EHV charges'!$D:$O,11,FALSE)),"")</f>
        <v/>
      </c>
      <c r="H169" s="89" t="str">
        <f>IFERROR(IF(VLOOKUP($A169,'Annex 2 EHV charges'!$D:$O,12,FALSE)=0,"",VLOOKUP($A169,'Annex 2 EHV charges'!$D:$O,12,FALSE)),"")</f>
        <v/>
      </c>
    </row>
    <row r="170" spans="1:8" x14ac:dyDescent="0.25">
      <c r="A170" s="86">
        <f t="array" ref="A170">IFERROR(INDEX('Annex 2 EHV charges'!$D$11:$D$299, MATCH(0, IF(ISBLANK('Annex 2 EHV charges'!$D$11:$D$299),1, COUNTIF(A$4:$A169, 'Annex 2 EHV charges'!$D$11:$D$299)), 0)),"")</f>
        <v>790</v>
      </c>
      <c r="B170" s="85">
        <f>IF($A170="","",VLOOKUP($A170,'Annex 2 EHV charges'!$D:$O,2,0))</f>
        <v>790</v>
      </c>
      <c r="C170" s="86">
        <f>IF($A170="","",VLOOKUP($A170,'Annex 2 EHV charges'!$D:$O,3,0))</f>
        <v>2200042163493</v>
      </c>
      <c r="D170" s="85" t="str">
        <f>IF($A170="","",VLOOKUP($A170,'Annex 2 EHV charges'!$D:$O,4,0))</f>
        <v>Marley Thatch PV</v>
      </c>
      <c r="E170" s="87" t="str">
        <f>IFERROR(IF(VLOOKUP($A170,'Annex 2 EHV charges'!$D:$O,9,FALSE)=0,"",VLOOKUP($A170,'Annex 2 EHV charges'!$D:$O,9,FALSE)),"")</f>
        <v/>
      </c>
      <c r="F170" s="88">
        <f>IFERROR(IF(VLOOKUP($A170,'Annex 2 EHV charges'!$D:$O,10,FALSE)=0,"",VLOOKUP($A170,'Annex 2 EHV charges'!$D:$O,10,FALSE)),"")</f>
        <v>782.24</v>
      </c>
      <c r="G170" s="89">
        <f>IFERROR(IF(VLOOKUP($A170,'Annex 2 EHV charges'!$D:$O,11,FALSE)=0,"",VLOOKUP($A170,'Annex 2 EHV charges'!$D:$O,11,FALSE)),"")</f>
        <v>0.05</v>
      </c>
      <c r="H170" s="89">
        <f>IFERROR(IF(VLOOKUP($A170,'Annex 2 EHV charges'!$D:$O,12,FALSE)=0,"",VLOOKUP($A170,'Annex 2 EHV charges'!$D:$O,12,FALSE)),"")</f>
        <v>0.05</v>
      </c>
    </row>
    <row r="171" spans="1:8" ht="39.6" x14ac:dyDescent="0.25">
      <c r="A171" s="86">
        <f t="array" ref="A171">IFERROR(INDEX('Annex 2 EHV charges'!$D$11:$D$299, MATCH(0, IF(ISBLANK('Annex 2 EHV charges'!$D$11:$D$299),1, COUNTIF(A$4:$A170, 'Annex 2 EHV charges'!$D$11:$D$299)), 0)),"")</f>
        <v>793</v>
      </c>
      <c r="B171" s="85">
        <f>IF($A171="","",VLOOKUP($A171,'Annex 2 EHV charges'!$D:$O,2,0))</f>
        <v>793</v>
      </c>
      <c r="C171" s="86" t="str">
        <f>IF($A171="","",VLOOKUP($A171,'Annex 2 EHV charges'!$D:$O,3,0))</f>
        <v>2200042093720
2200042093739
2200042093757</v>
      </c>
      <c r="D171" s="85" t="str">
        <f>IF($A171="","",VLOOKUP($A171,'Annex 2 EHV charges'!$D:$O,4,0))</f>
        <v>Bristol Royal Infirmary</v>
      </c>
      <c r="E171" s="87">
        <f>IFERROR(IF(VLOOKUP($A171,'Annex 2 EHV charges'!$D:$O,9,FALSE)=0,"",VLOOKUP($A171,'Annex 2 EHV charges'!$D:$O,9,FALSE)),"")</f>
        <v>-2.3039999999999998</v>
      </c>
      <c r="F171" s="88">
        <f>IFERROR(IF(VLOOKUP($A171,'Annex 2 EHV charges'!$D:$O,10,FALSE)=0,"",VLOOKUP($A171,'Annex 2 EHV charges'!$D:$O,10,FALSE)),"")</f>
        <v>350.13</v>
      </c>
      <c r="G171" s="89">
        <f>IFERROR(IF(VLOOKUP($A171,'Annex 2 EHV charges'!$D:$O,11,FALSE)=0,"",VLOOKUP($A171,'Annex 2 EHV charges'!$D:$O,11,FALSE)),"")</f>
        <v>0.05</v>
      </c>
      <c r="H171" s="89">
        <f>IFERROR(IF(VLOOKUP($A171,'Annex 2 EHV charges'!$D:$O,12,FALSE)=0,"",VLOOKUP($A171,'Annex 2 EHV charges'!$D:$O,12,FALSE)),"")</f>
        <v>0.05</v>
      </c>
    </row>
    <row r="172" spans="1:8" x14ac:dyDescent="0.25">
      <c r="A172" s="86">
        <f t="array" ref="A172">IFERROR(INDEX('Annex 2 EHV charges'!$D$11:$D$299, MATCH(0, IF(ISBLANK('Annex 2 EHV charges'!$D$11:$D$299),1, COUNTIF(A$4:$A171, 'Annex 2 EHV charges'!$D$11:$D$299)), 0)),"")</f>
        <v>792</v>
      </c>
      <c r="B172" s="85">
        <f>IF($A172="","",VLOOKUP($A172,'Annex 2 EHV charges'!$D:$O,2,0))</f>
        <v>792</v>
      </c>
      <c r="C172" s="86">
        <f>IF($A172="","",VLOOKUP($A172,'Annex 2 EHV charges'!$D:$O,3,0))</f>
        <v>2200042163457</v>
      </c>
      <c r="D172" s="85" t="str">
        <f>IF($A172="","",VLOOKUP($A172,'Annex 2 EHV charges'!$D:$O,4,0))</f>
        <v>Burrowton Farm PV</v>
      </c>
      <c r="E172" s="87" t="str">
        <f>IFERROR(IF(VLOOKUP($A172,'Annex 2 EHV charges'!$D:$O,9,FALSE)=0,"",VLOOKUP($A172,'Annex 2 EHV charges'!$D:$O,9,FALSE)),"")</f>
        <v/>
      </c>
      <c r="F172" s="88">
        <f>IFERROR(IF(VLOOKUP($A172,'Annex 2 EHV charges'!$D:$O,10,FALSE)=0,"",VLOOKUP($A172,'Annex 2 EHV charges'!$D:$O,10,FALSE)),"")</f>
        <v>556.83000000000004</v>
      </c>
      <c r="G172" s="89">
        <f>IFERROR(IF(VLOOKUP($A172,'Annex 2 EHV charges'!$D:$O,11,FALSE)=0,"",VLOOKUP($A172,'Annex 2 EHV charges'!$D:$O,11,FALSE)),"")</f>
        <v>0.05</v>
      </c>
      <c r="H172" s="89">
        <f>IFERROR(IF(VLOOKUP($A172,'Annex 2 EHV charges'!$D:$O,12,FALSE)=0,"",VLOOKUP($A172,'Annex 2 EHV charges'!$D:$O,12,FALSE)),"")</f>
        <v>0.05</v>
      </c>
    </row>
    <row r="173" spans="1:8" x14ac:dyDescent="0.25">
      <c r="A173" s="86">
        <f t="array" ref="A173">IFERROR(INDEX('Annex 2 EHV charges'!$D$11:$D$299, MATCH(0, IF(ISBLANK('Annex 2 EHV charges'!$D$11:$D$299),1, COUNTIF(A$4:$A172, 'Annex 2 EHV charges'!$D$11:$D$299)), 0)),"")</f>
        <v>900</v>
      </c>
      <c r="B173" s="85">
        <f>IF($A173="","",VLOOKUP($A173,'Annex 2 EHV charges'!$D:$O,2,0))</f>
        <v>900</v>
      </c>
      <c r="C173" s="86">
        <f>IF($A173="","",VLOOKUP($A173,'Annex 2 EHV charges'!$D:$O,3,0))</f>
        <v>2200042165064</v>
      </c>
      <c r="D173" s="85" t="str">
        <f>IF($A173="","",VLOOKUP($A173,'Annex 2 EHV charges'!$D:$O,4,0))</f>
        <v>Callington Solar</v>
      </c>
      <c r="E173" s="87" t="str">
        <f>IFERROR(IF(VLOOKUP($A173,'Annex 2 EHV charges'!$D:$O,9,FALSE)=0,"",VLOOKUP($A173,'Annex 2 EHV charges'!$D:$O,9,FALSE)),"")</f>
        <v/>
      </c>
      <c r="F173" s="88">
        <f>IFERROR(IF(VLOOKUP($A173,'Annex 2 EHV charges'!$D:$O,10,FALSE)=0,"",VLOOKUP($A173,'Annex 2 EHV charges'!$D:$O,10,FALSE)),"")</f>
        <v>521.51</v>
      </c>
      <c r="G173" s="89">
        <f>IFERROR(IF(VLOOKUP($A173,'Annex 2 EHV charges'!$D:$O,11,FALSE)=0,"",VLOOKUP($A173,'Annex 2 EHV charges'!$D:$O,11,FALSE)),"")</f>
        <v>0.05</v>
      </c>
      <c r="H173" s="89">
        <f>IFERROR(IF(VLOOKUP($A173,'Annex 2 EHV charges'!$D:$O,12,FALSE)=0,"",VLOOKUP($A173,'Annex 2 EHV charges'!$D:$O,12,FALSE)),"")</f>
        <v>0.05</v>
      </c>
    </row>
    <row r="174" spans="1:8" x14ac:dyDescent="0.25">
      <c r="A174" s="86">
        <f t="array" ref="A174">IFERROR(INDEX('Annex 2 EHV charges'!$D$11:$D$299, MATCH(0, IF(ISBLANK('Annex 2 EHV charges'!$D$11:$D$299),1, COUNTIF(A$4:$A173, 'Annex 2 EHV charges'!$D$11:$D$299)), 0)),"")</f>
        <v>901</v>
      </c>
      <c r="B174" s="85">
        <f>IF($A174="","",VLOOKUP($A174,'Annex 2 EHV charges'!$D:$O,2,0))</f>
        <v>901</v>
      </c>
      <c r="C174" s="86">
        <f>IF($A174="","",VLOOKUP($A174,'Annex 2 EHV charges'!$D:$O,3,0))</f>
        <v>2200042165082</v>
      </c>
      <c r="D174" s="85" t="str">
        <f>IF($A174="","",VLOOKUP($A174,'Annex 2 EHV charges'!$D:$O,4,0))</f>
        <v>Hope Solar</v>
      </c>
      <c r="E174" s="87" t="str">
        <f>IFERROR(IF(VLOOKUP($A174,'Annex 2 EHV charges'!$D:$O,9,FALSE)=0,"",VLOOKUP($A174,'Annex 2 EHV charges'!$D:$O,9,FALSE)),"")</f>
        <v/>
      </c>
      <c r="F174" s="88">
        <f>IFERROR(IF(VLOOKUP($A174,'Annex 2 EHV charges'!$D:$O,10,FALSE)=0,"",VLOOKUP($A174,'Annex 2 EHV charges'!$D:$O,10,FALSE)),"")</f>
        <v>822.66</v>
      </c>
      <c r="G174" s="89">
        <f>IFERROR(IF(VLOOKUP($A174,'Annex 2 EHV charges'!$D:$O,11,FALSE)=0,"",VLOOKUP($A174,'Annex 2 EHV charges'!$D:$O,11,FALSE)),"")</f>
        <v>0.05</v>
      </c>
      <c r="H174" s="89">
        <f>IFERROR(IF(VLOOKUP($A174,'Annex 2 EHV charges'!$D:$O,12,FALSE)=0,"",VLOOKUP($A174,'Annex 2 EHV charges'!$D:$O,12,FALSE)),"")</f>
        <v>0.05</v>
      </c>
    </row>
    <row r="175" spans="1:8" x14ac:dyDescent="0.25">
      <c r="A175" s="86">
        <f t="array" ref="A175">IFERROR(INDEX('Annex 2 EHV charges'!$D$11:$D$299, MATCH(0, IF(ISBLANK('Annex 2 EHV charges'!$D$11:$D$299),1, COUNTIF(A$4:$A174, 'Annex 2 EHV charges'!$D$11:$D$299)), 0)),"")</f>
        <v>903</v>
      </c>
      <c r="B175" s="85">
        <f>IF($A175="","",VLOOKUP($A175,'Annex 2 EHV charges'!$D:$O,2,0))</f>
        <v>903</v>
      </c>
      <c r="C175" s="86">
        <f>IF($A175="","",VLOOKUP($A175,'Annex 2 EHV charges'!$D:$O,3,0))</f>
        <v>2200042172052</v>
      </c>
      <c r="D175" s="85" t="str">
        <f>IF($A175="","",VLOOKUP($A175,'Annex 2 EHV charges'!$D:$O,4,0))</f>
        <v>NES Kingsweston Lane</v>
      </c>
      <c r="E175" s="87">
        <f>IFERROR(IF(VLOOKUP($A175,'Annex 2 EHV charges'!$D:$O,9,FALSE)=0,"",VLOOKUP($A175,'Annex 2 EHV charges'!$D:$O,9,FALSE)),"")</f>
        <v>-0.505</v>
      </c>
      <c r="F175" s="88">
        <f>IFERROR(IF(VLOOKUP($A175,'Annex 2 EHV charges'!$D:$O,10,FALSE)=0,"",VLOOKUP($A175,'Annex 2 EHV charges'!$D:$O,10,FALSE)),"")</f>
        <v>528.11</v>
      </c>
      <c r="G175" s="89">
        <f>IFERROR(IF(VLOOKUP($A175,'Annex 2 EHV charges'!$D:$O,11,FALSE)=0,"",VLOOKUP($A175,'Annex 2 EHV charges'!$D:$O,11,FALSE)),"")</f>
        <v>0.05</v>
      </c>
      <c r="H175" s="89">
        <f>IFERROR(IF(VLOOKUP($A175,'Annex 2 EHV charges'!$D:$O,12,FALSE)=0,"",VLOOKUP($A175,'Annex 2 EHV charges'!$D:$O,12,FALSE)),"")</f>
        <v>0.05</v>
      </c>
    </row>
    <row r="176" spans="1:8" x14ac:dyDescent="0.25">
      <c r="A176" s="86">
        <f t="array" ref="A176">IFERROR(INDEX('Annex 2 EHV charges'!$D$11:$D$299, MATCH(0, IF(ISBLANK('Annex 2 EHV charges'!$D$11:$D$299),1, COUNTIF(A$4:$A175, 'Annex 2 EHV charges'!$D$11:$D$299)), 0)),"")</f>
        <v>905</v>
      </c>
      <c r="B176" s="85">
        <f>IF($A176="","",VLOOKUP($A176,'Annex 2 EHV charges'!$D:$O,2,0))</f>
        <v>905</v>
      </c>
      <c r="C176" s="86">
        <f>IF($A176="","",VLOOKUP($A176,'Annex 2 EHV charges'!$D:$O,3,0))</f>
        <v>2200042169723</v>
      </c>
      <c r="D176" s="85" t="str">
        <f>IF($A176="","",VLOOKUP($A176,'Annex 2 EHV charges'!$D:$O,4,0))</f>
        <v>Slade Farm PV</v>
      </c>
      <c r="E176" s="87" t="str">
        <f>IFERROR(IF(VLOOKUP($A176,'Annex 2 EHV charges'!$D:$O,9,FALSE)=0,"",VLOOKUP($A176,'Annex 2 EHV charges'!$D:$O,9,FALSE)),"")</f>
        <v/>
      </c>
      <c r="F176" s="88">
        <f>IFERROR(IF(VLOOKUP($A176,'Annex 2 EHV charges'!$D:$O,10,FALSE)=0,"",VLOOKUP($A176,'Annex 2 EHV charges'!$D:$O,10,FALSE)),"")</f>
        <v>930.61</v>
      </c>
      <c r="G176" s="89">
        <f>IFERROR(IF(VLOOKUP($A176,'Annex 2 EHV charges'!$D:$O,11,FALSE)=0,"",VLOOKUP($A176,'Annex 2 EHV charges'!$D:$O,11,FALSE)),"")</f>
        <v>0.05</v>
      </c>
      <c r="H176" s="89">
        <f>IFERROR(IF(VLOOKUP($A176,'Annex 2 EHV charges'!$D:$O,12,FALSE)=0,"",VLOOKUP($A176,'Annex 2 EHV charges'!$D:$O,12,FALSE)),"")</f>
        <v>0.05</v>
      </c>
    </row>
    <row r="177" spans="1:8" x14ac:dyDescent="0.25">
      <c r="A177" s="86">
        <f t="array" ref="A177">IFERROR(INDEX('Annex 2 EHV charges'!$D$11:$D$299, MATCH(0, IF(ISBLANK('Annex 2 EHV charges'!$D$11:$D$299),1, COUNTIF(A$4:$A176, 'Annex 2 EHV charges'!$D$11:$D$299)), 0)),"")</f>
        <v>906</v>
      </c>
      <c r="B177" s="85">
        <f>IF($A177="","",VLOOKUP($A177,'Annex 2 EHV charges'!$D:$O,2,0))</f>
        <v>906</v>
      </c>
      <c r="C177" s="86">
        <f>IF($A177="","",VLOOKUP($A177,'Annex 2 EHV charges'!$D:$O,3,0))</f>
        <v>2200042171192</v>
      </c>
      <c r="D177" s="85" t="str">
        <f>IF($A177="","",VLOOKUP($A177,'Annex 2 EHV charges'!$D:$O,4,0))</f>
        <v>Rew Farm PV</v>
      </c>
      <c r="E177" s="87" t="str">
        <f>IFERROR(IF(VLOOKUP($A177,'Annex 2 EHV charges'!$D:$O,9,FALSE)=0,"",VLOOKUP($A177,'Annex 2 EHV charges'!$D:$O,9,FALSE)),"")</f>
        <v/>
      </c>
      <c r="F177" s="88">
        <f>IFERROR(IF(VLOOKUP($A177,'Annex 2 EHV charges'!$D:$O,10,FALSE)=0,"",VLOOKUP($A177,'Annex 2 EHV charges'!$D:$O,10,FALSE)),"")</f>
        <v>886.28</v>
      </c>
      <c r="G177" s="89">
        <f>IFERROR(IF(VLOOKUP($A177,'Annex 2 EHV charges'!$D:$O,11,FALSE)=0,"",VLOOKUP($A177,'Annex 2 EHV charges'!$D:$O,11,FALSE)),"")</f>
        <v>0.05</v>
      </c>
      <c r="H177" s="89">
        <f>IFERROR(IF(VLOOKUP($A177,'Annex 2 EHV charges'!$D:$O,12,FALSE)=0,"",VLOOKUP($A177,'Annex 2 EHV charges'!$D:$O,12,FALSE)),"")</f>
        <v>0.05</v>
      </c>
    </row>
    <row r="178" spans="1:8" x14ac:dyDescent="0.25">
      <c r="A178" s="86">
        <f t="array" ref="A178">IFERROR(INDEX('Annex 2 EHV charges'!$D$11:$D$299, MATCH(0, IF(ISBLANK('Annex 2 EHV charges'!$D$11:$D$299),1, COUNTIF(A$4:$A177, 'Annex 2 EHV charges'!$D$11:$D$299)), 0)),"")</f>
        <v>907</v>
      </c>
      <c r="B178" s="85">
        <f>IF($A178="","",VLOOKUP($A178,'Annex 2 EHV charges'!$D:$O,2,0))</f>
        <v>907</v>
      </c>
      <c r="C178" s="86">
        <f>IF($A178="","",VLOOKUP($A178,'Annex 2 EHV charges'!$D:$O,3,0))</f>
        <v>2200042171226</v>
      </c>
      <c r="D178" s="85" t="str">
        <f>IF($A178="","",VLOOKUP($A178,'Annex 2 EHV charges'!$D:$O,4,0))</f>
        <v>Higher Trenhayle PV</v>
      </c>
      <c r="E178" s="87" t="str">
        <f>IFERROR(IF(VLOOKUP($A178,'Annex 2 EHV charges'!$D:$O,9,FALSE)=0,"",VLOOKUP($A178,'Annex 2 EHV charges'!$D:$O,9,FALSE)),"")</f>
        <v/>
      </c>
      <c r="F178" s="88">
        <f>IFERROR(IF(VLOOKUP($A178,'Annex 2 EHV charges'!$D:$O,10,FALSE)=0,"",VLOOKUP($A178,'Annex 2 EHV charges'!$D:$O,10,FALSE)),"")</f>
        <v>784.91</v>
      </c>
      <c r="G178" s="89">
        <f>IFERROR(IF(VLOOKUP($A178,'Annex 2 EHV charges'!$D:$O,11,FALSE)=0,"",VLOOKUP($A178,'Annex 2 EHV charges'!$D:$O,11,FALSE)),"")</f>
        <v>0.05</v>
      </c>
      <c r="H178" s="89">
        <f>IFERROR(IF(VLOOKUP($A178,'Annex 2 EHV charges'!$D:$O,12,FALSE)=0,"",VLOOKUP($A178,'Annex 2 EHV charges'!$D:$O,12,FALSE)),"")</f>
        <v>0.05</v>
      </c>
    </row>
    <row r="179" spans="1:8" x14ac:dyDescent="0.25">
      <c r="A179" s="86">
        <f t="array" ref="A179">IFERROR(INDEX('Annex 2 EHV charges'!$D$11:$D$299, MATCH(0, IF(ISBLANK('Annex 2 EHV charges'!$D$11:$D$299),1, COUNTIF(A$4:$A178, 'Annex 2 EHV charges'!$D$11:$D$299)), 0)),"")</f>
        <v>908</v>
      </c>
      <c r="B179" s="85">
        <f>IF($A179="","",VLOOKUP($A179,'Annex 2 EHV charges'!$D:$O,2,0))</f>
        <v>908</v>
      </c>
      <c r="C179" s="86">
        <f>IF($A179="","",VLOOKUP($A179,'Annex 2 EHV charges'!$D:$O,3,0))</f>
        <v>2200042171253</v>
      </c>
      <c r="D179" s="85" t="str">
        <f>IF($A179="","",VLOOKUP($A179,'Annex 2 EHV charges'!$D:$O,4,0))</f>
        <v>Middle Treworder PV</v>
      </c>
      <c r="E179" s="87" t="str">
        <f>IFERROR(IF(VLOOKUP($A179,'Annex 2 EHV charges'!$D:$O,9,FALSE)=0,"",VLOOKUP($A179,'Annex 2 EHV charges'!$D:$O,9,FALSE)),"")</f>
        <v/>
      </c>
      <c r="F179" s="88">
        <f>IFERROR(IF(VLOOKUP($A179,'Annex 2 EHV charges'!$D:$O,10,FALSE)=0,"",VLOOKUP($A179,'Annex 2 EHV charges'!$D:$O,10,FALSE)),"")</f>
        <v>538.79999999999995</v>
      </c>
      <c r="G179" s="89">
        <f>IFERROR(IF(VLOOKUP($A179,'Annex 2 EHV charges'!$D:$O,11,FALSE)=0,"",VLOOKUP($A179,'Annex 2 EHV charges'!$D:$O,11,FALSE)),"")</f>
        <v>0.05</v>
      </c>
      <c r="H179" s="89">
        <f>IFERROR(IF(VLOOKUP($A179,'Annex 2 EHV charges'!$D:$O,12,FALSE)=0,"",VLOOKUP($A179,'Annex 2 EHV charges'!$D:$O,12,FALSE)),"")</f>
        <v>0.05</v>
      </c>
    </row>
    <row r="180" spans="1:8" x14ac:dyDescent="0.25">
      <c r="A180" s="86">
        <f t="array" ref="A180">IFERROR(INDEX('Annex 2 EHV charges'!$D$11:$D$299, MATCH(0, IF(ISBLANK('Annex 2 EHV charges'!$D$11:$D$299),1, COUNTIF(A$4:$A179, 'Annex 2 EHV charges'!$D$11:$D$299)), 0)),"")</f>
        <v>909</v>
      </c>
      <c r="B180" s="85">
        <f>IF($A180="","",VLOOKUP($A180,'Annex 2 EHV charges'!$D:$O,2,0))</f>
        <v>909</v>
      </c>
      <c r="C180" s="86">
        <f>IF($A180="","",VLOOKUP($A180,'Annex 2 EHV charges'!$D:$O,3,0))</f>
        <v>2200042171625</v>
      </c>
      <c r="D180" s="85" t="str">
        <f>IF($A180="","",VLOOKUP($A180,'Annex 2 EHV charges'!$D:$O,4,0))</f>
        <v>Penhale Farm PV</v>
      </c>
      <c r="E180" s="87" t="str">
        <f>IFERROR(IF(VLOOKUP($A180,'Annex 2 EHV charges'!$D:$O,9,FALSE)=0,"",VLOOKUP($A180,'Annex 2 EHV charges'!$D:$O,9,FALSE)),"")</f>
        <v/>
      </c>
      <c r="F180" s="88">
        <f>IFERROR(IF(VLOOKUP($A180,'Annex 2 EHV charges'!$D:$O,10,FALSE)=0,"",VLOOKUP($A180,'Annex 2 EHV charges'!$D:$O,10,FALSE)),"")</f>
        <v>859.35</v>
      </c>
      <c r="G180" s="89">
        <f>IFERROR(IF(VLOOKUP($A180,'Annex 2 EHV charges'!$D:$O,11,FALSE)=0,"",VLOOKUP($A180,'Annex 2 EHV charges'!$D:$O,11,FALSE)),"")</f>
        <v>0.05</v>
      </c>
      <c r="H180" s="89">
        <f>IFERROR(IF(VLOOKUP($A180,'Annex 2 EHV charges'!$D:$O,12,FALSE)=0,"",VLOOKUP($A180,'Annex 2 EHV charges'!$D:$O,12,FALSE)),"")</f>
        <v>0.05</v>
      </c>
    </row>
    <row r="181" spans="1:8" x14ac:dyDescent="0.25">
      <c r="A181" s="86">
        <f t="array" ref="A181">IFERROR(INDEX('Annex 2 EHV charges'!$D$11:$D$299, MATCH(0, IF(ISBLANK('Annex 2 EHV charges'!$D$11:$D$299),1, COUNTIF(A$4:$A180, 'Annex 2 EHV charges'!$D$11:$D$299)), 0)),"")</f>
        <v>910</v>
      </c>
      <c r="B181" s="85">
        <f>IF($A181="","",VLOOKUP($A181,'Annex 2 EHV charges'!$D:$O,2,0))</f>
        <v>910</v>
      </c>
      <c r="C181" s="86">
        <f>IF($A181="","",VLOOKUP($A181,'Annex 2 EHV charges'!$D:$O,3,0))</f>
        <v>2200042172521</v>
      </c>
      <c r="D181" s="85" t="str">
        <f>IF($A181="","",VLOOKUP($A181,'Annex 2 EHV charges'!$D:$O,4,0))</f>
        <v>Ayshford Court PV</v>
      </c>
      <c r="E181" s="87" t="str">
        <f>IFERROR(IF(VLOOKUP($A181,'Annex 2 EHV charges'!$D:$O,9,FALSE)=0,"",VLOOKUP($A181,'Annex 2 EHV charges'!$D:$O,9,FALSE)),"")</f>
        <v/>
      </c>
      <c r="F181" s="88">
        <f>IFERROR(IF(VLOOKUP($A181,'Annex 2 EHV charges'!$D:$O,10,FALSE)=0,"",VLOOKUP($A181,'Annex 2 EHV charges'!$D:$O,10,FALSE)),"")</f>
        <v>507.54</v>
      </c>
      <c r="G181" s="89">
        <f>IFERROR(IF(VLOOKUP($A181,'Annex 2 EHV charges'!$D:$O,11,FALSE)=0,"",VLOOKUP($A181,'Annex 2 EHV charges'!$D:$O,11,FALSE)),"")</f>
        <v>0.05</v>
      </c>
      <c r="H181" s="89">
        <f>IFERROR(IF(VLOOKUP($A181,'Annex 2 EHV charges'!$D:$O,12,FALSE)=0,"",VLOOKUP($A181,'Annex 2 EHV charges'!$D:$O,12,FALSE)),"")</f>
        <v>0.05</v>
      </c>
    </row>
    <row r="182" spans="1:8" x14ac:dyDescent="0.25">
      <c r="A182" s="86">
        <f t="array" ref="A182">IFERROR(INDEX('Annex 2 EHV charges'!$D$11:$D$299, MATCH(0, IF(ISBLANK('Annex 2 EHV charges'!$D$11:$D$299),1, COUNTIF(A$4:$A181, 'Annex 2 EHV charges'!$D$11:$D$299)), 0)),"")</f>
        <v>911</v>
      </c>
      <c r="B182" s="85">
        <f>IF($A182="","",VLOOKUP($A182,'Annex 2 EHV charges'!$D:$O,2,0))</f>
        <v>911</v>
      </c>
      <c r="C182" s="86">
        <f>IF($A182="","",VLOOKUP($A182,'Annex 2 EHV charges'!$D:$O,3,0))</f>
        <v>2200042172930</v>
      </c>
      <c r="D182" s="85" t="str">
        <f>IF($A182="","",VLOOKUP($A182,'Annex 2 EHV charges'!$D:$O,4,0))</f>
        <v>West Hill PV</v>
      </c>
      <c r="E182" s="87" t="str">
        <f>IFERROR(IF(VLOOKUP($A182,'Annex 2 EHV charges'!$D:$O,9,FALSE)=0,"",VLOOKUP($A182,'Annex 2 EHV charges'!$D:$O,9,FALSE)),"")</f>
        <v/>
      </c>
      <c r="F182" s="88">
        <f>IFERROR(IF(VLOOKUP($A182,'Annex 2 EHV charges'!$D:$O,10,FALSE)=0,"",VLOOKUP($A182,'Annex 2 EHV charges'!$D:$O,10,FALSE)),"")</f>
        <v>2880.97</v>
      </c>
      <c r="G182" s="89">
        <f>IFERROR(IF(VLOOKUP($A182,'Annex 2 EHV charges'!$D:$O,11,FALSE)=0,"",VLOOKUP($A182,'Annex 2 EHV charges'!$D:$O,11,FALSE)),"")</f>
        <v>0.05</v>
      </c>
      <c r="H182" s="89">
        <f>IFERROR(IF(VLOOKUP($A182,'Annex 2 EHV charges'!$D:$O,12,FALSE)=0,"",VLOOKUP($A182,'Annex 2 EHV charges'!$D:$O,12,FALSE)),"")</f>
        <v>0.05</v>
      </c>
    </row>
    <row r="183" spans="1:8" x14ac:dyDescent="0.25">
      <c r="A183" s="86">
        <f t="array" ref="A183">IFERROR(INDEX('Annex 2 EHV charges'!$D$11:$D$299, MATCH(0, IF(ISBLANK('Annex 2 EHV charges'!$D$11:$D$299),1, COUNTIF(A$4:$A182, 'Annex 2 EHV charges'!$D$11:$D$299)), 0)),"")</f>
        <v>912</v>
      </c>
      <c r="B183" s="85">
        <f>IF($A183="","",VLOOKUP($A183,'Annex 2 EHV charges'!$D:$O,2,0))</f>
        <v>912</v>
      </c>
      <c r="C183" s="86">
        <f>IF($A183="","",VLOOKUP($A183,'Annex 2 EHV charges'!$D:$O,3,0))</f>
        <v>2200042172902</v>
      </c>
      <c r="D183" s="85" t="str">
        <f>IF($A183="","",VLOOKUP($A183,'Annex 2 EHV charges'!$D:$O,4,0))</f>
        <v>Knockworthy Farm PV</v>
      </c>
      <c r="E183" s="87" t="str">
        <f>IFERROR(IF(VLOOKUP($A183,'Annex 2 EHV charges'!$D:$O,9,FALSE)=0,"",VLOOKUP($A183,'Annex 2 EHV charges'!$D:$O,9,FALSE)),"")</f>
        <v/>
      </c>
      <c r="F183" s="88">
        <f>IFERROR(IF(VLOOKUP($A183,'Annex 2 EHV charges'!$D:$O,10,FALSE)=0,"",VLOOKUP($A183,'Annex 2 EHV charges'!$D:$O,10,FALSE)),"")</f>
        <v>492.9</v>
      </c>
      <c r="G183" s="89">
        <f>IFERROR(IF(VLOOKUP($A183,'Annex 2 EHV charges'!$D:$O,11,FALSE)=0,"",VLOOKUP($A183,'Annex 2 EHV charges'!$D:$O,11,FALSE)),"")</f>
        <v>0.05</v>
      </c>
      <c r="H183" s="89">
        <f>IFERROR(IF(VLOOKUP($A183,'Annex 2 EHV charges'!$D:$O,12,FALSE)=0,"",VLOOKUP($A183,'Annex 2 EHV charges'!$D:$O,12,FALSE)),"")</f>
        <v>0.05</v>
      </c>
    </row>
    <row r="184" spans="1:8" x14ac:dyDescent="0.25">
      <c r="A184" s="86">
        <f t="array" ref="A184">IFERROR(INDEX('Annex 2 EHV charges'!$D$11:$D$299, MATCH(0, IF(ISBLANK('Annex 2 EHV charges'!$D$11:$D$299),1, COUNTIF(A$4:$A183, 'Annex 2 EHV charges'!$D$11:$D$299)), 0)),"")</f>
        <v>914</v>
      </c>
      <c r="B184" s="85">
        <f>IF($A184="","",VLOOKUP($A184,'Annex 2 EHV charges'!$D:$O,2,0))</f>
        <v>914</v>
      </c>
      <c r="C184" s="86">
        <f>IF($A184="","",VLOOKUP($A184,'Annex 2 EHV charges'!$D:$O,3,0))</f>
        <v>2200042174281</v>
      </c>
      <c r="D184" s="85" t="str">
        <f>IF($A184="","",VLOOKUP($A184,'Annex 2 EHV charges'!$D:$O,4,0))</f>
        <v>Trekenning Farm PV</v>
      </c>
      <c r="E184" s="87" t="str">
        <f>IFERROR(IF(VLOOKUP($A184,'Annex 2 EHV charges'!$D:$O,9,FALSE)=0,"",VLOOKUP($A184,'Annex 2 EHV charges'!$D:$O,9,FALSE)),"")</f>
        <v/>
      </c>
      <c r="F184" s="88">
        <f>IFERROR(IF(VLOOKUP($A184,'Annex 2 EHV charges'!$D:$O,10,FALSE)=0,"",VLOOKUP($A184,'Annex 2 EHV charges'!$D:$O,10,FALSE)),"")</f>
        <v>2237.5100000000002</v>
      </c>
      <c r="G184" s="89">
        <f>IFERROR(IF(VLOOKUP($A184,'Annex 2 EHV charges'!$D:$O,11,FALSE)=0,"",VLOOKUP($A184,'Annex 2 EHV charges'!$D:$O,11,FALSE)),"")</f>
        <v>0.05</v>
      </c>
      <c r="H184" s="89">
        <f>IFERROR(IF(VLOOKUP($A184,'Annex 2 EHV charges'!$D:$O,12,FALSE)=0,"",VLOOKUP($A184,'Annex 2 EHV charges'!$D:$O,12,FALSE)),"")</f>
        <v>0.05</v>
      </c>
    </row>
    <row r="185" spans="1:8" x14ac:dyDescent="0.25">
      <c r="A185" s="86">
        <f t="array" ref="A185">IFERROR(INDEX('Annex 2 EHV charges'!$D$11:$D$299, MATCH(0, IF(ISBLANK('Annex 2 EHV charges'!$D$11:$D$299),1, COUNTIF(A$4:$A184, 'Annex 2 EHV charges'!$D$11:$D$299)), 0)),"")</f>
        <v>915</v>
      </c>
      <c r="B185" s="85">
        <f>IF($A185="","",VLOOKUP($A185,'Annex 2 EHV charges'!$D:$O,2,0))</f>
        <v>915</v>
      </c>
      <c r="C185" s="86">
        <f>IF($A185="","",VLOOKUP($A185,'Annex 2 EHV charges'!$D:$O,3,0))</f>
        <v>2200042184378</v>
      </c>
      <c r="D185" s="85" t="str">
        <f>IF($A185="","",VLOOKUP($A185,'Annex 2 EHV charges'!$D:$O,4,0))</f>
        <v>Four Burrows PV</v>
      </c>
      <c r="E185" s="87" t="str">
        <f>IFERROR(IF(VLOOKUP($A185,'Annex 2 EHV charges'!$D:$O,9,FALSE)=0,"",VLOOKUP($A185,'Annex 2 EHV charges'!$D:$O,9,FALSE)),"")</f>
        <v/>
      </c>
      <c r="F185" s="88">
        <f>IFERROR(IF(VLOOKUP($A185,'Annex 2 EHV charges'!$D:$O,10,FALSE)=0,"",VLOOKUP($A185,'Annex 2 EHV charges'!$D:$O,10,FALSE)),"")</f>
        <v>495.18</v>
      </c>
      <c r="G185" s="89">
        <f>IFERROR(IF(VLOOKUP($A185,'Annex 2 EHV charges'!$D:$O,11,FALSE)=0,"",VLOOKUP($A185,'Annex 2 EHV charges'!$D:$O,11,FALSE)),"")</f>
        <v>0.05</v>
      </c>
      <c r="H185" s="89">
        <f>IFERROR(IF(VLOOKUP($A185,'Annex 2 EHV charges'!$D:$O,12,FALSE)=0,"",VLOOKUP($A185,'Annex 2 EHV charges'!$D:$O,12,FALSE)),"")</f>
        <v>0.05</v>
      </c>
    </row>
    <row r="186" spans="1:8" x14ac:dyDescent="0.25">
      <c r="A186" s="86">
        <f t="array" ref="A186">IFERROR(INDEX('Annex 2 EHV charges'!$D$11:$D$299, MATCH(0, IF(ISBLANK('Annex 2 EHV charges'!$D$11:$D$299),1, COUNTIF(A$4:$A185, 'Annex 2 EHV charges'!$D$11:$D$299)), 0)),"")</f>
        <v>918</v>
      </c>
      <c r="B186" s="85">
        <f>IF($A186="","",VLOOKUP($A186,'Annex 2 EHV charges'!$D:$O,2,0))</f>
        <v>918</v>
      </c>
      <c r="C186" s="86">
        <f>IF($A186="","",VLOOKUP($A186,'Annex 2 EHV charges'!$D:$O,3,0))</f>
        <v>2200042191765</v>
      </c>
      <c r="D186" s="85" t="str">
        <f>IF($A186="","",VLOOKUP($A186,'Annex 2 EHV charges'!$D:$O,4,0))</f>
        <v>Halse Farm PV</v>
      </c>
      <c r="E186" s="87" t="str">
        <f>IFERROR(IF(VLOOKUP($A186,'Annex 2 EHV charges'!$D:$O,9,FALSE)=0,"",VLOOKUP($A186,'Annex 2 EHV charges'!$D:$O,9,FALSE)),"")</f>
        <v/>
      </c>
      <c r="F186" s="88">
        <f>IFERROR(IF(VLOOKUP($A186,'Annex 2 EHV charges'!$D:$O,10,FALSE)=0,"",VLOOKUP($A186,'Annex 2 EHV charges'!$D:$O,10,FALSE)),"")</f>
        <v>496.63</v>
      </c>
      <c r="G186" s="89">
        <f>IFERROR(IF(VLOOKUP($A186,'Annex 2 EHV charges'!$D:$O,11,FALSE)=0,"",VLOOKUP($A186,'Annex 2 EHV charges'!$D:$O,11,FALSE)),"")</f>
        <v>0.05</v>
      </c>
      <c r="H186" s="89">
        <f>IFERROR(IF(VLOOKUP($A186,'Annex 2 EHV charges'!$D:$O,12,FALSE)=0,"",VLOOKUP($A186,'Annex 2 EHV charges'!$D:$O,12,FALSE)),"")</f>
        <v>0.05</v>
      </c>
    </row>
    <row r="187" spans="1:8" x14ac:dyDescent="0.25">
      <c r="A187" s="86">
        <f t="array" ref="A187">IFERROR(INDEX('Annex 2 EHV charges'!$D$11:$D$299, MATCH(0, IF(ISBLANK('Annex 2 EHV charges'!$D$11:$D$299),1, COUNTIF(A$4:$A186, 'Annex 2 EHV charges'!$D$11:$D$299)), 0)),"")</f>
        <v>919</v>
      </c>
      <c r="B187" s="85">
        <f>IF($A187="","",VLOOKUP($A187,'Annex 2 EHV charges'!$D:$O,2,0))</f>
        <v>919</v>
      </c>
      <c r="C187" s="86">
        <f>IF($A187="","",VLOOKUP($A187,'Annex 2 EHV charges'!$D:$O,3,0))</f>
        <v>2200042192769</v>
      </c>
      <c r="D187" s="85" t="str">
        <f>IF($A187="","",VLOOKUP($A187,'Annex 2 EHV charges'!$D:$O,4,0))</f>
        <v>Hatchlands Farm PV</v>
      </c>
      <c r="E187" s="87" t="str">
        <f>IFERROR(IF(VLOOKUP($A187,'Annex 2 EHV charges'!$D:$O,9,FALSE)=0,"",VLOOKUP($A187,'Annex 2 EHV charges'!$D:$O,9,FALSE)),"")</f>
        <v/>
      </c>
      <c r="F187" s="88">
        <f>IFERROR(IF(VLOOKUP($A187,'Annex 2 EHV charges'!$D:$O,10,FALSE)=0,"",VLOOKUP($A187,'Annex 2 EHV charges'!$D:$O,10,FALSE)),"")</f>
        <v>904.24</v>
      </c>
      <c r="G187" s="89">
        <f>IFERROR(IF(VLOOKUP($A187,'Annex 2 EHV charges'!$D:$O,11,FALSE)=0,"",VLOOKUP($A187,'Annex 2 EHV charges'!$D:$O,11,FALSE)),"")</f>
        <v>0.05</v>
      </c>
      <c r="H187" s="89">
        <f>IFERROR(IF(VLOOKUP($A187,'Annex 2 EHV charges'!$D:$O,12,FALSE)=0,"",VLOOKUP($A187,'Annex 2 EHV charges'!$D:$O,12,FALSE)),"")</f>
        <v>0.05</v>
      </c>
    </row>
    <row r="188" spans="1:8" x14ac:dyDescent="0.25">
      <c r="A188" s="86">
        <f t="array" ref="A188">IFERROR(INDEX('Annex 2 EHV charges'!$D$11:$D$299, MATCH(0, IF(ISBLANK('Annex 2 EHV charges'!$D$11:$D$299),1, COUNTIF(A$4:$A187, 'Annex 2 EHV charges'!$D$11:$D$299)), 0)),"")</f>
        <v>920</v>
      </c>
      <c r="B188" s="85">
        <f>IF($A188="","",VLOOKUP($A188,'Annex 2 EHV charges'!$D:$O,2,0))</f>
        <v>920</v>
      </c>
      <c r="C188" s="86">
        <f>IF($A188="","",VLOOKUP($A188,'Annex 2 EHV charges'!$D:$O,3,0))</f>
        <v>2200042193888</v>
      </c>
      <c r="D188" s="85" t="str">
        <f>IF($A188="","",VLOOKUP($A188,'Annex 2 EHV charges'!$D:$O,4,0))</f>
        <v>Higher Trevartha PV</v>
      </c>
      <c r="E188" s="87" t="str">
        <f>IFERROR(IF(VLOOKUP($A188,'Annex 2 EHV charges'!$D:$O,9,FALSE)=0,"",VLOOKUP($A188,'Annex 2 EHV charges'!$D:$O,9,FALSE)),"")</f>
        <v/>
      </c>
      <c r="F188" s="88">
        <f>IFERROR(IF(VLOOKUP($A188,'Annex 2 EHV charges'!$D:$O,10,FALSE)=0,"",VLOOKUP($A188,'Annex 2 EHV charges'!$D:$O,10,FALSE)),"")</f>
        <v>807.48</v>
      </c>
      <c r="G188" s="89">
        <f>IFERROR(IF(VLOOKUP($A188,'Annex 2 EHV charges'!$D:$O,11,FALSE)=0,"",VLOOKUP($A188,'Annex 2 EHV charges'!$D:$O,11,FALSE)),"")</f>
        <v>0.05</v>
      </c>
      <c r="H188" s="89">
        <f>IFERROR(IF(VLOOKUP($A188,'Annex 2 EHV charges'!$D:$O,12,FALSE)=0,"",VLOOKUP($A188,'Annex 2 EHV charges'!$D:$O,12,FALSE)),"")</f>
        <v>0.05</v>
      </c>
    </row>
    <row r="189" spans="1:8" x14ac:dyDescent="0.25">
      <c r="A189" s="86">
        <f t="array" ref="A189">IFERROR(INDEX('Annex 2 EHV charges'!$D$11:$D$299, MATCH(0, IF(ISBLANK('Annex 2 EHV charges'!$D$11:$D$299),1, COUNTIF(A$4:$A188, 'Annex 2 EHV charges'!$D$11:$D$299)), 0)),"")</f>
        <v>922</v>
      </c>
      <c r="B189" s="85">
        <f>IF($A189="","",VLOOKUP($A189,'Annex 2 EHV charges'!$D:$O,2,0))</f>
        <v>922</v>
      </c>
      <c r="C189" s="86">
        <f>IF($A189="","",VLOOKUP($A189,'Annex 2 EHV charges'!$D:$O,3,0))</f>
        <v>2200042194056</v>
      </c>
      <c r="D189" s="85" t="str">
        <f>IF($A189="","",VLOOKUP($A189,'Annex 2 EHV charges'!$D:$O,4,0))</f>
        <v>Ford Farm PV</v>
      </c>
      <c r="E189" s="87" t="str">
        <f>IFERROR(IF(VLOOKUP($A189,'Annex 2 EHV charges'!$D:$O,9,FALSE)=0,"",VLOOKUP($A189,'Annex 2 EHV charges'!$D:$O,9,FALSE)),"")</f>
        <v/>
      </c>
      <c r="F189" s="88">
        <f>IFERROR(IF(VLOOKUP($A189,'Annex 2 EHV charges'!$D:$O,10,FALSE)=0,"",VLOOKUP($A189,'Annex 2 EHV charges'!$D:$O,10,FALSE)),"")</f>
        <v>505.21</v>
      </c>
      <c r="G189" s="89">
        <f>IFERROR(IF(VLOOKUP($A189,'Annex 2 EHV charges'!$D:$O,11,FALSE)=0,"",VLOOKUP($A189,'Annex 2 EHV charges'!$D:$O,11,FALSE)),"")</f>
        <v>0.05</v>
      </c>
      <c r="H189" s="89">
        <f>IFERROR(IF(VLOOKUP($A189,'Annex 2 EHV charges'!$D:$O,12,FALSE)=0,"",VLOOKUP($A189,'Annex 2 EHV charges'!$D:$O,12,FALSE)),"")</f>
        <v>0.05</v>
      </c>
    </row>
    <row r="190" spans="1:8" x14ac:dyDescent="0.25">
      <c r="A190" s="86">
        <f t="array" ref="A190">IFERROR(INDEX('Annex 2 EHV charges'!$D$11:$D$299, MATCH(0, IF(ISBLANK('Annex 2 EHV charges'!$D$11:$D$299),1, COUNTIF(A$4:$A189, 'Annex 2 EHV charges'!$D$11:$D$299)), 0)),"")</f>
        <v>924</v>
      </c>
      <c r="B190" s="85">
        <f>IF($A190="","",VLOOKUP($A190,'Annex 2 EHV charges'!$D:$O,2,0))</f>
        <v>924</v>
      </c>
      <c r="C190" s="86">
        <f>IF($A190="","",VLOOKUP($A190,'Annex 2 EHV charges'!$D:$O,3,0))</f>
        <v>2200042346000</v>
      </c>
      <c r="D190" s="85" t="str">
        <f>IF($A190="","",VLOOKUP($A190,'Annex 2 EHV charges'!$D:$O,4,0))</f>
        <v>Trequite</v>
      </c>
      <c r="E190" s="87" t="str">
        <f>IFERROR(IF(VLOOKUP($A190,'Annex 2 EHV charges'!$D:$O,9,FALSE)=0,"",VLOOKUP($A190,'Annex 2 EHV charges'!$D:$O,9,FALSE)),"")</f>
        <v/>
      </c>
      <c r="F190" s="88">
        <f>IFERROR(IF(VLOOKUP($A190,'Annex 2 EHV charges'!$D:$O,10,FALSE)=0,"",VLOOKUP($A190,'Annex 2 EHV charges'!$D:$O,10,FALSE)),"")</f>
        <v>909.15</v>
      </c>
      <c r="G190" s="89">
        <f>IFERROR(IF(VLOOKUP($A190,'Annex 2 EHV charges'!$D:$O,11,FALSE)=0,"",VLOOKUP($A190,'Annex 2 EHV charges'!$D:$O,11,FALSE)),"")</f>
        <v>0.05</v>
      </c>
      <c r="H190" s="89">
        <f>IFERROR(IF(VLOOKUP($A190,'Annex 2 EHV charges'!$D:$O,12,FALSE)=0,"",VLOOKUP($A190,'Annex 2 EHV charges'!$D:$O,12,FALSE)),"")</f>
        <v>0.05</v>
      </c>
    </row>
    <row r="191" spans="1:8" x14ac:dyDescent="0.25">
      <c r="A191" s="86">
        <f t="array" ref="A191">IFERROR(INDEX('Annex 2 EHV charges'!$D$11:$D$299, MATCH(0, IF(ISBLANK('Annex 2 EHV charges'!$D$11:$D$299),1, COUNTIF(A$4:$A190, 'Annex 2 EHV charges'!$D$11:$D$299)), 0)),"")</f>
        <v>926</v>
      </c>
      <c r="B191" s="85">
        <f>IF($A191="","",VLOOKUP($A191,'Annex 2 EHV charges'!$D:$O,2,0))</f>
        <v>926</v>
      </c>
      <c r="C191" s="86">
        <f>IF($A191="","",VLOOKUP($A191,'Annex 2 EHV charges'!$D:$O,3,0))</f>
        <v>2200042193744</v>
      </c>
      <c r="D191" s="85" t="str">
        <f>IF($A191="","",VLOOKUP($A191,'Annex 2 EHV charges'!$D:$O,4,0))</f>
        <v>Higher Tregarne PV</v>
      </c>
      <c r="E191" s="87" t="str">
        <f>IFERROR(IF(VLOOKUP($A191,'Annex 2 EHV charges'!$D:$O,9,FALSE)=0,"",VLOOKUP($A191,'Annex 2 EHV charges'!$D:$O,9,FALSE)),"")</f>
        <v/>
      </c>
      <c r="F191" s="88">
        <f>IFERROR(IF(VLOOKUP($A191,'Annex 2 EHV charges'!$D:$O,10,FALSE)=0,"",VLOOKUP($A191,'Annex 2 EHV charges'!$D:$O,10,FALSE)),"")</f>
        <v>1087.71</v>
      </c>
      <c r="G191" s="89">
        <f>IFERROR(IF(VLOOKUP($A191,'Annex 2 EHV charges'!$D:$O,11,FALSE)=0,"",VLOOKUP($A191,'Annex 2 EHV charges'!$D:$O,11,FALSE)),"")</f>
        <v>0.05</v>
      </c>
      <c r="H191" s="89">
        <f>IFERROR(IF(VLOOKUP($A191,'Annex 2 EHV charges'!$D:$O,12,FALSE)=0,"",VLOOKUP($A191,'Annex 2 EHV charges'!$D:$O,12,FALSE)),"")</f>
        <v>0.05</v>
      </c>
    </row>
    <row r="192" spans="1:8" x14ac:dyDescent="0.25">
      <c r="A192" s="86">
        <f t="array" ref="A192">IFERROR(INDEX('Annex 2 EHV charges'!$D$11:$D$299, MATCH(0, IF(ISBLANK('Annex 2 EHV charges'!$D$11:$D$299),1, COUNTIF(A$4:$A191, 'Annex 2 EHV charges'!$D$11:$D$299)), 0)),"")</f>
        <v>927</v>
      </c>
      <c r="B192" s="85">
        <f>IF($A192="","",VLOOKUP($A192,'Annex 2 EHV charges'!$D:$O,2,0))</f>
        <v>927</v>
      </c>
      <c r="C192" s="86">
        <f>IF($A192="","",VLOOKUP($A192,'Annex 2 EHV charges'!$D:$O,3,0))</f>
        <v>2200042195608</v>
      </c>
      <c r="D192" s="85" t="str">
        <f>IF($A192="","",VLOOKUP($A192,'Annex 2 EHV charges'!$D:$O,4,0))</f>
        <v>Higher North Beer PV</v>
      </c>
      <c r="E192" s="87" t="str">
        <f>IFERROR(IF(VLOOKUP($A192,'Annex 2 EHV charges'!$D:$O,9,FALSE)=0,"",VLOOKUP($A192,'Annex 2 EHV charges'!$D:$O,9,FALSE)),"")</f>
        <v/>
      </c>
      <c r="F192" s="88">
        <f>IFERROR(IF(VLOOKUP($A192,'Annex 2 EHV charges'!$D:$O,10,FALSE)=0,"",VLOOKUP($A192,'Annex 2 EHV charges'!$D:$O,10,FALSE)),"")</f>
        <v>516.09</v>
      </c>
      <c r="G192" s="89">
        <f>IFERROR(IF(VLOOKUP($A192,'Annex 2 EHV charges'!$D:$O,11,FALSE)=0,"",VLOOKUP($A192,'Annex 2 EHV charges'!$D:$O,11,FALSE)),"")</f>
        <v>0.05</v>
      </c>
      <c r="H192" s="89">
        <f>IFERROR(IF(VLOOKUP($A192,'Annex 2 EHV charges'!$D:$O,12,FALSE)=0,"",VLOOKUP($A192,'Annex 2 EHV charges'!$D:$O,12,FALSE)),"")</f>
        <v>0.05</v>
      </c>
    </row>
    <row r="193" spans="1:8" x14ac:dyDescent="0.25">
      <c r="A193" s="86">
        <f t="array" ref="A193">IFERROR(INDEX('Annex 2 EHV charges'!$D$11:$D$299, MATCH(0, IF(ISBLANK('Annex 2 EHV charges'!$D$11:$D$299),1, COUNTIF(A$4:$A192, 'Annex 2 EHV charges'!$D$11:$D$299)), 0)),"")</f>
        <v>928</v>
      </c>
      <c r="B193" s="85">
        <f>IF($A193="","",VLOOKUP($A193,'Annex 2 EHV charges'!$D:$O,2,0))</f>
        <v>928</v>
      </c>
      <c r="C193" s="86">
        <f>IF($A193="","",VLOOKUP($A193,'Annex 2 EHV charges'!$D:$O,3,0))</f>
        <v>2200042196790</v>
      </c>
      <c r="D193" s="85" t="str">
        <f>IF($A193="","",VLOOKUP($A193,'Annex 2 EHV charges'!$D:$O,4,0))</f>
        <v>Horsacott PV</v>
      </c>
      <c r="E193" s="87" t="str">
        <f>IFERROR(IF(VLOOKUP($A193,'Annex 2 EHV charges'!$D:$O,9,FALSE)=0,"",VLOOKUP($A193,'Annex 2 EHV charges'!$D:$O,9,FALSE)),"")</f>
        <v/>
      </c>
      <c r="F193" s="88">
        <f>IFERROR(IF(VLOOKUP($A193,'Annex 2 EHV charges'!$D:$O,10,FALSE)=0,"",VLOOKUP($A193,'Annex 2 EHV charges'!$D:$O,10,FALSE)),"")</f>
        <v>503.26</v>
      </c>
      <c r="G193" s="89">
        <f>IFERROR(IF(VLOOKUP($A193,'Annex 2 EHV charges'!$D:$O,11,FALSE)=0,"",VLOOKUP($A193,'Annex 2 EHV charges'!$D:$O,11,FALSE)),"")</f>
        <v>0.05</v>
      </c>
      <c r="H193" s="89">
        <f>IFERROR(IF(VLOOKUP($A193,'Annex 2 EHV charges'!$D:$O,12,FALSE)=0,"",VLOOKUP($A193,'Annex 2 EHV charges'!$D:$O,12,FALSE)),"")</f>
        <v>0.05</v>
      </c>
    </row>
    <row r="194" spans="1:8" x14ac:dyDescent="0.25">
      <c r="A194" s="86">
        <f t="array" ref="A194">IFERROR(INDEX('Annex 2 EHV charges'!$D$11:$D$299, MATCH(0, IF(ISBLANK('Annex 2 EHV charges'!$D$11:$D$299),1, COUNTIF(A$4:$A193, 'Annex 2 EHV charges'!$D$11:$D$299)), 0)),"")</f>
        <v>929</v>
      </c>
      <c r="B194" s="85">
        <f>IF($A194="","",VLOOKUP($A194,'Annex 2 EHV charges'!$D:$O,2,0))</f>
        <v>929</v>
      </c>
      <c r="C194" s="86">
        <f>IF($A194="","",VLOOKUP($A194,'Annex 2 EHV charges'!$D:$O,3,0))</f>
        <v>2200042201261</v>
      </c>
      <c r="D194" s="85" t="str">
        <f>IF($A194="","",VLOOKUP($A194,'Annex 2 EHV charges'!$D:$O,4,0))</f>
        <v>Langunnett PV</v>
      </c>
      <c r="E194" s="87" t="str">
        <f>IFERROR(IF(VLOOKUP($A194,'Annex 2 EHV charges'!$D:$O,9,FALSE)=0,"",VLOOKUP($A194,'Annex 2 EHV charges'!$D:$O,9,FALSE)),"")</f>
        <v/>
      </c>
      <c r="F194" s="88">
        <f>IFERROR(IF(VLOOKUP($A194,'Annex 2 EHV charges'!$D:$O,10,FALSE)=0,"",VLOOKUP($A194,'Annex 2 EHV charges'!$D:$O,10,FALSE)),"")</f>
        <v>1324.66</v>
      </c>
      <c r="G194" s="89">
        <f>IFERROR(IF(VLOOKUP($A194,'Annex 2 EHV charges'!$D:$O,11,FALSE)=0,"",VLOOKUP($A194,'Annex 2 EHV charges'!$D:$O,11,FALSE)),"")</f>
        <v>0.05</v>
      </c>
      <c r="H194" s="89">
        <f>IFERROR(IF(VLOOKUP($A194,'Annex 2 EHV charges'!$D:$O,12,FALSE)=0,"",VLOOKUP($A194,'Annex 2 EHV charges'!$D:$O,12,FALSE)),"")</f>
        <v>0.05</v>
      </c>
    </row>
    <row r="195" spans="1:8" x14ac:dyDescent="0.25">
      <c r="A195" s="86">
        <f t="array" ref="A195">IFERROR(INDEX('Annex 2 EHV charges'!$D$11:$D$299, MATCH(0, IF(ISBLANK('Annex 2 EHV charges'!$D$11:$D$299),1, COUNTIF(A$4:$A194, 'Annex 2 EHV charges'!$D$11:$D$299)), 0)),"")</f>
        <v>930</v>
      </c>
      <c r="B195" s="85">
        <f>IF($A195="","",VLOOKUP($A195,'Annex 2 EHV charges'!$D:$O,2,0))</f>
        <v>930</v>
      </c>
      <c r="C195" s="86">
        <f>IF($A195="","",VLOOKUP($A195,'Annex 2 EHV charges'!$D:$O,3,0))</f>
        <v>2200042201280</v>
      </c>
      <c r="D195" s="85" t="str">
        <f>IF($A195="","",VLOOKUP($A195,'Annex 2 EHV charges'!$D:$O,4,0))</f>
        <v>Trefinnick Farm PV</v>
      </c>
      <c r="E195" s="87" t="str">
        <f>IFERROR(IF(VLOOKUP($A195,'Annex 2 EHV charges'!$D:$O,9,FALSE)=0,"",VLOOKUP($A195,'Annex 2 EHV charges'!$D:$O,9,FALSE)),"")</f>
        <v/>
      </c>
      <c r="F195" s="88">
        <f>IFERROR(IF(VLOOKUP($A195,'Annex 2 EHV charges'!$D:$O,10,FALSE)=0,"",VLOOKUP($A195,'Annex 2 EHV charges'!$D:$O,10,FALSE)),"")</f>
        <v>1488.91</v>
      </c>
      <c r="G195" s="89">
        <f>IFERROR(IF(VLOOKUP($A195,'Annex 2 EHV charges'!$D:$O,11,FALSE)=0,"",VLOOKUP($A195,'Annex 2 EHV charges'!$D:$O,11,FALSE)),"")</f>
        <v>0.05</v>
      </c>
      <c r="H195" s="89">
        <f>IFERROR(IF(VLOOKUP($A195,'Annex 2 EHV charges'!$D:$O,12,FALSE)=0,"",VLOOKUP($A195,'Annex 2 EHV charges'!$D:$O,12,FALSE)),"")</f>
        <v>0.05</v>
      </c>
    </row>
    <row r="196" spans="1:8" x14ac:dyDescent="0.25">
      <c r="A196" s="86">
        <f t="array" ref="A196">IFERROR(INDEX('Annex 2 EHV charges'!$D$11:$D$299, MATCH(0, IF(ISBLANK('Annex 2 EHV charges'!$D$11:$D$299),1, COUNTIF(A$4:$A195, 'Annex 2 EHV charges'!$D$11:$D$299)), 0)),"")</f>
        <v>931</v>
      </c>
      <c r="B196" s="85">
        <f>IF($A196="","",VLOOKUP($A196,'Annex 2 EHV charges'!$D:$O,2,0))</f>
        <v>931</v>
      </c>
      <c r="C196" s="86">
        <f>IF($A196="","",VLOOKUP($A196,'Annex 2 EHV charges'!$D:$O,3,0))</f>
        <v>2200042202948</v>
      </c>
      <c r="D196" s="85" t="str">
        <f>IF($A196="","",VLOOKUP($A196,'Annex 2 EHV charges'!$D:$O,4,0))</f>
        <v>Little Trevease Farm PV</v>
      </c>
      <c r="E196" s="87" t="str">
        <f>IFERROR(IF(VLOOKUP($A196,'Annex 2 EHV charges'!$D:$O,9,FALSE)=0,"",VLOOKUP($A196,'Annex 2 EHV charges'!$D:$O,9,FALSE)),"")</f>
        <v/>
      </c>
      <c r="F196" s="88">
        <f>IFERROR(IF(VLOOKUP($A196,'Annex 2 EHV charges'!$D:$O,10,FALSE)=0,"",VLOOKUP($A196,'Annex 2 EHV charges'!$D:$O,10,FALSE)),"")</f>
        <v>830.08</v>
      </c>
      <c r="G196" s="89">
        <f>IFERROR(IF(VLOOKUP($A196,'Annex 2 EHV charges'!$D:$O,11,FALSE)=0,"",VLOOKUP($A196,'Annex 2 EHV charges'!$D:$O,11,FALSE)),"")</f>
        <v>0.05</v>
      </c>
      <c r="H196" s="89">
        <f>IFERROR(IF(VLOOKUP($A196,'Annex 2 EHV charges'!$D:$O,12,FALSE)=0,"",VLOOKUP($A196,'Annex 2 EHV charges'!$D:$O,12,FALSE)),"")</f>
        <v>0.05</v>
      </c>
    </row>
    <row r="197" spans="1:8" x14ac:dyDescent="0.25">
      <c r="A197" s="86">
        <f t="array" ref="A197">IFERROR(INDEX('Annex 2 EHV charges'!$D$11:$D$299, MATCH(0, IF(ISBLANK('Annex 2 EHV charges'!$D$11:$D$299),1, COUNTIF(A$4:$A196, 'Annex 2 EHV charges'!$D$11:$D$299)), 0)),"")</f>
        <v>932</v>
      </c>
      <c r="B197" s="85">
        <f>IF($A197="","",VLOOKUP($A197,'Annex 2 EHV charges'!$D:$O,2,0))</f>
        <v>932</v>
      </c>
      <c r="C197" s="86">
        <f>IF($A197="","",VLOOKUP($A197,'Annex 2 EHV charges'!$D:$O,3,0))</f>
        <v>2200042432634</v>
      </c>
      <c r="D197" s="85" t="str">
        <f>IF($A197="","",VLOOKUP($A197,'Annex 2 EHV charges'!$D:$O,4,0))</f>
        <v>Marksbury</v>
      </c>
      <c r="E197" s="87" t="str">
        <f>IFERROR(IF(VLOOKUP($A197,'Annex 2 EHV charges'!$D:$O,9,FALSE)=0,"",VLOOKUP($A197,'Annex 2 EHV charges'!$D:$O,9,FALSE)),"")</f>
        <v/>
      </c>
      <c r="F197" s="88">
        <f>IFERROR(IF(VLOOKUP($A197,'Annex 2 EHV charges'!$D:$O,10,FALSE)=0,"",VLOOKUP($A197,'Annex 2 EHV charges'!$D:$O,10,FALSE)),"")</f>
        <v>645.77</v>
      </c>
      <c r="G197" s="89">
        <f>IFERROR(IF(VLOOKUP($A197,'Annex 2 EHV charges'!$D:$O,11,FALSE)=0,"",VLOOKUP($A197,'Annex 2 EHV charges'!$D:$O,11,FALSE)),"")</f>
        <v>0.05</v>
      </c>
      <c r="H197" s="89">
        <f>IFERROR(IF(VLOOKUP($A197,'Annex 2 EHV charges'!$D:$O,12,FALSE)=0,"",VLOOKUP($A197,'Annex 2 EHV charges'!$D:$O,12,FALSE)),"")</f>
        <v>0.05</v>
      </c>
    </row>
    <row r="198" spans="1:8" x14ac:dyDescent="0.25">
      <c r="A198" s="86">
        <f t="array" ref="A198">IFERROR(INDEX('Annex 2 EHV charges'!$D$11:$D$299, MATCH(0, IF(ISBLANK('Annex 2 EHV charges'!$D$11:$D$299),1, COUNTIF(A$4:$A197, 'Annex 2 EHV charges'!$D$11:$D$299)), 0)),"")</f>
        <v>933</v>
      </c>
      <c r="B198" s="85">
        <f>IF($A198="","",VLOOKUP($A198,'Annex 2 EHV charges'!$D:$O,2,0))</f>
        <v>933</v>
      </c>
      <c r="C198" s="86">
        <f>IF($A198="","",VLOOKUP($A198,'Annex 2 EHV charges'!$D:$O,3,0))</f>
        <v>2200042202984</v>
      </c>
      <c r="D198" s="85" t="str">
        <f>IF($A198="","",VLOOKUP($A198,'Annex 2 EHV charges'!$D:$O,4,0))</f>
        <v>Cobbs Cross</v>
      </c>
      <c r="E198" s="87" t="str">
        <f>IFERROR(IF(VLOOKUP($A198,'Annex 2 EHV charges'!$D:$O,9,FALSE)=0,"",VLOOKUP($A198,'Annex 2 EHV charges'!$D:$O,9,FALSE)),"")</f>
        <v/>
      </c>
      <c r="F198" s="88">
        <f>IFERROR(IF(VLOOKUP($A198,'Annex 2 EHV charges'!$D:$O,10,FALSE)=0,"",VLOOKUP($A198,'Annex 2 EHV charges'!$D:$O,10,FALSE)),"")</f>
        <v>804.3</v>
      </c>
      <c r="G198" s="89">
        <f>IFERROR(IF(VLOOKUP($A198,'Annex 2 EHV charges'!$D:$O,11,FALSE)=0,"",VLOOKUP($A198,'Annex 2 EHV charges'!$D:$O,11,FALSE)),"")</f>
        <v>0.05</v>
      </c>
      <c r="H198" s="89">
        <f>IFERROR(IF(VLOOKUP($A198,'Annex 2 EHV charges'!$D:$O,12,FALSE)=0,"",VLOOKUP($A198,'Annex 2 EHV charges'!$D:$O,12,FALSE)),"")</f>
        <v>0.05</v>
      </c>
    </row>
    <row r="199" spans="1:8" x14ac:dyDescent="0.25">
      <c r="A199" s="86">
        <f t="array" ref="A199">IFERROR(INDEX('Annex 2 EHV charges'!$D$11:$D$299, MATCH(0, IF(ISBLANK('Annex 2 EHV charges'!$D$11:$D$299),1, COUNTIF(A$4:$A198, 'Annex 2 EHV charges'!$D$11:$D$299)), 0)),"")</f>
        <v>934</v>
      </c>
      <c r="B199" s="85">
        <f>IF($A199="","",VLOOKUP($A199,'Annex 2 EHV charges'!$D:$O,2,0))</f>
        <v>934</v>
      </c>
      <c r="C199" s="86">
        <f>IF($A199="","",VLOOKUP($A199,'Annex 2 EHV charges'!$D:$O,3,0))</f>
        <v>2200042204661</v>
      </c>
      <c r="D199" s="85" t="str">
        <f>IF($A199="","",VLOOKUP($A199,'Annex 2 EHV charges'!$D:$O,4,0))</f>
        <v xml:space="preserve">Newlands Farm </v>
      </c>
      <c r="E199" s="87" t="str">
        <f>IFERROR(IF(VLOOKUP($A199,'Annex 2 EHV charges'!$D:$O,9,FALSE)=0,"",VLOOKUP($A199,'Annex 2 EHV charges'!$D:$O,9,FALSE)),"")</f>
        <v/>
      </c>
      <c r="F199" s="88">
        <f>IFERROR(IF(VLOOKUP($A199,'Annex 2 EHV charges'!$D:$O,10,FALSE)=0,"",VLOOKUP($A199,'Annex 2 EHV charges'!$D:$O,10,FALSE)),"")</f>
        <v>832.12</v>
      </c>
      <c r="G199" s="89">
        <f>IFERROR(IF(VLOOKUP($A199,'Annex 2 EHV charges'!$D:$O,11,FALSE)=0,"",VLOOKUP($A199,'Annex 2 EHV charges'!$D:$O,11,FALSE)),"")</f>
        <v>0.05</v>
      </c>
      <c r="H199" s="89">
        <f>IFERROR(IF(VLOOKUP($A199,'Annex 2 EHV charges'!$D:$O,12,FALSE)=0,"",VLOOKUP($A199,'Annex 2 EHV charges'!$D:$O,12,FALSE)),"")</f>
        <v>0.05</v>
      </c>
    </row>
    <row r="200" spans="1:8" x14ac:dyDescent="0.25">
      <c r="A200" s="86">
        <f t="array" ref="A200">IFERROR(INDEX('Annex 2 EHV charges'!$D$11:$D$299, MATCH(0, IF(ISBLANK('Annex 2 EHV charges'!$D$11:$D$299),1, COUNTIF(A$4:$A199, 'Annex 2 EHV charges'!$D$11:$D$299)), 0)),"")</f>
        <v>935</v>
      </c>
      <c r="B200" s="85">
        <f>IF($A200="","",VLOOKUP($A200,'Annex 2 EHV charges'!$D:$O,2,0))</f>
        <v>935</v>
      </c>
      <c r="C200" s="86">
        <f>IF($A200="","",VLOOKUP($A200,'Annex 2 EHV charges'!$D:$O,3,0))</f>
        <v>2200042206599</v>
      </c>
      <c r="D200" s="85" t="str">
        <f>IF($A200="","",VLOOKUP($A200,'Annex 2 EHV charges'!$D:$O,4,0))</f>
        <v>CRICKET ST THOMAS</v>
      </c>
      <c r="E200" s="87" t="str">
        <f>IFERROR(IF(VLOOKUP($A200,'Annex 2 EHV charges'!$D:$O,9,FALSE)=0,"",VLOOKUP($A200,'Annex 2 EHV charges'!$D:$O,9,FALSE)),"")</f>
        <v/>
      </c>
      <c r="F200" s="88">
        <f>IFERROR(IF(VLOOKUP($A200,'Annex 2 EHV charges'!$D:$O,10,FALSE)=0,"",VLOOKUP($A200,'Annex 2 EHV charges'!$D:$O,10,FALSE)),"")</f>
        <v>813.58</v>
      </c>
      <c r="G200" s="89">
        <f>IFERROR(IF(VLOOKUP($A200,'Annex 2 EHV charges'!$D:$O,11,FALSE)=0,"",VLOOKUP($A200,'Annex 2 EHV charges'!$D:$O,11,FALSE)),"")</f>
        <v>0.05</v>
      </c>
      <c r="H200" s="89">
        <f>IFERROR(IF(VLOOKUP($A200,'Annex 2 EHV charges'!$D:$O,12,FALSE)=0,"",VLOOKUP($A200,'Annex 2 EHV charges'!$D:$O,12,FALSE)),"")</f>
        <v>0.05</v>
      </c>
    </row>
    <row r="201" spans="1:8" x14ac:dyDescent="0.25">
      <c r="A201" s="86">
        <f t="array" ref="A201">IFERROR(INDEX('Annex 2 EHV charges'!$D$11:$D$299, MATCH(0, IF(ISBLANK('Annex 2 EHV charges'!$D$11:$D$299),1, COUNTIF(A$4:$A200, 'Annex 2 EHV charges'!$D$11:$D$299)), 0)),"")</f>
        <v>936</v>
      </c>
      <c r="B201" s="85">
        <f>IF($A201="","",VLOOKUP($A201,'Annex 2 EHV charges'!$D:$O,2,0))</f>
        <v>936</v>
      </c>
      <c r="C201" s="86">
        <f>IF($A201="","",VLOOKUP($A201,'Annex 2 EHV charges'!$D:$O,3,0))</f>
        <v>2200042206631</v>
      </c>
      <c r="D201" s="85" t="str">
        <f>IF($A201="","",VLOOKUP($A201,'Annex 2 EHV charges'!$D:$O,4,0))</f>
        <v>Parsonage Barn</v>
      </c>
      <c r="E201" s="87" t="str">
        <f>IFERROR(IF(VLOOKUP($A201,'Annex 2 EHV charges'!$D:$O,9,FALSE)=0,"",VLOOKUP($A201,'Annex 2 EHV charges'!$D:$O,9,FALSE)),"")</f>
        <v/>
      </c>
      <c r="F201" s="88">
        <f>IFERROR(IF(VLOOKUP($A201,'Annex 2 EHV charges'!$D:$O,10,FALSE)=0,"",VLOOKUP($A201,'Annex 2 EHV charges'!$D:$O,10,FALSE)),"")</f>
        <v>1218.72</v>
      </c>
      <c r="G201" s="89">
        <f>IFERROR(IF(VLOOKUP($A201,'Annex 2 EHV charges'!$D:$O,11,FALSE)=0,"",VLOOKUP($A201,'Annex 2 EHV charges'!$D:$O,11,FALSE)),"")</f>
        <v>0.05</v>
      </c>
      <c r="H201" s="89">
        <f>IFERROR(IF(VLOOKUP($A201,'Annex 2 EHV charges'!$D:$O,12,FALSE)=0,"",VLOOKUP($A201,'Annex 2 EHV charges'!$D:$O,12,FALSE)),"")</f>
        <v>0.05</v>
      </c>
    </row>
    <row r="202" spans="1:8" x14ac:dyDescent="0.25">
      <c r="A202" s="86">
        <f t="array" ref="A202">IFERROR(INDEX('Annex 2 EHV charges'!$D$11:$D$299, MATCH(0, IF(ISBLANK('Annex 2 EHV charges'!$D$11:$D$299),1, COUNTIF(A$4:$A201, 'Annex 2 EHV charges'!$D$11:$D$299)), 0)),"")</f>
        <v>937</v>
      </c>
      <c r="B202" s="85">
        <f>IF($A202="","",VLOOKUP($A202,'Annex 2 EHV charges'!$D:$O,2,0))</f>
        <v>937</v>
      </c>
      <c r="C202" s="86">
        <f>IF($A202="","",VLOOKUP($A202,'Annex 2 EHV charges'!$D:$O,3,0))</f>
        <v>2200042208815</v>
      </c>
      <c r="D202" s="85" t="str">
        <f>IF($A202="","",VLOOKUP($A202,'Annex 2 EHV charges'!$D:$O,4,0))</f>
        <v>Hewas PV</v>
      </c>
      <c r="E202" s="87" t="str">
        <f>IFERROR(IF(VLOOKUP($A202,'Annex 2 EHV charges'!$D:$O,9,FALSE)=0,"",VLOOKUP($A202,'Annex 2 EHV charges'!$D:$O,9,FALSE)),"")</f>
        <v/>
      </c>
      <c r="F202" s="88">
        <f>IFERROR(IF(VLOOKUP($A202,'Annex 2 EHV charges'!$D:$O,10,FALSE)=0,"",VLOOKUP($A202,'Annex 2 EHV charges'!$D:$O,10,FALSE)),"")</f>
        <v>1070.48</v>
      </c>
      <c r="G202" s="89">
        <f>IFERROR(IF(VLOOKUP($A202,'Annex 2 EHV charges'!$D:$O,11,FALSE)=0,"",VLOOKUP($A202,'Annex 2 EHV charges'!$D:$O,11,FALSE)),"")</f>
        <v>0.05</v>
      </c>
      <c r="H202" s="89">
        <f>IFERROR(IF(VLOOKUP($A202,'Annex 2 EHV charges'!$D:$O,12,FALSE)=0,"",VLOOKUP($A202,'Annex 2 EHV charges'!$D:$O,12,FALSE)),"")</f>
        <v>0.05</v>
      </c>
    </row>
    <row r="203" spans="1:8" x14ac:dyDescent="0.25">
      <c r="A203" s="86">
        <f t="array" ref="A203">IFERROR(INDEX('Annex 2 EHV charges'!$D$11:$D$299, MATCH(0, IF(ISBLANK('Annex 2 EHV charges'!$D$11:$D$299),1, COUNTIF(A$4:$A202, 'Annex 2 EHV charges'!$D$11:$D$299)), 0)),"")</f>
        <v>938</v>
      </c>
      <c r="B203" s="85">
        <f>IF($A203="","",VLOOKUP($A203,'Annex 2 EHV charges'!$D:$O,2,0))</f>
        <v>938</v>
      </c>
      <c r="C203" s="86">
        <f>IF($A203="","",VLOOKUP($A203,'Annex 2 EHV charges'!$D:$O,3,0))</f>
        <v>2200042208851</v>
      </c>
      <c r="D203" s="85" t="str">
        <f>IF($A203="","",VLOOKUP($A203,'Annex 2 EHV charges'!$D:$O,4,0))</f>
        <v>CRINACOTT PV</v>
      </c>
      <c r="E203" s="87" t="str">
        <f>IFERROR(IF(VLOOKUP($A203,'Annex 2 EHV charges'!$D:$O,9,FALSE)=0,"",VLOOKUP($A203,'Annex 2 EHV charges'!$D:$O,9,FALSE)),"")</f>
        <v/>
      </c>
      <c r="F203" s="88">
        <f>IFERROR(IF(VLOOKUP($A203,'Annex 2 EHV charges'!$D:$O,10,FALSE)=0,"",VLOOKUP($A203,'Annex 2 EHV charges'!$D:$O,10,FALSE)),"")</f>
        <v>1022.99</v>
      </c>
      <c r="G203" s="89">
        <f>IFERROR(IF(VLOOKUP($A203,'Annex 2 EHV charges'!$D:$O,11,FALSE)=0,"",VLOOKUP($A203,'Annex 2 EHV charges'!$D:$O,11,FALSE)),"")</f>
        <v>0.05</v>
      </c>
      <c r="H203" s="89">
        <f>IFERROR(IF(VLOOKUP($A203,'Annex 2 EHV charges'!$D:$O,12,FALSE)=0,"",VLOOKUP($A203,'Annex 2 EHV charges'!$D:$O,12,FALSE)),"")</f>
        <v>0.05</v>
      </c>
    </row>
    <row r="204" spans="1:8" x14ac:dyDescent="0.25">
      <c r="A204" s="86">
        <f t="array" ref="A204">IFERROR(INDEX('Annex 2 EHV charges'!$D$11:$D$299, MATCH(0, IF(ISBLANK('Annex 2 EHV charges'!$D$11:$D$299),1, COUNTIF(A$4:$A203, 'Annex 2 EHV charges'!$D$11:$D$299)), 0)),"")</f>
        <v>939</v>
      </c>
      <c r="B204" s="85">
        <f>IF($A204="","",VLOOKUP($A204,'Annex 2 EHV charges'!$D:$O,2,0))</f>
        <v>939</v>
      </c>
      <c r="C204" s="86">
        <f>IF($A204="","",VLOOKUP($A204,'Annex 2 EHV charges'!$D:$O,3,0))</f>
        <v>2200042214720</v>
      </c>
      <c r="D204" s="85" t="str">
        <f>IF($A204="","",VLOOKUP($A204,'Annex 2 EHV charges'!$D:$O,4,0))</f>
        <v>Penare Farm</v>
      </c>
      <c r="E204" s="87" t="str">
        <f>IFERROR(IF(VLOOKUP($A204,'Annex 2 EHV charges'!$D:$O,9,FALSE)=0,"",VLOOKUP($A204,'Annex 2 EHV charges'!$D:$O,9,FALSE)),"")</f>
        <v/>
      </c>
      <c r="F204" s="88">
        <f>IFERROR(IF(VLOOKUP($A204,'Annex 2 EHV charges'!$D:$O,10,FALSE)=0,"",VLOOKUP($A204,'Annex 2 EHV charges'!$D:$O,10,FALSE)),"")</f>
        <v>476.66</v>
      </c>
      <c r="G204" s="89">
        <f>IFERROR(IF(VLOOKUP($A204,'Annex 2 EHV charges'!$D:$O,11,FALSE)=0,"",VLOOKUP($A204,'Annex 2 EHV charges'!$D:$O,11,FALSE)),"")</f>
        <v>0.05</v>
      </c>
      <c r="H204" s="89">
        <f>IFERROR(IF(VLOOKUP($A204,'Annex 2 EHV charges'!$D:$O,12,FALSE)=0,"",VLOOKUP($A204,'Annex 2 EHV charges'!$D:$O,12,FALSE)),"")</f>
        <v>0.05</v>
      </c>
    </row>
    <row r="205" spans="1:8" x14ac:dyDescent="0.25">
      <c r="A205" s="86">
        <f t="array" ref="A205">IFERROR(INDEX('Annex 2 EHV charges'!$D$11:$D$299, MATCH(0, IF(ISBLANK('Annex 2 EHV charges'!$D$11:$D$299),1, COUNTIF(A$4:$A204, 'Annex 2 EHV charges'!$D$11:$D$299)), 0)),"")</f>
        <v>940</v>
      </c>
      <c r="B205" s="85">
        <f>IF($A205="","",VLOOKUP($A205,'Annex 2 EHV charges'!$D:$O,2,0))</f>
        <v>940</v>
      </c>
      <c r="C205" s="86">
        <f>IF($A205="","",VLOOKUP($A205,'Annex 2 EHV charges'!$D:$O,3,0))</f>
        <v>2200042214749</v>
      </c>
      <c r="D205" s="85" t="str">
        <f>IF($A205="","",VLOOKUP($A205,'Annex 2 EHV charges'!$D:$O,4,0))</f>
        <v>Aller Court</v>
      </c>
      <c r="E205" s="87" t="str">
        <f>IFERROR(IF(VLOOKUP($A205,'Annex 2 EHV charges'!$D:$O,9,FALSE)=0,"",VLOOKUP($A205,'Annex 2 EHV charges'!$D:$O,9,FALSE)),"")</f>
        <v/>
      </c>
      <c r="F205" s="88">
        <f>IFERROR(IF(VLOOKUP($A205,'Annex 2 EHV charges'!$D:$O,10,FALSE)=0,"",VLOOKUP($A205,'Annex 2 EHV charges'!$D:$O,10,FALSE)),"")</f>
        <v>764.5</v>
      </c>
      <c r="G205" s="89">
        <f>IFERROR(IF(VLOOKUP($A205,'Annex 2 EHV charges'!$D:$O,11,FALSE)=0,"",VLOOKUP($A205,'Annex 2 EHV charges'!$D:$O,11,FALSE)),"")</f>
        <v>0.05</v>
      </c>
      <c r="H205" s="89">
        <f>IFERROR(IF(VLOOKUP($A205,'Annex 2 EHV charges'!$D:$O,12,FALSE)=0,"",VLOOKUP($A205,'Annex 2 EHV charges'!$D:$O,12,FALSE)),"")</f>
        <v>0.05</v>
      </c>
    </row>
    <row r="206" spans="1:8" x14ac:dyDescent="0.25">
      <c r="A206" s="86">
        <f t="array" ref="A206">IFERROR(INDEX('Annex 2 EHV charges'!$D$11:$D$299, MATCH(0, IF(ISBLANK('Annex 2 EHV charges'!$D$11:$D$299),1, COUNTIF(A$4:$A205, 'Annex 2 EHV charges'!$D$11:$D$299)), 0)),"")</f>
        <v>942</v>
      </c>
      <c r="B206" s="85">
        <f>IF($A206="","",VLOOKUP($A206,'Annex 2 EHV charges'!$D:$O,2,0))</f>
        <v>942</v>
      </c>
      <c r="C206" s="86">
        <f>IF($A206="","",VLOOKUP($A206,'Annex 2 EHV charges'!$D:$O,3,0))</f>
        <v>2200042214952</v>
      </c>
      <c r="D206" s="85" t="str">
        <f>IF($A206="","",VLOOKUP($A206,'Annex 2 EHV charges'!$D:$O,4,0))</f>
        <v>Stonebarrow</v>
      </c>
      <c r="E206" s="87" t="str">
        <f>IFERROR(IF(VLOOKUP($A206,'Annex 2 EHV charges'!$D:$O,9,FALSE)=0,"",VLOOKUP($A206,'Annex 2 EHV charges'!$D:$O,9,FALSE)),"")</f>
        <v/>
      </c>
      <c r="F206" s="88">
        <f>IFERROR(IF(VLOOKUP($A206,'Annex 2 EHV charges'!$D:$O,10,FALSE)=0,"",VLOOKUP($A206,'Annex 2 EHV charges'!$D:$O,10,FALSE)),"")</f>
        <v>538.19000000000005</v>
      </c>
      <c r="G206" s="89">
        <f>IFERROR(IF(VLOOKUP($A206,'Annex 2 EHV charges'!$D:$O,11,FALSE)=0,"",VLOOKUP($A206,'Annex 2 EHV charges'!$D:$O,11,FALSE)),"")</f>
        <v>0.05</v>
      </c>
      <c r="H206" s="89">
        <f>IFERROR(IF(VLOOKUP($A206,'Annex 2 EHV charges'!$D:$O,12,FALSE)=0,"",VLOOKUP($A206,'Annex 2 EHV charges'!$D:$O,12,FALSE)),"")</f>
        <v>0.05</v>
      </c>
    </row>
    <row r="207" spans="1:8" x14ac:dyDescent="0.25">
      <c r="A207" s="86">
        <f t="array" ref="A207">IFERROR(INDEX('Annex 2 EHV charges'!$D$11:$D$299, MATCH(0, IF(ISBLANK('Annex 2 EHV charges'!$D$11:$D$299),1, COUNTIF(A$4:$A206, 'Annex 2 EHV charges'!$D$11:$D$299)), 0)),"")</f>
        <v>943</v>
      </c>
      <c r="B207" s="85">
        <f>IF($A207="","",VLOOKUP($A207,'Annex 2 EHV charges'!$D:$O,2,0))</f>
        <v>943</v>
      </c>
      <c r="C207" s="86">
        <f>IF($A207="","",VLOOKUP($A207,'Annex 2 EHV charges'!$D:$O,3,0))</f>
        <v>2200042215097</v>
      </c>
      <c r="D207" s="85" t="str">
        <f>IF($A207="","",VLOOKUP($A207,'Annex 2 EHV charges'!$D:$O,4,0))</f>
        <v>Whitley Farm</v>
      </c>
      <c r="E207" s="87" t="str">
        <f>IFERROR(IF(VLOOKUP($A207,'Annex 2 EHV charges'!$D:$O,9,FALSE)=0,"",VLOOKUP($A207,'Annex 2 EHV charges'!$D:$O,9,FALSE)),"")</f>
        <v/>
      </c>
      <c r="F207" s="88">
        <f>IFERROR(IF(VLOOKUP($A207,'Annex 2 EHV charges'!$D:$O,10,FALSE)=0,"",VLOOKUP($A207,'Annex 2 EHV charges'!$D:$O,10,FALSE)),"")</f>
        <v>721.16</v>
      </c>
      <c r="G207" s="89">
        <f>IFERROR(IF(VLOOKUP($A207,'Annex 2 EHV charges'!$D:$O,11,FALSE)=0,"",VLOOKUP($A207,'Annex 2 EHV charges'!$D:$O,11,FALSE)),"")</f>
        <v>0.05</v>
      </c>
      <c r="H207" s="89">
        <f>IFERROR(IF(VLOOKUP($A207,'Annex 2 EHV charges'!$D:$O,12,FALSE)=0,"",VLOOKUP($A207,'Annex 2 EHV charges'!$D:$O,12,FALSE)),"")</f>
        <v>0.05</v>
      </c>
    </row>
    <row r="208" spans="1:8" x14ac:dyDescent="0.25">
      <c r="A208" s="86">
        <f t="array" ref="A208">IFERROR(INDEX('Annex 2 EHV charges'!$D$11:$D$299, MATCH(0, IF(ISBLANK('Annex 2 EHV charges'!$D$11:$D$299),1, COUNTIF(A$4:$A207, 'Annex 2 EHV charges'!$D$11:$D$299)), 0)),"")</f>
        <v>944</v>
      </c>
      <c r="B208" s="85">
        <f>IF($A208="","",VLOOKUP($A208,'Annex 2 EHV charges'!$D:$O,2,0))</f>
        <v>944</v>
      </c>
      <c r="C208" s="86">
        <f>IF($A208="","",VLOOKUP($A208,'Annex 2 EHV charges'!$D:$O,3,0))</f>
        <v>2200042215255</v>
      </c>
      <c r="D208" s="85" t="str">
        <f>IF($A208="","",VLOOKUP($A208,'Annex 2 EHV charges'!$D:$O,4,0))</f>
        <v>New Rendy Farm</v>
      </c>
      <c r="E208" s="87" t="str">
        <f>IFERROR(IF(VLOOKUP($A208,'Annex 2 EHV charges'!$D:$O,9,FALSE)=0,"",VLOOKUP($A208,'Annex 2 EHV charges'!$D:$O,9,FALSE)),"")</f>
        <v/>
      </c>
      <c r="F208" s="88">
        <f>IFERROR(IF(VLOOKUP($A208,'Annex 2 EHV charges'!$D:$O,10,FALSE)=0,"",VLOOKUP($A208,'Annex 2 EHV charges'!$D:$O,10,FALSE)),"")</f>
        <v>782.55</v>
      </c>
      <c r="G208" s="89">
        <f>IFERROR(IF(VLOOKUP($A208,'Annex 2 EHV charges'!$D:$O,11,FALSE)=0,"",VLOOKUP($A208,'Annex 2 EHV charges'!$D:$O,11,FALSE)),"")</f>
        <v>0.05</v>
      </c>
      <c r="H208" s="89">
        <f>IFERROR(IF(VLOOKUP($A208,'Annex 2 EHV charges'!$D:$O,12,FALSE)=0,"",VLOOKUP($A208,'Annex 2 EHV charges'!$D:$O,12,FALSE)),"")</f>
        <v>0.05</v>
      </c>
    </row>
    <row r="209" spans="1:8" x14ac:dyDescent="0.25">
      <c r="A209" s="86">
        <f t="array" ref="A209">IFERROR(INDEX('Annex 2 EHV charges'!$D$11:$D$299, MATCH(0, IF(ISBLANK('Annex 2 EHV charges'!$D$11:$D$299),1, COUNTIF(A$4:$A208, 'Annex 2 EHV charges'!$D$11:$D$299)), 0)),"")</f>
        <v>945</v>
      </c>
      <c r="B209" s="85">
        <f>IF($A209="","",VLOOKUP($A209,'Annex 2 EHV charges'!$D:$O,2,0))</f>
        <v>945</v>
      </c>
      <c r="C209" s="86">
        <f>IF($A209="","",VLOOKUP($A209,'Annex 2 EHV charges'!$D:$O,3,0))</f>
        <v>2200042216852</v>
      </c>
      <c r="D209" s="85" t="str">
        <f>IF($A209="","",VLOOKUP($A209,'Annex 2 EHV charges'!$D:$O,4,0))</f>
        <v>Tregassow</v>
      </c>
      <c r="E209" s="87" t="str">
        <f>IFERROR(IF(VLOOKUP($A209,'Annex 2 EHV charges'!$D:$O,9,FALSE)=0,"",VLOOKUP($A209,'Annex 2 EHV charges'!$D:$O,9,FALSE)),"")</f>
        <v/>
      </c>
      <c r="F209" s="88">
        <f>IFERROR(IF(VLOOKUP($A209,'Annex 2 EHV charges'!$D:$O,10,FALSE)=0,"",VLOOKUP($A209,'Annex 2 EHV charges'!$D:$O,10,FALSE)),"")</f>
        <v>1491.08</v>
      </c>
      <c r="G209" s="89">
        <f>IFERROR(IF(VLOOKUP($A209,'Annex 2 EHV charges'!$D:$O,11,FALSE)=0,"",VLOOKUP($A209,'Annex 2 EHV charges'!$D:$O,11,FALSE)),"")</f>
        <v>0.05</v>
      </c>
      <c r="H209" s="89">
        <f>IFERROR(IF(VLOOKUP($A209,'Annex 2 EHV charges'!$D:$O,12,FALSE)=0,"",VLOOKUP($A209,'Annex 2 EHV charges'!$D:$O,12,FALSE)),"")</f>
        <v>0.05</v>
      </c>
    </row>
    <row r="210" spans="1:8" x14ac:dyDescent="0.25">
      <c r="A210" s="86">
        <f t="array" ref="A210">IFERROR(INDEX('Annex 2 EHV charges'!$D$11:$D$299, MATCH(0, IF(ISBLANK('Annex 2 EHV charges'!$D$11:$D$299),1, COUNTIF(A$4:$A209, 'Annex 2 EHV charges'!$D$11:$D$299)), 0)),"")</f>
        <v>946</v>
      </c>
      <c r="B210" s="85">
        <f>IF($A210="","",VLOOKUP($A210,'Annex 2 EHV charges'!$D:$O,2,0))</f>
        <v>946</v>
      </c>
      <c r="C210" s="86">
        <f>IF($A210="","",VLOOKUP($A210,'Annex 2 EHV charges'!$D:$O,3,0))</f>
        <v>2200042218414</v>
      </c>
      <c r="D210" s="85" t="str">
        <f>IF($A210="","",VLOOKUP($A210,'Annex 2 EHV charges'!$D:$O,4,0))</f>
        <v>Pitworthy</v>
      </c>
      <c r="E210" s="87" t="str">
        <f>IFERROR(IF(VLOOKUP($A210,'Annex 2 EHV charges'!$D:$O,9,FALSE)=0,"",VLOOKUP($A210,'Annex 2 EHV charges'!$D:$O,9,FALSE)),"")</f>
        <v/>
      </c>
      <c r="F210" s="88">
        <f>IFERROR(IF(VLOOKUP($A210,'Annex 2 EHV charges'!$D:$O,10,FALSE)=0,"",VLOOKUP($A210,'Annex 2 EHV charges'!$D:$O,10,FALSE)),"")</f>
        <v>3544.16</v>
      </c>
      <c r="G210" s="89">
        <f>IFERROR(IF(VLOOKUP($A210,'Annex 2 EHV charges'!$D:$O,11,FALSE)=0,"",VLOOKUP($A210,'Annex 2 EHV charges'!$D:$O,11,FALSE)),"")</f>
        <v>0.05</v>
      </c>
      <c r="H210" s="89">
        <f>IFERROR(IF(VLOOKUP($A210,'Annex 2 EHV charges'!$D:$O,12,FALSE)=0,"",VLOOKUP($A210,'Annex 2 EHV charges'!$D:$O,12,FALSE)),"")</f>
        <v>0.05</v>
      </c>
    </row>
    <row r="211" spans="1:8" x14ac:dyDescent="0.25">
      <c r="A211" s="86">
        <f t="array" ref="A211">IFERROR(INDEX('Annex 2 EHV charges'!$D$11:$D$299, MATCH(0, IF(ISBLANK('Annex 2 EHV charges'!$D$11:$D$299),1, COUNTIF(A$4:$A210, 'Annex 2 EHV charges'!$D$11:$D$299)), 0)),"")</f>
        <v>947</v>
      </c>
      <c r="B211" s="85">
        <f>IF($A211="","",VLOOKUP($A211,'Annex 2 EHV charges'!$D:$O,2,0))</f>
        <v>947</v>
      </c>
      <c r="C211" s="86">
        <f>IF($A211="","",VLOOKUP($A211,'Annex 2 EHV charges'!$D:$O,3,0))</f>
        <v>2200042224269</v>
      </c>
      <c r="D211" s="85" t="str">
        <f>IF($A211="","",VLOOKUP($A211,'Annex 2 EHV charges'!$D:$O,4,0))</f>
        <v>Foxcombe PV</v>
      </c>
      <c r="E211" s="87" t="str">
        <f>IFERROR(IF(VLOOKUP($A211,'Annex 2 EHV charges'!$D:$O,9,FALSE)=0,"",VLOOKUP($A211,'Annex 2 EHV charges'!$D:$O,9,FALSE)),"")</f>
        <v/>
      </c>
      <c r="F211" s="88">
        <f>IFERROR(IF(VLOOKUP($A211,'Annex 2 EHV charges'!$D:$O,10,FALSE)=0,"",VLOOKUP($A211,'Annex 2 EHV charges'!$D:$O,10,FALSE)),"")</f>
        <v>787.67</v>
      </c>
      <c r="G211" s="89">
        <f>IFERROR(IF(VLOOKUP($A211,'Annex 2 EHV charges'!$D:$O,11,FALSE)=0,"",VLOOKUP($A211,'Annex 2 EHV charges'!$D:$O,11,FALSE)),"")</f>
        <v>0.05</v>
      </c>
      <c r="H211" s="89">
        <f>IFERROR(IF(VLOOKUP($A211,'Annex 2 EHV charges'!$D:$O,12,FALSE)=0,"",VLOOKUP($A211,'Annex 2 EHV charges'!$D:$O,12,FALSE)),"")</f>
        <v>0.05</v>
      </c>
    </row>
    <row r="212" spans="1:8" x14ac:dyDescent="0.25">
      <c r="A212" s="86">
        <f t="array" ref="A212">IFERROR(INDEX('Annex 2 EHV charges'!$D$11:$D$299, MATCH(0, IF(ISBLANK('Annex 2 EHV charges'!$D$11:$D$299),1, COUNTIF(A$4:$A211, 'Annex 2 EHV charges'!$D$11:$D$299)), 0)),"")</f>
        <v>948</v>
      </c>
      <c r="B212" s="85">
        <f>IF($A212="","",VLOOKUP($A212,'Annex 2 EHV charges'!$D:$O,2,0))</f>
        <v>948</v>
      </c>
      <c r="C212" s="86">
        <f>IF($A212="","",VLOOKUP($A212,'Annex 2 EHV charges'!$D:$O,3,0))</f>
        <v>2200042224287</v>
      </c>
      <c r="D212" s="85" t="str">
        <f>IF($A212="","",VLOOKUP($A212,'Annex 2 EHV charges'!$D:$O,4,0))</f>
        <v>Rexon Cross PV Farm</v>
      </c>
      <c r="E212" s="87" t="str">
        <f>IFERROR(IF(VLOOKUP($A212,'Annex 2 EHV charges'!$D:$O,9,FALSE)=0,"",VLOOKUP($A212,'Annex 2 EHV charges'!$D:$O,9,FALSE)),"")</f>
        <v/>
      </c>
      <c r="F212" s="88">
        <f>IFERROR(IF(VLOOKUP($A212,'Annex 2 EHV charges'!$D:$O,10,FALSE)=0,"",VLOOKUP($A212,'Annex 2 EHV charges'!$D:$O,10,FALSE)),"")</f>
        <v>797.41</v>
      </c>
      <c r="G212" s="89">
        <f>IFERROR(IF(VLOOKUP($A212,'Annex 2 EHV charges'!$D:$O,11,FALSE)=0,"",VLOOKUP($A212,'Annex 2 EHV charges'!$D:$O,11,FALSE)),"")</f>
        <v>0.05</v>
      </c>
      <c r="H212" s="89">
        <f>IFERROR(IF(VLOOKUP($A212,'Annex 2 EHV charges'!$D:$O,12,FALSE)=0,"",VLOOKUP($A212,'Annex 2 EHV charges'!$D:$O,12,FALSE)),"")</f>
        <v>0.05</v>
      </c>
    </row>
    <row r="213" spans="1:8" x14ac:dyDescent="0.25">
      <c r="A213" s="86">
        <f t="array" ref="A213">IFERROR(INDEX('Annex 2 EHV charges'!$D$11:$D$299, MATCH(0, IF(ISBLANK('Annex 2 EHV charges'!$D$11:$D$299),1, COUNTIF(A$4:$A212, 'Annex 2 EHV charges'!$D$11:$D$299)), 0)),"")</f>
        <v>949</v>
      </c>
      <c r="B213" s="85">
        <f>IF($A213="","",VLOOKUP($A213,'Annex 2 EHV charges'!$D:$O,2,0))</f>
        <v>949</v>
      </c>
      <c r="C213" s="86">
        <f>IF($A213="","",VLOOKUP($A213,'Annex 2 EHV charges'!$D:$O,3,0))</f>
        <v>2200042242899</v>
      </c>
      <c r="D213" s="85" t="str">
        <f>IF($A213="","",VLOOKUP($A213,'Annex 2 EHV charges'!$D:$O,4,0))</f>
        <v>Hazard Farm PV</v>
      </c>
      <c r="E213" s="87" t="str">
        <f>IFERROR(IF(VLOOKUP($A213,'Annex 2 EHV charges'!$D:$O,9,FALSE)=0,"",VLOOKUP($A213,'Annex 2 EHV charges'!$D:$O,9,FALSE)),"")</f>
        <v/>
      </c>
      <c r="F213" s="88">
        <f>IFERROR(IF(VLOOKUP($A213,'Annex 2 EHV charges'!$D:$O,10,FALSE)=0,"",VLOOKUP($A213,'Annex 2 EHV charges'!$D:$O,10,FALSE)),"")</f>
        <v>1102.94</v>
      </c>
      <c r="G213" s="89">
        <f>IFERROR(IF(VLOOKUP($A213,'Annex 2 EHV charges'!$D:$O,11,FALSE)=0,"",VLOOKUP($A213,'Annex 2 EHV charges'!$D:$O,11,FALSE)),"")</f>
        <v>0.05</v>
      </c>
      <c r="H213" s="89">
        <f>IFERROR(IF(VLOOKUP($A213,'Annex 2 EHV charges'!$D:$O,12,FALSE)=0,"",VLOOKUP($A213,'Annex 2 EHV charges'!$D:$O,12,FALSE)),"")</f>
        <v>0.05</v>
      </c>
    </row>
    <row r="214" spans="1:8" x14ac:dyDescent="0.25">
      <c r="A214" s="86">
        <f t="array" ref="A214">IFERROR(INDEX('Annex 2 EHV charges'!$D$11:$D$299, MATCH(0, IF(ISBLANK('Annex 2 EHV charges'!$D$11:$D$299),1, COUNTIF(A$4:$A213, 'Annex 2 EHV charges'!$D$11:$D$299)), 0)),"")</f>
        <v>950</v>
      </c>
      <c r="B214" s="85">
        <f>IF($A214="","",VLOOKUP($A214,'Annex 2 EHV charges'!$D:$O,2,0))</f>
        <v>950</v>
      </c>
      <c r="C214" s="86">
        <f>IF($A214="","",VLOOKUP($A214,'Annex 2 EHV charges'!$D:$O,3,0))</f>
        <v>2200042244682</v>
      </c>
      <c r="D214" s="85" t="str">
        <f>IF($A214="","",VLOOKUP($A214,'Annex 2 EHV charges'!$D:$O,4,0))</f>
        <v>Luscott Barton</v>
      </c>
      <c r="E214" s="87" t="str">
        <f>IFERROR(IF(VLOOKUP($A214,'Annex 2 EHV charges'!$D:$O,9,FALSE)=0,"",VLOOKUP($A214,'Annex 2 EHV charges'!$D:$O,9,FALSE)),"")</f>
        <v/>
      </c>
      <c r="F214" s="88">
        <f>IFERROR(IF(VLOOKUP($A214,'Annex 2 EHV charges'!$D:$O,10,FALSE)=0,"",VLOOKUP($A214,'Annex 2 EHV charges'!$D:$O,10,FALSE)),"")</f>
        <v>702.54</v>
      </c>
      <c r="G214" s="89">
        <f>IFERROR(IF(VLOOKUP($A214,'Annex 2 EHV charges'!$D:$O,11,FALSE)=0,"",VLOOKUP($A214,'Annex 2 EHV charges'!$D:$O,11,FALSE)),"")</f>
        <v>0.05</v>
      </c>
      <c r="H214" s="89">
        <f>IFERROR(IF(VLOOKUP($A214,'Annex 2 EHV charges'!$D:$O,12,FALSE)=0,"",VLOOKUP($A214,'Annex 2 EHV charges'!$D:$O,12,FALSE)),"")</f>
        <v>0.05</v>
      </c>
    </row>
    <row r="215" spans="1:8" x14ac:dyDescent="0.25">
      <c r="A215" s="86">
        <f t="array" ref="A215">IFERROR(INDEX('Annex 2 EHV charges'!$D$11:$D$299, MATCH(0, IF(ISBLANK('Annex 2 EHV charges'!$D$11:$D$299),1, COUNTIF(A$4:$A214, 'Annex 2 EHV charges'!$D$11:$D$299)), 0)),"")</f>
        <v>951</v>
      </c>
      <c r="B215" s="85">
        <f>IF($A215="","",VLOOKUP($A215,'Annex 2 EHV charges'!$D:$O,2,0))</f>
        <v>951</v>
      </c>
      <c r="C215" s="86">
        <f>IF($A215="","",VLOOKUP($A215,'Annex 2 EHV charges'!$D:$O,3,0))</f>
        <v>2200042254139</v>
      </c>
      <c r="D215" s="85" t="str">
        <f>IF($A215="","",VLOOKUP($A215,'Annex 2 EHV charges'!$D:$O,4,0))</f>
        <v>Grange Farm PV</v>
      </c>
      <c r="E215" s="87" t="str">
        <f>IFERROR(IF(VLOOKUP($A215,'Annex 2 EHV charges'!$D:$O,9,FALSE)=0,"",VLOOKUP($A215,'Annex 2 EHV charges'!$D:$O,9,FALSE)),"")</f>
        <v/>
      </c>
      <c r="F215" s="88">
        <f>IFERROR(IF(VLOOKUP($A215,'Annex 2 EHV charges'!$D:$O,10,FALSE)=0,"",VLOOKUP($A215,'Annex 2 EHV charges'!$D:$O,10,FALSE)),"")</f>
        <v>845.58</v>
      </c>
      <c r="G215" s="89">
        <f>IFERROR(IF(VLOOKUP($A215,'Annex 2 EHV charges'!$D:$O,11,FALSE)=0,"",VLOOKUP($A215,'Annex 2 EHV charges'!$D:$O,11,FALSE)),"")</f>
        <v>0.05</v>
      </c>
      <c r="H215" s="89">
        <f>IFERROR(IF(VLOOKUP($A215,'Annex 2 EHV charges'!$D:$O,12,FALSE)=0,"",VLOOKUP($A215,'Annex 2 EHV charges'!$D:$O,12,FALSE)),"")</f>
        <v>0.05</v>
      </c>
    </row>
    <row r="216" spans="1:8" x14ac:dyDescent="0.25">
      <c r="A216" s="86">
        <f t="array" ref="A216">IFERROR(INDEX('Annex 2 EHV charges'!$D$11:$D$299, MATCH(0, IF(ISBLANK('Annex 2 EHV charges'!$D$11:$D$299),1, COUNTIF(A$4:$A215, 'Annex 2 EHV charges'!$D$11:$D$299)), 0)),"")</f>
        <v>952</v>
      </c>
      <c r="B216" s="85">
        <f>IF($A216="","",VLOOKUP($A216,'Annex 2 EHV charges'!$D:$O,2,0))</f>
        <v>952</v>
      </c>
      <c r="C216" s="86">
        <f>IF($A216="","",VLOOKUP($A216,'Annex 2 EHV charges'!$D:$O,3,0))</f>
        <v>2200042352183</v>
      </c>
      <c r="D216" s="85" t="str">
        <f>IF($A216="","",VLOOKUP($A216,'Annex 2 EHV charges'!$D:$O,4,0))</f>
        <v>Derriton Fields</v>
      </c>
      <c r="E216" s="87" t="str">
        <f>IFERROR(IF(VLOOKUP($A216,'Annex 2 EHV charges'!$D:$O,9,FALSE)=0,"",VLOOKUP($A216,'Annex 2 EHV charges'!$D:$O,9,FALSE)),"")</f>
        <v/>
      </c>
      <c r="F216" s="88">
        <f>IFERROR(IF(VLOOKUP($A216,'Annex 2 EHV charges'!$D:$O,10,FALSE)=0,"",VLOOKUP($A216,'Annex 2 EHV charges'!$D:$O,10,FALSE)),"")</f>
        <v>2167.12</v>
      </c>
      <c r="G216" s="89">
        <f>IFERROR(IF(VLOOKUP($A216,'Annex 2 EHV charges'!$D:$O,11,FALSE)=0,"",VLOOKUP($A216,'Annex 2 EHV charges'!$D:$O,11,FALSE)),"")</f>
        <v>0.05</v>
      </c>
      <c r="H216" s="89">
        <f>IFERROR(IF(VLOOKUP($A216,'Annex 2 EHV charges'!$D:$O,12,FALSE)=0,"",VLOOKUP($A216,'Annex 2 EHV charges'!$D:$O,12,FALSE)),"")</f>
        <v>0.05</v>
      </c>
    </row>
    <row r="217" spans="1:8" x14ac:dyDescent="0.25">
      <c r="A217" s="86">
        <f t="array" ref="A217">IFERROR(INDEX('Annex 2 EHV charges'!$D$11:$D$299, MATCH(0, IF(ISBLANK('Annex 2 EHV charges'!$D$11:$D$299),1, COUNTIF(A$4:$A216, 'Annex 2 EHV charges'!$D$11:$D$299)), 0)),"")</f>
        <v>953</v>
      </c>
      <c r="B217" s="85">
        <f>IF($A217="","",VLOOKUP($A217,'Annex 2 EHV charges'!$D:$O,2,0))</f>
        <v>953</v>
      </c>
      <c r="C217" s="86">
        <f>IF($A217="","",VLOOKUP($A217,'Annex 2 EHV charges'!$D:$O,3,0))</f>
        <v>2200042278487</v>
      </c>
      <c r="D217" s="85" t="str">
        <f>IF($A217="","",VLOOKUP($A217,'Annex 2 EHV charges'!$D:$O,4,0))</f>
        <v>Cleave Farm</v>
      </c>
      <c r="E217" s="87" t="str">
        <f>IFERROR(IF(VLOOKUP($A217,'Annex 2 EHV charges'!$D:$O,9,FALSE)=0,"",VLOOKUP($A217,'Annex 2 EHV charges'!$D:$O,9,FALSE)),"")</f>
        <v/>
      </c>
      <c r="F217" s="88">
        <f>IFERROR(IF(VLOOKUP($A217,'Annex 2 EHV charges'!$D:$O,10,FALSE)=0,"",VLOOKUP($A217,'Annex 2 EHV charges'!$D:$O,10,FALSE)),"")</f>
        <v>1857.15</v>
      </c>
      <c r="G217" s="89">
        <f>IFERROR(IF(VLOOKUP($A217,'Annex 2 EHV charges'!$D:$O,11,FALSE)=0,"",VLOOKUP($A217,'Annex 2 EHV charges'!$D:$O,11,FALSE)),"")</f>
        <v>0.05</v>
      </c>
      <c r="H217" s="89">
        <f>IFERROR(IF(VLOOKUP($A217,'Annex 2 EHV charges'!$D:$O,12,FALSE)=0,"",VLOOKUP($A217,'Annex 2 EHV charges'!$D:$O,12,FALSE)),"")</f>
        <v>0.05</v>
      </c>
    </row>
    <row r="218" spans="1:8" x14ac:dyDescent="0.25">
      <c r="A218" s="86">
        <f t="array" ref="A218">IFERROR(INDEX('Annex 2 EHV charges'!$D$11:$D$299, MATCH(0, IF(ISBLANK('Annex 2 EHV charges'!$D$11:$D$299),1, COUNTIF(A$4:$A217, 'Annex 2 EHV charges'!$D$11:$D$299)), 0)),"")</f>
        <v>954</v>
      </c>
      <c r="B218" s="85">
        <f>IF($A218="","",VLOOKUP($A218,'Annex 2 EHV charges'!$D:$O,2,0))</f>
        <v>954</v>
      </c>
      <c r="C218" s="86">
        <f>IF($A218="","",VLOOKUP($A218,'Annex 2 EHV charges'!$D:$O,3,0))</f>
        <v>2200042342041</v>
      </c>
      <c r="D218" s="85" t="str">
        <f>IF($A218="","",VLOOKUP($A218,'Annex 2 EHV charges'!$D:$O,4,0))</f>
        <v>Woolavington</v>
      </c>
      <c r="E218" s="87" t="str">
        <f>IFERROR(IF(VLOOKUP($A218,'Annex 2 EHV charges'!$D:$O,9,FALSE)=0,"",VLOOKUP($A218,'Annex 2 EHV charges'!$D:$O,9,FALSE)),"")</f>
        <v/>
      </c>
      <c r="F218" s="88">
        <f>IFERROR(IF(VLOOKUP($A218,'Annex 2 EHV charges'!$D:$O,10,FALSE)=0,"",VLOOKUP($A218,'Annex 2 EHV charges'!$D:$O,10,FALSE)),"")</f>
        <v>920.57</v>
      </c>
      <c r="G218" s="89">
        <f>IFERROR(IF(VLOOKUP($A218,'Annex 2 EHV charges'!$D:$O,11,FALSE)=0,"",VLOOKUP($A218,'Annex 2 EHV charges'!$D:$O,11,FALSE)),"")</f>
        <v>0.05</v>
      </c>
      <c r="H218" s="89">
        <f>IFERROR(IF(VLOOKUP($A218,'Annex 2 EHV charges'!$D:$O,12,FALSE)=0,"",VLOOKUP($A218,'Annex 2 EHV charges'!$D:$O,12,FALSE)),"")</f>
        <v>0.05</v>
      </c>
    </row>
    <row r="219" spans="1:8" x14ac:dyDescent="0.25">
      <c r="A219" s="86">
        <f t="array" ref="A219">IFERROR(INDEX('Annex 2 EHV charges'!$D$11:$D$299, MATCH(0, IF(ISBLANK('Annex 2 EHV charges'!$D$11:$D$299),1, COUNTIF(A$4:$A218, 'Annex 2 EHV charges'!$D$11:$D$299)), 0)),"")</f>
        <v>955</v>
      </c>
      <c r="B219" s="85">
        <f>IF($A219="","",VLOOKUP($A219,'Annex 2 EHV charges'!$D:$O,2,0))</f>
        <v>955</v>
      </c>
      <c r="C219" s="86">
        <f>IF($A219="","",VLOOKUP($A219,'Annex 2 EHV charges'!$D:$O,3,0))</f>
        <v>2200042342079</v>
      </c>
      <c r="D219" s="85" t="str">
        <f>IF($A219="","",VLOOKUP($A219,'Annex 2 EHV charges'!$D:$O,4,0))</f>
        <v>Trehawke Farm</v>
      </c>
      <c r="E219" s="87" t="str">
        <f>IFERROR(IF(VLOOKUP($A219,'Annex 2 EHV charges'!$D:$O,9,FALSE)=0,"",VLOOKUP($A219,'Annex 2 EHV charges'!$D:$O,9,FALSE)),"")</f>
        <v/>
      </c>
      <c r="F219" s="88">
        <f>IFERROR(IF(VLOOKUP($A219,'Annex 2 EHV charges'!$D:$O,10,FALSE)=0,"",VLOOKUP($A219,'Annex 2 EHV charges'!$D:$O,10,FALSE)),"")</f>
        <v>1539.44</v>
      </c>
      <c r="G219" s="89">
        <f>IFERROR(IF(VLOOKUP($A219,'Annex 2 EHV charges'!$D:$O,11,FALSE)=0,"",VLOOKUP($A219,'Annex 2 EHV charges'!$D:$O,11,FALSE)),"")</f>
        <v>0.05</v>
      </c>
      <c r="H219" s="89">
        <f>IFERROR(IF(VLOOKUP($A219,'Annex 2 EHV charges'!$D:$O,12,FALSE)=0,"",VLOOKUP($A219,'Annex 2 EHV charges'!$D:$O,12,FALSE)),"")</f>
        <v>0.05</v>
      </c>
    </row>
    <row r="220" spans="1:8" x14ac:dyDescent="0.25">
      <c r="A220" s="86">
        <f t="array" ref="A220">IFERROR(INDEX('Annex 2 EHV charges'!$D$11:$D$299, MATCH(0, IF(ISBLANK('Annex 2 EHV charges'!$D$11:$D$299),1, COUNTIF(A$4:$A219, 'Annex 2 EHV charges'!$D$11:$D$299)), 0)),"")</f>
        <v>956</v>
      </c>
      <c r="B220" s="85">
        <f>IF($A220="","",VLOOKUP($A220,'Annex 2 EHV charges'!$D:$O,2,0))</f>
        <v>956</v>
      </c>
      <c r="C220" s="86">
        <f>IF($A220="","",VLOOKUP($A220,'Annex 2 EHV charges'!$D:$O,3,0))</f>
        <v>2200042278760</v>
      </c>
      <c r="D220" s="85" t="str">
        <f>IF($A220="","",VLOOKUP($A220,'Annex 2 EHV charges'!$D:$O,4,0))</f>
        <v>Higher Berechapel Farm</v>
      </c>
      <c r="E220" s="87">
        <f>IFERROR(IF(VLOOKUP($A220,'Annex 2 EHV charges'!$D:$O,9,FALSE)=0,"",VLOOKUP($A220,'Annex 2 EHV charges'!$D:$O,9,FALSE)),"")</f>
        <v>-0.26100000000000001</v>
      </c>
      <c r="F220" s="88">
        <f>IFERROR(IF(VLOOKUP($A220,'Annex 2 EHV charges'!$D:$O,10,FALSE)=0,"",VLOOKUP($A220,'Annex 2 EHV charges'!$D:$O,10,FALSE)),"")</f>
        <v>608.4</v>
      </c>
      <c r="G220" s="89">
        <f>IFERROR(IF(VLOOKUP($A220,'Annex 2 EHV charges'!$D:$O,11,FALSE)=0,"",VLOOKUP($A220,'Annex 2 EHV charges'!$D:$O,11,FALSE)),"")</f>
        <v>0.05</v>
      </c>
      <c r="H220" s="89">
        <f>IFERROR(IF(VLOOKUP($A220,'Annex 2 EHV charges'!$D:$O,12,FALSE)=0,"",VLOOKUP($A220,'Annex 2 EHV charges'!$D:$O,12,FALSE)),"")</f>
        <v>0.05</v>
      </c>
    </row>
    <row r="221" spans="1:8" x14ac:dyDescent="0.25">
      <c r="A221" s="86">
        <f t="array" ref="A221">IFERROR(INDEX('Annex 2 EHV charges'!$D$11:$D$299, MATCH(0, IF(ISBLANK('Annex 2 EHV charges'!$D$11:$D$299),1, COUNTIF(A$4:$A220, 'Annex 2 EHV charges'!$D$11:$D$299)), 0)),"")</f>
        <v>957</v>
      </c>
      <c r="B221" s="85">
        <f>IF($A221="","",VLOOKUP($A221,'Annex 2 EHV charges'!$D:$O,2,0))</f>
        <v>957</v>
      </c>
      <c r="C221" s="86">
        <f>IF($A221="","",VLOOKUP($A221,'Annex 2 EHV charges'!$D:$O,3,0))</f>
        <v>2200042278956</v>
      </c>
      <c r="D221" s="85" t="str">
        <f>IF($A221="","",VLOOKUP($A221,'Annex 2 EHV charges'!$D:$O,4,0))</f>
        <v>Bommertown</v>
      </c>
      <c r="E221" s="87" t="str">
        <f>IFERROR(IF(VLOOKUP($A221,'Annex 2 EHV charges'!$D:$O,9,FALSE)=0,"",VLOOKUP($A221,'Annex 2 EHV charges'!$D:$O,9,FALSE)),"")</f>
        <v/>
      </c>
      <c r="F221" s="88">
        <f>IFERROR(IF(VLOOKUP($A221,'Annex 2 EHV charges'!$D:$O,10,FALSE)=0,"",VLOOKUP($A221,'Annex 2 EHV charges'!$D:$O,10,FALSE)),"")</f>
        <v>547.66</v>
      </c>
      <c r="G221" s="89">
        <f>IFERROR(IF(VLOOKUP($A221,'Annex 2 EHV charges'!$D:$O,11,FALSE)=0,"",VLOOKUP($A221,'Annex 2 EHV charges'!$D:$O,11,FALSE)),"")</f>
        <v>0.05</v>
      </c>
      <c r="H221" s="89">
        <f>IFERROR(IF(VLOOKUP($A221,'Annex 2 EHV charges'!$D:$O,12,FALSE)=0,"",VLOOKUP($A221,'Annex 2 EHV charges'!$D:$O,12,FALSE)),"")</f>
        <v>0.05</v>
      </c>
    </row>
    <row r="222" spans="1:8" x14ac:dyDescent="0.25">
      <c r="A222" s="86">
        <f t="array" ref="A222">IFERROR(INDEX('Annex 2 EHV charges'!$D$11:$D$299, MATCH(0, IF(ISBLANK('Annex 2 EHV charges'!$D$11:$D$299),1, COUNTIF(A$4:$A221, 'Annex 2 EHV charges'!$D$11:$D$299)), 0)),"")</f>
        <v>958</v>
      </c>
      <c r="B222" s="85">
        <f>IF($A222="","",VLOOKUP($A222,'Annex 2 EHV charges'!$D:$O,2,0))</f>
        <v>958</v>
      </c>
      <c r="C222" s="86">
        <f>IF($A222="","",VLOOKUP($A222,'Annex 2 EHV charges'!$D:$O,3,0))</f>
        <v>2200042349748</v>
      </c>
      <c r="D222" s="85" t="str">
        <f>IF($A222="","",VLOOKUP($A222,'Annex 2 EHV charges'!$D:$O,4,0))</f>
        <v>Carloggas Farm</v>
      </c>
      <c r="E222" s="87" t="str">
        <f>IFERROR(IF(VLOOKUP($A222,'Annex 2 EHV charges'!$D:$O,9,FALSE)=0,"",VLOOKUP($A222,'Annex 2 EHV charges'!$D:$O,9,FALSE)),"")</f>
        <v/>
      </c>
      <c r="F222" s="88">
        <f>IFERROR(IF(VLOOKUP($A222,'Annex 2 EHV charges'!$D:$O,10,FALSE)=0,"",VLOOKUP($A222,'Annex 2 EHV charges'!$D:$O,10,FALSE)),"")</f>
        <v>1250.06</v>
      </c>
      <c r="G222" s="89">
        <f>IFERROR(IF(VLOOKUP($A222,'Annex 2 EHV charges'!$D:$O,11,FALSE)=0,"",VLOOKUP($A222,'Annex 2 EHV charges'!$D:$O,11,FALSE)),"")</f>
        <v>0.05</v>
      </c>
      <c r="H222" s="89">
        <f>IFERROR(IF(VLOOKUP($A222,'Annex 2 EHV charges'!$D:$O,12,FALSE)=0,"",VLOOKUP($A222,'Annex 2 EHV charges'!$D:$O,12,FALSE)),"")</f>
        <v>0.05</v>
      </c>
    </row>
    <row r="223" spans="1:8" x14ac:dyDescent="0.25">
      <c r="A223" s="86">
        <f t="array" ref="A223">IFERROR(INDEX('Annex 2 EHV charges'!$D$11:$D$299, MATCH(0, IF(ISBLANK('Annex 2 EHV charges'!$D$11:$D$299),1, COUNTIF(A$4:$A222, 'Annex 2 EHV charges'!$D$11:$D$299)), 0)),"")</f>
        <v>481</v>
      </c>
      <c r="B223" s="85">
        <f>IF($A223="","",VLOOKUP($A223,'Annex 2 EHV charges'!$D:$O,2,0))</f>
        <v>481</v>
      </c>
      <c r="C223" s="86">
        <f>IF($A223="","",VLOOKUP($A223,'Annex 2 EHV charges'!$D:$O,3,0))</f>
        <v>2200042911992</v>
      </c>
      <c r="D223" s="85" t="str">
        <f>IF($A223="","",VLOOKUP($A223,'Annex 2 EHV charges'!$D:$O,4,0))</f>
        <v>Viridor EFW (Seabank)</v>
      </c>
      <c r="E223" s="87" t="str">
        <f>IFERROR(IF(VLOOKUP($A223,'Annex 2 EHV charges'!$D:$O,9,FALSE)=0,"",VLOOKUP($A223,'Annex 2 EHV charges'!$D:$O,9,FALSE)),"")</f>
        <v/>
      </c>
      <c r="F223" s="88">
        <f>IFERROR(IF(VLOOKUP($A223,'Annex 2 EHV charges'!$D:$O,10,FALSE)=0,"",VLOOKUP($A223,'Annex 2 EHV charges'!$D:$O,10,FALSE)),"")</f>
        <v>1010.39</v>
      </c>
      <c r="G223" s="89">
        <f>IFERROR(IF(VLOOKUP($A223,'Annex 2 EHV charges'!$D:$O,11,FALSE)=0,"",VLOOKUP($A223,'Annex 2 EHV charges'!$D:$O,11,FALSE)),"")</f>
        <v>0.05</v>
      </c>
      <c r="H223" s="89">
        <f>IFERROR(IF(VLOOKUP($A223,'Annex 2 EHV charges'!$D:$O,12,FALSE)=0,"",VLOOKUP($A223,'Annex 2 EHV charges'!$D:$O,12,FALSE)),"")</f>
        <v>0.05</v>
      </c>
    </row>
    <row r="224" spans="1:8" x14ac:dyDescent="0.25">
      <c r="A224" s="86">
        <f t="array" ref="A224">IFERROR(INDEX('Annex 2 EHV charges'!$D$11:$D$299, MATCH(0, IF(ISBLANK('Annex 2 EHV charges'!$D$11:$D$299),1, COUNTIF(A$4:$A223, 'Annex 2 EHV charges'!$D$11:$D$299)), 0)),"")</f>
        <v>482</v>
      </c>
      <c r="B224" s="85">
        <f>IF($A224="","",VLOOKUP($A224,'Annex 2 EHV charges'!$D:$O,2,0))</f>
        <v>482</v>
      </c>
      <c r="C224" s="86">
        <f>IF($A224="","",VLOOKUP($A224,'Annex 2 EHV charges'!$D:$O,3,0))</f>
        <v>2200042911947</v>
      </c>
      <c r="D224" s="85" t="str">
        <f>IF($A224="","",VLOOKUP($A224,'Annex 2 EHV charges'!$D:$O,4,0))</f>
        <v>Alders Way STOR</v>
      </c>
      <c r="E224" s="87">
        <f>IFERROR(IF(VLOOKUP($A224,'Annex 2 EHV charges'!$D:$O,9,FALSE)=0,"",VLOOKUP($A224,'Annex 2 EHV charges'!$D:$O,9,FALSE)),"")</f>
        <v>-3.1890000000000001</v>
      </c>
      <c r="F224" s="88">
        <f>IFERROR(IF(VLOOKUP($A224,'Annex 2 EHV charges'!$D:$O,10,FALSE)=0,"",VLOOKUP($A224,'Annex 2 EHV charges'!$D:$O,10,FALSE)),"")</f>
        <v>806.93</v>
      </c>
      <c r="G224" s="89">
        <f>IFERROR(IF(VLOOKUP($A224,'Annex 2 EHV charges'!$D:$O,11,FALSE)=0,"",VLOOKUP($A224,'Annex 2 EHV charges'!$D:$O,11,FALSE)),"")</f>
        <v>0.05</v>
      </c>
      <c r="H224" s="89">
        <f>IFERROR(IF(VLOOKUP($A224,'Annex 2 EHV charges'!$D:$O,12,FALSE)=0,"",VLOOKUP($A224,'Annex 2 EHV charges'!$D:$O,12,FALSE)),"")</f>
        <v>0.05</v>
      </c>
    </row>
    <row r="225" spans="1:8" x14ac:dyDescent="0.25">
      <c r="A225" s="86">
        <f t="array" ref="A225">IFERROR(INDEX('Annex 2 EHV charges'!$D$11:$D$299, MATCH(0, IF(ISBLANK('Annex 2 EHV charges'!$D$11:$D$299),1, COUNTIF(A$4:$A224, 'Annex 2 EHV charges'!$D$11:$D$299)), 0)),"")</f>
        <v>483</v>
      </c>
      <c r="B225" s="85">
        <f>IF($A225="","",VLOOKUP($A225,'Annex 2 EHV charges'!$D:$O,2,0))</f>
        <v>483</v>
      </c>
      <c r="C225" s="86">
        <f>IF($A225="","",VLOOKUP($A225,'Annex 2 EHV charges'!$D:$O,3,0))</f>
        <v>2200042911974</v>
      </c>
      <c r="D225" s="85" t="str">
        <f>IF($A225="","",VLOOKUP($A225,'Annex 2 EHV charges'!$D:$O,4,0))</f>
        <v>Rockingham STOR</v>
      </c>
      <c r="E225" s="87">
        <f>IFERROR(IF(VLOOKUP($A225,'Annex 2 EHV charges'!$D:$O,9,FALSE)=0,"",VLOOKUP($A225,'Annex 2 EHV charges'!$D:$O,9,FALSE)),"")</f>
        <v>-0.49199999999999999</v>
      </c>
      <c r="F225" s="88">
        <f>IFERROR(IF(VLOOKUP($A225,'Annex 2 EHV charges'!$D:$O,10,FALSE)=0,"",VLOOKUP($A225,'Annex 2 EHV charges'!$D:$O,10,FALSE)),"")</f>
        <v>2112.8200000000002</v>
      </c>
      <c r="G225" s="89">
        <f>IFERROR(IF(VLOOKUP($A225,'Annex 2 EHV charges'!$D:$O,11,FALSE)=0,"",VLOOKUP($A225,'Annex 2 EHV charges'!$D:$O,11,FALSE)),"")</f>
        <v>0.05</v>
      </c>
      <c r="H225" s="89">
        <f>IFERROR(IF(VLOOKUP($A225,'Annex 2 EHV charges'!$D:$O,12,FALSE)=0,"",VLOOKUP($A225,'Annex 2 EHV charges'!$D:$O,12,FALSE)),"")</f>
        <v>0.05</v>
      </c>
    </row>
    <row r="226" spans="1:8" x14ac:dyDescent="0.25">
      <c r="A226" s="86">
        <f t="array" ref="A226">IFERROR(INDEX('Annex 2 EHV charges'!$D$11:$D$299, MATCH(0, IF(ISBLANK('Annex 2 EHV charges'!$D$11:$D$299),1, COUNTIF(A$4:$A225, 'Annex 2 EHV charges'!$D$11:$D$299)), 0)),"")</f>
        <v>484</v>
      </c>
      <c r="B226" s="85">
        <f>IF($A226="","",VLOOKUP($A226,'Annex 2 EHV charges'!$D:$O,2,0))</f>
        <v>484</v>
      </c>
      <c r="C226" s="86">
        <f>IF($A226="","",VLOOKUP($A226,'Annex 2 EHV charges'!$D:$O,3,0))</f>
        <v>2200042965260</v>
      </c>
      <c r="D226" s="85" t="str">
        <f>IF($A226="","",VLOOKUP($A226,'Annex 2 EHV charges'!$D:$O,4,0))</f>
        <v>Fideoak Battery</v>
      </c>
      <c r="E226" s="87" t="str">
        <f>IFERROR(IF(VLOOKUP($A226,'Annex 2 EHV charges'!$D:$O,9,FALSE)=0,"",VLOOKUP($A226,'Annex 2 EHV charges'!$D:$O,9,FALSE)),"")</f>
        <v/>
      </c>
      <c r="F226" s="88">
        <f>IFERROR(IF(VLOOKUP($A226,'Annex 2 EHV charges'!$D:$O,10,FALSE)=0,"",VLOOKUP($A226,'Annex 2 EHV charges'!$D:$O,10,FALSE)),"")</f>
        <v>595.59</v>
      </c>
      <c r="G226" s="89">
        <f>IFERROR(IF(VLOOKUP($A226,'Annex 2 EHV charges'!$D:$O,11,FALSE)=0,"",VLOOKUP($A226,'Annex 2 EHV charges'!$D:$O,11,FALSE)),"")</f>
        <v>0.05</v>
      </c>
      <c r="H226" s="89">
        <f>IFERROR(IF(VLOOKUP($A226,'Annex 2 EHV charges'!$D:$O,12,FALSE)=0,"",VLOOKUP($A226,'Annex 2 EHV charges'!$D:$O,12,FALSE)),"")</f>
        <v>0.05</v>
      </c>
    </row>
    <row r="227" spans="1:8" x14ac:dyDescent="0.25">
      <c r="A227" s="86">
        <f t="array" ref="A227">IFERROR(INDEX('Annex 2 EHV charges'!$D$11:$D$299, MATCH(0, IF(ISBLANK('Annex 2 EHV charges'!$D$11:$D$299),1, COUNTIF(A$4:$A226, 'Annex 2 EHV charges'!$D$11:$D$299)), 0)),"")</f>
        <v>485</v>
      </c>
      <c r="B227" s="85">
        <f>IF($A227="","",VLOOKUP($A227,'Annex 2 EHV charges'!$D:$O,2,0))</f>
        <v>485</v>
      </c>
      <c r="C227" s="86">
        <f>IF($A227="","",VLOOKUP($A227,'Annex 2 EHV charges'!$D:$O,3,0))</f>
        <v>2200042991000</v>
      </c>
      <c r="D227" s="85" t="str">
        <f>IF($A227="","",VLOOKUP($A227,'Annex 2 EHV charges'!$D:$O,4,0))</f>
        <v>Hele Manor STOR</v>
      </c>
      <c r="E227" s="87" t="str">
        <f>IFERROR(IF(VLOOKUP($A227,'Annex 2 EHV charges'!$D:$O,9,FALSE)=0,"",VLOOKUP($A227,'Annex 2 EHV charges'!$D:$O,9,FALSE)),"")</f>
        <v/>
      </c>
      <c r="F227" s="88">
        <f>IFERROR(IF(VLOOKUP($A227,'Annex 2 EHV charges'!$D:$O,10,FALSE)=0,"",VLOOKUP($A227,'Annex 2 EHV charges'!$D:$O,10,FALSE)),"")</f>
        <v>476.72</v>
      </c>
      <c r="G227" s="89">
        <f>IFERROR(IF(VLOOKUP($A227,'Annex 2 EHV charges'!$D:$O,11,FALSE)=0,"",VLOOKUP($A227,'Annex 2 EHV charges'!$D:$O,11,FALSE)),"")</f>
        <v>0.05</v>
      </c>
      <c r="H227" s="89">
        <f>IFERROR(IF(VLOOKUP($A227,'Annex 2 EHV charges'!$D:$O,12,FALSE)=0,"",VLOOKUP($A227,'Annex 2 EHV charges'!$D:$O,12,FALSE)),"")</f>
        <v>0.05</v>
      </c>
    </row>
    <row r="228" spans="1:8" x14ac:dyDescent="0.25">
      <c r="A228" s="86">
        <f t="array" ref="A228">IFERROR(INDEX('Annex 2 EHV charges'!$D$11:$D$299, MATCH(0, IF(ISBLANK('Annex 2 EHV charges'!$D$11:$D$299),1, COUNTIF(A$4:$A227, 'Annex 2 EHV charges'!$D$11:$D$299)), 0)),"")</f>
        <v>487</v>
      </c>
      <c r="B228" s="85">
        <f>IF($A228="","",VLOOKUP($A228,'Annex 2 EHV charges'!$D:$O,2,0))</f>
        <v>487</v>
      </c>
      <c r="C228" s="86">
        <f>IF($A228="","",VLOOKUP($A228,'Annex 2 EHV charges'!$D:$O,3,0))</f>
        <v>2200043111681</v>
      </c>
      <c r="D228" s="85" t="str">
        <f>IF($A228="","",VLOOKUP($A228,'Annex 2 EHV charges'!$D:$O,4,0))</f>
        <v>Creacombe Solar (MRLF3)</v>
      </c>
      <c r="E228" s="87" t="str">
        <f>IFERROR(IF(VLOOKUP($A228,'Annex 2 EHV charges'!$D:$O,9,FALSE)=0,"",VLOOKUP($A228,'Annex 2 EHV charges'!$D:$O,9,FALSE)),"")</f>
        <v/>
      </c>
      <c r="F228" s="88">
        <f>IFERROR(IF(VLOOKUP($A228,'Annex 2 EHV charges'!$D:$O,10,FALSE)=0,"",VLOOKUP($A228,'Annex 2 EHV charges'!$D:$O,10,FALSE)),"")</f>
        <v>732.17</v>
      </c>
      <c r="G228" s="89">
        <f>IFERROR(IF(VLOOKUP($A228,'Annex 2 EHV charges'!$D:$O,11,FALSE)=0,"",VLOOKUP($A228,'Annex 2 EHV charges'!$D:$O,11,FALSE)),"")</f>
        <v>0.05</v>
      </c>
      <c r="H228" s="89">
        <f>IFERROR(IF(VLOOKUP($A228,'Annex 2 EHV charges'!$D:$O,12,FALSE)=0,"",VLOOKUP($A228,'Annex 2 EHV charges'!$D:$O,12,FALSE)),"")</f>
        <v>0.05</v>
      </c>
    </row>
    <row r="229" spans="1:8" x14ac:dyDescent="0.25">
      <c r="A229" s="86">
        <f t="array" ref="A229">IFERROR(INDEX('Annex 2 EHV charges'!$D$11:$D$299, MATCH(0, IF(ISBLANK('Annex 2 EHV charges'!$D$11:$D$299),1, COUNTIF(A$4:$A228, 'Annex 2 EHV charges'!$D$11:$D$299)), 0)),"")</f>
        <v>488</v>
      </c>
      <c r="B229" s="85">
        <f>IF($A229="","",VLOOKUP($A229,'Annex 2 EHV charges'!$D:$O,2,0))</f>
        <v>488</v>
      </c>
      <c r="C229" s="86">
        <f>IF($A229="","",VLOOKUP($A229,'Annex 2 EHV charges'!$D:$O,3,0))</f>
        <v>2200043111706</v>
      </c>
      <c r="D229" s="85" t="str">
        <f>IF($A229="","",VLOOKUP($A229,'Annex 2 EHV charges'!$D:$O,4,0))</f>
        <v>Marlands Solar (MRLF3)</v>
      </c>
      <c r="E229" s="87" t="str">
        <f>IFERROR(IF(VLOOKUP($A229,'Annex 2 EHV charges'!$D:$O,9,FALSE)=0,"",VLOOKUP($A229,'Annex 2 EHV charges'!$D:$O,9,FALSE)),"")</f>
        <v/>
      </c>
      <c r="F229" s="88">
        <f>IFERROR(IF(VLOOKUP($A229,'Annex 2 EHV charges'!$D:$O,10,FALSE)=0,"",VLOOKUP($A229,'Annex 2 EHV charges'!$D:$O,10,FALSE)),"")</f>
        <v>406.76</v>
      </c>
      <c r="G229" s="89">
        <f>IFERROR(IF(VLOOKUP($A229,'Annex 2 EHV charges'!$D:$O,11,FALSE)=0,"",VLOOKUP($A229,'Annex 2 EHV charges'!$D:$O,11,FALSE)),"")</f>
        <v>0.05</v>
      </c>
      <c r="H229" s="89">
        <f>IFERROR(IF(VLOOKUP($A229,'Annex 2 EHV charges'!$D:$O,12,FALSE)=0,"",VLOOKUP($A229,'Annex 2 EHV charges'!$D:$O,12,FALSE)),"")</f>
        <v>0.05</v>
      </c>
    </row>
    <row r="230" spans="1:8" x14ac:dyDescent="0.25">
      <c r="A230" s="86">
        <f t="array" ref="A230">IFERROR(INDEX('Annex 2 EHV charges'!$D$11:$D$299, MATCH(0, IF(ISBLANK('Annex 2 EHV charges'!$D$11:$D$299),1, COUNTIF(A$4:$A229, 'Annex 2 EHV charges'!$D$11:$D$299)), 0)),"")</f>
        <v>489</v>
      </c>
      <c r="B230" s="85">
        <f>IF($A230="","",VLOOKUP($A230,'Annex 2 EHV charges'!$D:$O,2,0))</f>
        <v>489</v>
      </c>
      <c r="C230" s="86">
        <f>IF($A230="","",VLOOKUP($A230,'Annex 2 EHV charges'!$D:$O,3,0))</f>
        <v>2200043152456</v>
      </c>
      <c r="D230" s="85" t="str">
        <f>IF($A230="","",VLOOKUP($A230,'Annex 2 EHV charges'!$D:$O,4,0))</f>
        <v>Wave Hub Battery</v>
      </c>
      <c r="E230" s="87">
        <f>IFERROR(IF(VLOOKUP($A230,'Annex 2 EHV charges'!$D:$O,9,FALSE)=0,"",VLOOKUP($A230,'Annex 2 EHV charges'!$D:$O,9,FALSE)),"")</f>
        <v>-17.914999999999999</v>
      </c>
      <c r="F230" s="88">
        <f>IFERROR(IF(VLOOKUP($A230,'Annex 2 EHV charges'!$D:$O,10,FALSE)=0,"",VLOOKUP($A230,'Annex 2 EHV charges'!$D:$O,10,FALSE)),"")</f>
        <v>33.93</v>
      </c>
      <c r="G230" s="89">
        <f>IFERROR(IF(VLOOKUP($A230,'Annex 2 EHV charges'!$D:$O,11,FALSE)=0,"",VLOOKUP($A230,'Annex 2 EHV charges'!$D:$O,11,FALSE)),"")</f>
        <v>0.05</v>
      </c>
      <c r="H230" s="89">
        <f>IFERROR(IF(VLOOKUP($A230,'Annex 2 EHV charges'!$D:$O,12,FALSE)=0,"",VLOOKUP($A230,'Annex 2 EHV charges'!$D:$O,12,FALSE)),"")</f>
        <v>0.05</v>
      </c>
    </row>
    <row r="231" spans="1:8" x14ac:dyDescent="0.25">
      <c r="A231" s="86">
        <f t="array" ref="A231">IFERROR(INDEX('Annex 2 EHV charges'!$D$11:$D$299, MATCH(0, IF(ISBLANK('Annex 2 EHV charges'!$D$11:$D$299),1, COUNTIF(A$4:$A230, 'Annex 2 EHV charges'!$D$11:$D$299)), 0)),"")</f>
        <v>490</v>
      </c>
      <c r="B231" s="85">
        <f>IF($A231="","",VLOOKUP($A231,'Annex 2 EHV charges'!$D:$O,2,0))</f>
        <v>490</v>
      </c>
      <c r="C231" s="86">
        <f>IF($A231="","",VLOOKUP($A231,'Annex 2 EHV charges'!$D:$O,3,0))</f>
        <v>2200043161743</v>
      </c>
      <c r="D231" s="85" t="str">
        <f>IF($A231="","",VLOOKUP($A231,'Annex 2 EHV charges'!$D:$O,4,0))</f>
        <v>Ventonteague Wind Turbine</v>
      </c>
      <c r="E231" s="87" t="str">
        <f>IFERROR(IF(VLOOKUP($A231,'Annex 2 EHV charges'!$D:$O,9,FALSE)=0,"",VLOOKUP($A231,'Annex 2 EHV charges'!$D:$O,9,FALSE)),"")</f>
        <v/>
      </c>
      <c r="F231" s="88">
        <f>IFERROR(IF(VLOOKUP($A231,'Annex 2 EHV charges'!$D:$O,10,FALSE)=0,"",VLOOKUP($A231,'Annex 2 EHV charges'!$D:$O,10,FALSE)),"")</f>
        <v>568.26</v>
      </c>
      <c r="G231" s="89">
        <f>IFERROR(IF(VLOOKUP($A231,'Annex 2 EHV charges'!$D:$O,11,FALSE)=0,"",VLOOKUP($A231,'Annex 2 EHV charges'!$D:$O,11,FALSE)),"")</f>
        <v>0.05</v>
      </c>
      <c r="H231" s="89">
        <f>IFERROR(IF(VLOOKUP($A231,'Annex 2 EHV charges'!$D:$O,12,FALSE)=0,"",VLOOKUP($A231,'Annex 2 EHV charges'!$D:$O,12,FALSE)),"")</f>
        <v>0.05</v>
      </c>
    </row>
    <row r="232" spans="1:8" x14ac:dyDescent="0.25">
      <c r="A232" s="86">
        <f t="array" ref="A232">IFERROR(INDEX('Annex 2 EHV charges'!$D$11:$D$299, MATCH(0, IF(ISBLANK('Annex 2 EHV charges'!$D$11:$D$299),1, COUNTIF(A$4:$A231, 'Annex 2 EHV charges'!$D$11:$D$299)), 0)),"")</f>
        <v>7158</v>
      </c>
      <c r="B232" s="85">
        <f>IF($A232="","",VLOOKUP($A232,'Annex 2 EHV charges'!$D:$O,2,0))</f>
        <v>7158</v>
      </c>
      <c r="C232" s="86">
        <f>IF($A232="","",VLOOKUP($A232,'Annex 2 EHV charges'!$D:$O,3,0))</f>
        <v>7158</v>
      </c>
      <c r="D232" s="85" t="str">
        <f>IF($A232="","",VLOOKUP($A232,'Annex 2 EHV charges'!$D:$O,4,0))</f>
        <v>Huntworth</v>
      </c>
      <c r="E232" s="87" t="str">
        <f>IFERROR(IF(VLOOKUP($A232,'Annex 2 EHV charges'!$D:$O,9,FALSE)=0,"",VLOOKUP($A232,'Annex 2 EHV charges'!$D:$O,9,FALSE)),"")</f>
        <v/>
      </c>
      <c r="F232" s="88" t="str">
        <f>IFERROR(IF(VLOOKUP($A232,'Annex 2 EHV charges'!$D:$O,10,FALSE)=0,"",VLOOKUP($A232,'Annex 2 EHV charges'!$D:$O,10,FALSE)),"")</f>
        <v/>
      </c>
      <c r="G232" s="89" t="str">
        <f>IFERROR(IF(VLOOKUP($A232,'Annex 2 EHV charges'!$D:$O,11,FALSE)=0,"",VLOOKUP($A232,'Annex 2 EHV charges'!$D:$O,11,FALSE)),"")</f>
        <v/>
      </c>
      <c r="H232" s="89" t="str">
        <f>IFERROR(IF(VLOOKUP($A232,'Annex 2 EHV charges'!$D:$O,12,FALSE)=0,"",VLOOKUP($A232,'Annex 2 EHV charges'!$D:$O,12,FALSE)),"")</f>
        <v/>
      </c>
    </row>
    <row r="233" spans="1:8" x14ac:dyDescent="0.25">
      <c r="A233" s="86">
        <f t="array" ref="A233">IFERROR(INDEX('Annex 2 EHV charges'!$D$11:$D$299, MATCH(0, IF(ISBLANK('Annex 2 EHV charges'!$D$11:$D$299),1, COUNTIF(A$4:$A232, 'Annex 2 EHV charges'!$D$11:$D$299)), 0)),"")</f>
        <v>7318</v>
      </c>
      <c r="B233" s="85">
        <f>IF($A233="","",VLOOKUP($A233,'Annex 2 EHV charges'!$D:$O,2,0))</f>
        <v>7318</v>
      </c>
      <c r="C233" s="86">
        <f>IF($A233="","",VLOOKUP($A233,'Annex 2 EHV charges'!$D:$O,3,0))</f>
        <v>7318</v>
      </c>
      <c r="D233" s="85" t="str">
        <f>IF($A233="","",VLOOKUP($A233,'Annex 2 EHV charges'!$D:$O,4,0))</f>
        <v>Barton Hill STOR CVA</v>
      </c>
      <c r="E233" s="87">
        <f>IFERROR(IF(VLOOKUP($A233,'Annex 2 EHV charges'!$D:$O,9,FALSE)=0,"",VLOOKUP($A233,'Annex 2 EHV charges'!$D:$O,9,FALSE)),"")</f>
        <v>-0.77800000000000002</v>
      </c>
      <c r="F233" s="88">
        <f>IFERROR(IF(VLOOKUP($A233,'Annex 2 EHV charges'!$D:$O,10,FALSE)=0,"",VLOOKUP($A233,'Annex 2 EHV charges'!$D:$O,10,FALSE)),"")</f>
        <v>480.66</v>
      </c>
      <c r="G233" s="89">
        <f>IFERROR(IF(VLOOKUP($A233,'Annex 2 EHV charges'!$D:$O,11,FALSE)=0,"",VLOOKUP($A233,'Annex 2 EHV charges'!$D:$O,11,FALSE)),"")</f>
        <v>0.05</v>
      </c>
      <c r="H233" s="89">
        <f>IFERROR(IF(VLOOKUP($A233,'Annex 2 EHV charges'!$D:$O,12,FALSE)=0,"",VLOOKUP($A233,'Annex 2 EHV charges'!$D:$O,12,FALSE)),"")</f>
        <v>0.05</v>
      </c>
    </row>
    <row r="234" spans="1:8" x14ac:dyDescent="0.25">
      <c r="A234" s="86">
        <f t="array" ref="A234">IFERROR(INDEX('Annex 2 EHV charges'!$D$11:$D$299, MATCH(0, IF(ISBLANK('Annex 2 EHV charges'!$D$11:$D$299),1, COUNTIF(A$4:$A233, 'Annex 2 EHV charges'!$D$11:$D$299)), 0)),"")</f>
        <v>7320</v>
      </c>
      <c r="B234" s="85">
        <f>IF($A234="","",VLOOKUP($A234,'Annex 2 EHV charges'!$D:$O,2,0))</f>
        <v>7320</v>
      </c>
      <c r="C234" s="86">
        <f>IF($A234="","",VLOOKUP($A234,'Annex 2 EHV charges'!$D:$O,3,0))</f>
        <v>7320</v>
      </c>
      <c r="D234" s="85" t="str">
        <f>IF($A234="","",VLOOKUP($A234,'Annex 2 EHV charges'!$D:$O,4,0))</f>
        <v>Water Lane B</v>
      </c>
      <c r="E234" s="87">
        <f>IFERROR(IF(VLOOKUP($A234,'Annex 2 EHV charges'!$D:$O,9,FALSE)=0,"",VLOOKUP($A234,'Annex 2 EHV charges'!$D:$O,9,FALSE)),"")</f>
        <v>-4.2919999999999998</v>
      </c>
      <c r="F234" s="88">
        <f>IFERROR(IF(VLOOKUP($A234,'Annex 2 EHV charges'!$D:$O,10,FALSE)=0,"",VLOOKUP($A234,'Annex 2 EHV charges'!$D:$O,10,FALSE)),"")</f>
        <v>1012.92</v>
      </c>
      <c r="G234" s="89">
        <f>IFERROR(IF(VLOOKUP($A234,'Annex 2 EHV charges'!$D:$O,11,FALSE)=0,"",VLOOKUP($A234,'Annex 2 EHV charges'!$D:$O,11,FALSE)),"")</f>
        <v>0.05</v>
      </c>
      <c r="H234" s="89">
        <f>IFERROR(IF(VLOOKUP($A234,'Annex 2 EHV charges'!$D:$O,12,FALSE)=0,"",VLOOKUP($A234,'Annex 2 EHV charges'!$D:$O,12,FALSE)),"")</f>
        <v>0.05</v>
      </c>
    </row>
    <row r="235" spans="1:8" x14ac:dyDescent="0.25">
      <c r="A235" s="86">
        <f t="array" ref="A235">IFERROR(INDEX('Annex 2 EHV charges'!$D$11:$D$299, MATCH(0, IF(ISBLANK('Annex 2 EHV charges'!$D$11:$D$299),1, COUNTIF(A$4:$A234, 'Annex 2 EHV charges'!$D$11:$D$299)), 0)),"")</f>
        <v>7342</v>
      </c>
      <c r="B235" s="85">
        <f>IF($A235="","",VLOOKUP($A235,'Annex 2 EHV charges'!$D:$O,2,0))</f>
        <v>7342</v>
      </c>
      <c r="C235" s="86">
        <f>IF($A235="","",VLOOKUP($A235,'Annex 2 EHV charges'!$D:$O,3,0))</f>
        <v>7342</v>
      </c>
      <c r="D235" s="85" t="str">
        <f>IF($A235="","",VLOOKUP($A235,'Annex 2 EHV charges'!$D:$O,4,0))</f>
        <v>Cattedown STOR CVA</v>
      </c>
      <c r="E235" s="87">
        <f>IFERROR(IF(VLOOKUP($A235,'Annex 2 EHV charges'!$D:$O,9,FALSE)=0,"",VLOOKUP($A235,'Annex 2 EHV charges'!$D:$O,9,FALSE)),"")</f>
        <v>-2.875</v>
      </c>
      <c r="F235" s="88">
        <f>IFERROR(IF(VLOOKUP($A235,'Annex 2 EHV charges'!$D:$O,10,FALSE)=0,"",VLOOKUP($A235,'Annex 2 EHV charges'!$D:$O,10,FALSE)),"")</f>
        <v>767.02</v>
      </c>
      <c r="G235" s="89">
        <f>IFERROR(IF(VLOOKUP($A235,'Annex 2 EHV charges'!$D:$O,11,FALSE)=0,"",VLOOKUP($A235,'Annex 2 EHV charges'!$D:$O,11,FALSE)),"")</f>
        <v>0.05</v>
      </c>
      <c r="H235" s="89">
        <f>IFERROR(IF(VLOOKUP($A235,'Annex 2 EHV charges'!$D:$O,12,FALSE)=0,"",VLOOKUP($A235,'Annex 2 EHV charges'!$D:$O,12,FALSE)),"")</f>
        <v>0.05</v>
      </c>
    </row>
    <row r="236" spans="1:8" x14ac:dyDescent="0.25">
      <c r="A236" s="86">
        <f t="array" ref="A236">IFERROR(INDEX('Annex 2 EHV charges'!$D$11:$D$299, MATCH(0, IF(ISBLANK('Annex 2 EHV charges'!$D$11:$D$299),1, COUNTIF(A$4:$A235, 'Annex 2 EHV charges'!$D$11:$D$299)), 0)),"")</f>
        <v>427</v>
      </c>
      <c r="B236" s="85">
        <f>IF($A236="","",VLOOKUP($A236,'Annex 2 EHV charges'!$D:$O,2,0))</f>
        <v>427</v>
      </c>
      <c r="C236" s="86">
        <f>IF($A236="","",VLOOKUP($A236,'Annex 2 EHV charges'!$D:$O,3,0))</f>
        <v>2200042573488</v>
      </c>
      <c r="D236" s="85" t="str">
        <f>IF($A236="","",VLOOKUP($A236,'Annex 2 EHV charges'!$D:$O,4,0))</f>
        <v>Pylle PV Site 1</v>
      </c>
      <c r="E236" s="87" t="str">
        <f>IFERROR(IF(VLOOKUP($A236,'Annex 2 EHV charges'!$D:$O,9,FALSE)=0,"",VLOOKUP($A236,'Annex 2 EHV charges'!$D:$O,9,FALSE)),"")</f>
        <v/>
      </c>
      <c r="F236" s="88">
        <f>IFERROR(IF(VLOOKUP($A236,'Annex 2 EHV charges'!$D:$O,10,FALSE)=0,"",VLOOKUP($A236,'Annex 2 EHV charges'!$D:$O,10,FALSE)),"")</f>
        <v>392.85</v>
      </c>
      <c r="G236" s="89">
        <f>IFERROR(IF(VLOOKUP($A236,'Annex 2 EHV charges'!$D:$O,11,FALSE)=0,"",VLOOKUP($A236,'Annex 2 EHV charges'!$D:$O,11,FALSE)),"")</f>
        <v>0.05</v>
      </c>
      <c r="H236" s="89">
        <f>IFERROR(IF(VLOOKUP($A236,'Annex 2 EHV charges'!$D:$O,12,FALSE)=0,"",VLOOKUP($A236,'Annex 2 EHV charges'!$D:$O,12,FALSE)),"")</f>
        <v>0.05</v>
      </c>
    </row>
    <row r="237" spans="1:8" x14ac:dyDescent="0.25">
      <c r="A237" s="86">
        <f t="array" ref="A237">IFERROR(INDEX('Annex 2 EHV charges'!$D$11:$D$299, MATCH(0, IF(ISBLANK('Annex 2 EHV charges'!$D$11:$D$299),1, COUNTIF(A$4:$A236, 'Annex 2 EHV charges'!$D$11:$D$299)), 0)),"")</f>
        <v>437</v>
      </c>
      <c r="B237" s="85">
        <f>IF($A237="","",VLOOKUP($A237,'Annex 2 EHV charges'!$D:$O,2,0))</f>
        <v>437</v>
      </c>
      <c r="C237" s="86">
        <f>IF($A237="","",VLOOKUP($A237,'Annex 2 EHV charges'!$D:$O,3,0))</f>
        <v>2200042542763</v>
      </c>
      <c r="D237" s="85" t="str">
        <f>IF($A237="","",VLOOKUP($A237,'Annex 2 EHV charges'!$D:$O,4,0))</f>
        <v>Wick Farm PV_1 Export</v>
      </c>
      <c r="E237" s="87" t="str">
        <f>IFERROR(IF(VLOOKUP($A237,'Annex 2 EHV charges'!$D:$O,9,FALSE)=0,"",VLOOKUP($A237,'Annex 2 EHV charges'!$D:$O,9,FALSE)),"")</f>
        <v/>
      </c>
      <c r="F237" s="88">
        <f>IFERROR(IF(VLOOKUP($A237,'Annex 2 EHV charges'!$D:$O,10,FALSE)=0,"",VLOOKUP($A237,'Annex 2 EHV charges'!$D:$O,10,FALSE)),"")</f>
        <v>241.49</v>
      </c>
      <c r="G237" s="89">
        <f>IFERROR(IF(VLOOKUP($A237,'Annex 2 EHV charges'!$D:$O,11,FALSE)=0,"",VLOOKUP($A237,'Annex 2 EHV charges'!$D:$O,11,FALSE)),"")</f>
        <v>0.05</v>
      </c>
      <c r="H237" s="89">
        <f>IFERROR(IF(VLOOKUP($A237,'Annex 2 EHV charges'!$D:$O,12,FALSE)=0,"",VLOOKUP($A237,'Annex 2 EHV charges'!$D:$O,12,FALSE)),"")</f>
        <v>0.05</v>
      </c>
    </row>
    <row r="238" spans="1:8" x14ac:dyDescent="0.25">
      <c r="A238" s="86">
        <f t="array" ref="A238">IFERROR(INDEX('Annex 2 EHV charges'!$D$11:$D$299, MATCH(0, IF(ISBLANK('Annex 2 EHV charges'!$D$11:$D$299),1, COUNTIF(A$4:$A237, 'Annex 2 EHV charges'!$D$11:$D$299)), 0)),"")</f>
        <v>438</v>
      </c>
      <c r="B238" s="85">
        <f>IF($A238="","",VLOOKUP($A238,'Annex 2 EHV charges'!$D:$O,2,0))</f>
        <v>438</v>
      </c>
      <c r="C238" s="86">
        <f>IF($A238="","",VLOOKUP($A238,'Annex 2 EHV charges'!$D:$O,3,0))</f>
        <v>2200042542781</v>
      </c>
      <c r="D238" s="85" t="str">
        <f>IF($A238="","",VLOOKUP($A238,'Annex 2 EHV charges'!$D:$O,4,0))</f>
        <v>Wick Farm PV_2 Export</v>
      </c>
      <c r="E238" s="87" t="str">
        <f>IFERROR(IF(VLOOKUP($A238,'Annex 2 EHV charges'!$D:$O,9,FALSE)=0,"",VLOOKUP($A238,'Annex 2 EHV charges'!$D:$O,9,FALSE)),"")</f>
        <v/>
      </c>
      <c r="F238" s="88">
        <f>IFERROR(IF(VLOOKUP($A238,'Annex 2 EHV charges'!$D:$O,10,FALSE)=0,"",VLOOKUP($A238,'Annex 2 EHV charges'!$D:$O,10,FALSE)),"")</f>
        <v>241.49</v>
      </c>
      <c r="G238" s="89">
        <f>IFERROR(IF(VLOOKUP($A238,'Annex 2 EHV charges'!$D:$O,11,FALSE)=0,"",VLOOKUP($A238,'Annex 2 EHV charges'!$D:$O,11,FALSE)),"")</f>
        <v>0.05</v>
      </c>
      <c r="H238" s="89">
        <f>IFERROR(IF(VLOOKUP($A238,'Annex 2 EHV charges'!$D:$O,12,FALSE)=0,"",VLOOKUP($A238,'Annex 2 EHV charges'!$D:$O,12,FALSE)),"")</f>
        <v>0.05</v>
      </c>
    </row>
    <row r="239" spans="1:8" x14ac:dyDescent="0.25">
      <c r="A239" s="86">
        <f t="array" ref="A239">IFERROR(INDEX('Annex 2 EHV charges'!$D$11:$D$299, MATCH(0, IF(ISBLANK('Annex 2 EHV charges'!$D$11:$D$299),1, COUNTIF(A$4:$A238, 'Annex 2 EHV charges'!$D$11:$D$299)), 0)),"")</f>
        <v>441</v>
      </c>
      <c r="B239" s="85">
        <f>IF($A239="","",VLOOKUP($A239,'Annex 2 EHV charges'!$D:$O,2,0))</f>
        <v>441</v>
      </c>
      <c r="C239" s="86">
        <f>IF($A239="","",VLOOKUP($A239,'Annex 2 EHV charges'!$D:$O,3,0))</f>
        <v>2200042563230</v>
      </c>
      <c r="D239" s="85" t="str">
        <f>IF($A239="","",VLOOKUP($A239,'Annex 2 EHV charges'!$D:$O,4,0))</f>
        <v>Crewkerne PV Site 1</v>
      </c>
      <c r="E239" s="87" t="str">
        <f>IFERROR(IF(VLOOKUP($A239,'Annex 2 EHV charges'!$D:$O,9,FALSE)=0,"",VLOOKUP($A239,'Annex 2 EHV charges'!$D:$O,9,FALSE)),"")</f>
        <v/>
      </c>
      <c r="F239" s="88">
        <f>IFERROR(IF(VLOOKUP($A239,'Annex 2 EHV charges'!$D:$O,10,FALSE)=0,"",VLOOKUP($A239,'Annex 2 EHV charges'!$D:$O,10,FALSE)),"")</f>
        <v>703.18</v>
      </c>
      <c r="G239" s="89">
        <f>IFERROR(IF(VLOOKUP($A239,'Annex 2 EHV charges'!$D:$O,11,FALSE)=0,"",VLOOKUP($A239,'Annex 2 EHV charges'!$D:$O,11,FALSE)),"")</f>
        <v>0.05</v>
      </c>
      <c r="H239" s="89">
        <f>IFERROR(IF(VLOOKUP($A239,'Annex 2 EHV charges'!$D:$O,12,FALSE)=0,"",VLOOKUP($A239,'Annex 2 EHV charges'!$D:$O,12,FALSE)),"")</f>
        <v>0.05</v>
      </c>
    </row>
    <row r="240" spans="1:8" ht="26.4" x14ac:dyDescent="0.25">
      <c r="A240" s="86">
        <f t="array" ref="A240">IFERROR(INDEX('Annex 2 EHV charges'!$D$11:$D$299, MATCH(0, IF(ISBLANK('Annex 2 EHV charges'!$D$11:$D$299),1, COUNTIF(A$4:$A239, 'Annex 2 EHV charges'!$D$11:$D$299)), 0)),"")</f>
        <v>442</v>
      </c>
      <c r="B240" s="85">
        <f>IF($A240="","",VLOOKUP($A240,'Annex 2 EHV charges'!$D:$O,2,0))</f>
        <v>442</v>
      </c>
      <c r="C240" s="86" t="str">
        <f>IF($A240="","",VLOOKUP($A240,'Annex 2 EHV charges'!$D:$O,3,0))</f>
        <v>2200042563276
2200042710611</v>
      </c>
      <c r="D240" s="85" t="str">
        <f>IF($A240="","",VLOOKUP($A240,'Annex 2 EHV charges'!$D:$O,4,0))</f>
        <v>Crewkerne PV Site 2</v>
      </c>
      <c r="E240" s="87" t="str">
        <f>IFERROR(IF(VLOOKUP($A240,'Annex 2 EHV charges'!$D:$O,9,FALSE)=0,"",VLOOKUP($A240,'Annex 2 EHV charges'!$D:$O,9,FALSE)),"")</f>
        <v/>
      </c>
      <c r="F240" s="88">
        <f>IFERROR(IF(VLOOKUP($A240,'Annex 2 EHV charges'!$D:$O,10,FALSE)=0,"",VLOOKUP($A240,'Annex 2 EHV charges'!$D:$O,10,FALSE)),"")</f>
        <v>703.18</v>
      </c>
      <c r="G240" s="89">
        <f>IFERROR(IF(VLOOKUP($A240,'Annex 2 EHV charges'!$D:$O,11,FALSE)=0,"",VLOOKUP($A240,'Annex 2 EHV charges'!$D:$O,11,FALSE)),"")</f>
        <v>0.05</v>
      </c>
      <c r="H240" s="89">
        <f>IFERROR(IF(VLOOKUP($A240,'Annex 2 EHV charges'!$D:$O,12,FALSE)=0,"",VLOOKUP($A240,'Annex 2 EHV charges'!$D:$O,12,FALSE)),"")</f>
        <v>0.05</v>
      </c>
    </row>
    <row r="241" spans="1:8" x14ac:dyDescent="0.25">
      <c r="A241" s="86">
        <f t="array" ref="A241">IFERROR(INDEX('Annex 2 EHV charges'!$D$11:$D$299, MATCH(0, IF(ISBLANK('Annex 2 EHV charges'!$D$11:$D$299),1, COUNTIF(A$4:$A240, 'Annex 2 EHV charges'!$D$11:$D$299)), 0)),"")</f>
        <v>445</v>
      </c>
      <c r="B241" s="85">
        <f>IF($A241="","",VLOOKUP($A241,'Annex 2 EHV charges'!$D:$O,2,0))</f>
        <v>445</v>
      </c>
      <c r="C241" s="86">
        <f>IF($A241="","",VLOOKUP($A241,'Annex 2 EHV charges'!$D:$O,3,0))</f>
        <v>2200042573502</v>
      </c>
      <c r="D241" s="85" t="str">
        <f>IF($A241="","",VLOOKUP($A241,'Annex 2 EHV charges'!$D:$O,4,0))</f>
        <v>Pylle PV Site 2</v>
      </c>
      <c r="E241" s="87" t="str">
        <f>IFERROR(IF(VLOOKUP($A241,'Annex 2 EHV charges'!$D:$O,9,FALSE)=0,"",VLOOKUP($A241,'Annex 2 EHV charges'!$D:$O,9,FALSE)),"")</f>
        <v/>
      </c>
      <c r="F241" s="88">
        <f>IFERROR(IF(VLOOKUP($A241,'Annex 2 EHV charges'!$D:$O,10,FALSE)=0,"",VLOOKUP($A241,'Annex 2 EHV charges'!$D:$O,10,FALSE)),"")</f>
        <v>392.85</v>
      </c>
      <c r="G241" s="89">
        <f>IFERROR(IF(VLOOKUP($A241,'Annex 2 EHV charges'!$D:$O,11,FALSE)=0,"",VLOOKUP($A241,'Annex 2 EHV charges'!$D:$O,11,FALSE)),"")</f>
        <v>0.05</v>
      </c>
      <c r="H241" s="89">
        <f>IFERROR(IF(VLOOKUP($A241,'Annex 2 EHV charges'!$D:$O,12,FALSE)=0,"",VLOOKUP($A241,'Annex 2 EHV charges'!$D:$O,12,FALSE)),"")</f>
        <v>0.05</v>
      </c>
    </row>
    <row r="242" spans="1:8" x14ac:dyDescent="0.25">
      <c r="A242" s="86" t="str">
        <f t="array" ref="A242">IFERROR(INDEX('Annex 2 EHV charges'!$D$11:$D$299, MATCH(0, IF(ISBLANK('Annex 2 EHV charges'!$D$11:$D$299),1, COUNTIF(A$4:$A241, 'Annex 2 EHV charges'!$D$11:$D$299)), 0)),"")</f>
        <v>New Export 1</v>
      </c>
      <c r="B242" s="85" t="str">
        <f>IF($A242="","",VLOOKUP($A242,'Annex 2 EHV charges'!$D:$O,2,0))</f>
        <v>New Export 1</v>
      </c>
      <c r="C242" s="86" t="str">
        <f>IF($A242="","",VLOOKUP($A242,'Annex 2 EHV charges'!$D:$O,3,0))</f>
        <v>New Export 1</v>
      </c>
      <c r="D242" s="85" t="str">
        <f>IF($A242="","",VLOOKUP($A242,'Annex 2 EHV charges'!$D:$O,4,0))</f>
        <v xml:space="preserve"> Stowey Road PV</v>
      </c>
      <c r="E242" s="87" t="str">
        <f>IFERROR(IF(VLOOKUP($A242,'Annex 2 EHV charges'!$D:$O,9,FALSE)=0,"",VLOOKUP($A242,'Annex 2 EHV charges'!$D:$O,9,FALSE)),"")</f>
        <v/>
      </c>
      <c r="F242" s="88">
        <f>IFERROR(IF(VLOOKUP($A242,'Annex 2 EHV charges'!$D:$O,10,FALSE)=0,"",VLOOKUP($A242,'Annex 2 EHV charges'!$D:$O,10,FALSE)),"")</f>
        <v>975.36</v>
      </c>
      <c r="G242" s="89">
        <f>IFERROR(IF(VLOOKUP($A242,'Annex 2 EHV charges'!$D:$O,11,FALSE)=0,"",VLOOKUP($A242,'Annex 2 EHV charges'!$D:$O,11,FALSE)),"")</f>
        <v>0.05</v>
      </c>
      <c r="H242" s="89">
        <f>IFERROR(IF(VLOOKUP($A242,'Annex 2 EHV charges'!$D:$O,12,FALSE)=0,"",VLOOKUP($A242,'Annex 2 EHV charges'!$D:$O,12,FALSE)),"")</f>
        <v>0.05</v>
      </c>
    </row>
    <row r="243" spans="1:8" x14ac:dyDescent="0.25">
      <c r="A243" s="86" t="str">
        <f t="array" ref="A243">IFERROR(INDEX('Annex 2 EHV charges'!$D$11:$D$299, MATCH(0, IF(ISBLANK('Annex 2 EHV charges'!$D$11:$D$299),1, COUNTIF(A$4:$A242, 'Annex 2 EHV charges'!$D$11:$D$299)), 0)),"")</f>
        <v>New Export 2</v>
      </c>
      <c r="B243" s="85" t="str">
        <f>IF($A243="","",VLOOKUP($A243,'Annex 2 EHV charges'!$D:$O,2,0))</f>
        <v>New Export 2</v>
      </c>
      <c r="C243" s="86" t="str">
        <f>IF($A243="","",VLOOKUP($A243,'Annex 2 EHV charges'!$D:$O,3,0))</f>
        <v>New Export 2</v>
      </c>
      <c r="D243" s="85" t="str">
        <f>IF($A243="","",VLOOKUP($A243,'Annex 2 EHV charges'!$D:$O,4,0))</f>
        <v>Aller Langport PV</v>
      </c>
      <c r="E243" s="87" t="str">
        <f>IFERROR(IF(VLOOKUP($A243,'Annex 2 EHV charges'!$D:$O,9,FALSE)=0,"",VLOOKUP($A243,'Annex 2 EHV charges'!$D:$O,9,FALSE)),"")</f>
        <v/>
      </c>
      <c r="F243" s="88">
        <f>IFERROR(IF(VLOOKUP($A243,'Annex 2 EHV charges'!$D:$O,10,FALSE)=0,"",VLOOKUP($A243,'Annex 2 EHV charges'!$D:$O,10,FALSE)),"")</f>
        <v>616.38</v>
      </c>
      <c r="G243" s="89">
        <f>IFERROR(IF(VLOOKUP($A243,'Annex 2 EHV charges'!$D:$O,11,FALSE)=0,"",VLOOKUP($A243,'Annex 2 EHV charges'!$D:$O,11,FALSE)),"")</f>
        <v>0.05</v>
      </c>
      <c r="H243" s="89">
        <f>IFERROR(IF(VLOOKUP($A243,'Annex 2 EHV charges'!$D:$O,12,FALSE)=0,"",VLOOKUP($A243,'Annex 2 EHV charges'!$D:$O,12,FALSE)),"")</f>
        <v>0.05</v>
      </c>
    </row>
    <row r="244" spans="1:8" x14ac:dyDescent="0.25">
      <c r="A244" s="86" t="str">
        <f t="array" ref="A244">IFERROR(INDEX('Annex 2 EHV charges'!$D$11:$D$299, MATCH(0, IF(ISBLANK('Annex 2 EHV charges'!$D$11:$D$299),1, COUNTIF(A$4:$A243, 'Annex 2 EHV charges'!$D$11:$D$299)), 0)),"")</f>
        <v>New Export 3</v>
      </c>
      <c r="B244" s="85" t="str">
        <f>IF($A244="","",VLOOKUP($A244,'Annex 2 EHV charges'!$D:$O,2,0))</f>
        <v>New Export 3</v>
      </c>
      <c r="C244" s="86" t="str">
        <f>IF($A244="","",VLOOKUP($A244,'Annex 2 EHV charges'!$D:$O,3,0))</f>
        <v>New Export 3</v>
      </c>
      <c r="D244" s="85" t="str">
        <f>IF($A244="","",VLOOKUP($A244,'Annex 2 EHV charges'!$D:$O,4,0))</f>
        <v>Bowerhouse 2</v>
      </c>
      <c r="E244" s="87" t="str">
        <f>IFERROR(IF(VLOOKUP($A244,'Annex 2 EHV charges'!$D:$O,9,FALSE)=0,"",VLOOKUP($A244,'Annex 2 EHV charges'!$D:$O,9,FALSE)),"")</f>
        <v/>
      </c>
      <c r="F244" s="88">
        <f>IFERROR(IF(VLOOKUP($A244,'Annex 2 EHV charges'!$D:$O,10,FALSE)=0,"",VLOOKUP($A244,'Annex 2 EHV charges'!$D:$O,10,FALSE)),"")</f>
        <v>773.86</v>
      </c>
      <c r="G244" s="89">
        <f>IFERROR(IF(VLOOKUP($A244,'Annex 2 EHV charges'!$D:$O,11,FALSE)=0,"",VLOOKUP($A244,'Annex 2 EHV charges'!$D:$O,11,FALSE)),"")</f>
        <v>0.05</v>
      </c>
      <c r="H244" s="89">
        <f>IFERROR(IF(VLOOKUP($A244,'Annex 2 EHV charges'!$D:$O,12,FALSE)=0,"",VLOOKUP($A244,'Annex 2 EHV charges'!$D:$O,12,FALSE)),"")</f>
        <v>0.05</v>
      </c>
    </row>
    <row r="245" spans="1:8" x14ac:dyDescent="0.25">
      <c r="A245" s="86" t="str">
        <f t="array" ref="A245">IFERROR(INDEX('Annex 2 EHV charges'!$D$11:$D$299, MATCH(0, IF(ISBLANK('Annex 2 EHV charges'!$D$11:$D$299),1, COUNTIF(A$4:$A244, 'Annex 2 EHV charges'!$D$11:$D$299)), 0)),"")</f>
        <v>New Export 4</v>
      </c>
      <c r="B245" s="85" t="str">
        <f>IF($A245="","",VLOOKUP($A245,'Annex 2 EHV charges'!$D:$O,2,0))</f>
        <v>New Export 4</v>
      </c>
      <c r="C245" s="86" t="str">
        <f>IF($A245="","",VLOOKUP($A245,'Annex 2 EHV charges'!$D:$O,3,0))</f>
        <v>New Export 4</v>
      </c>
      <c r="D245" s="85" t="str">
        <f>IF($A245="","",VLOOKUP($A245,'Annex 2 EHV charges'!$D:$O,4,0))</f>
        <v>Clyst St Lawrence Energy Storage</v>
      </c>
      <c r="E245" s="87" t="str">
        <f>IFERROR(IF(VLOOKUP($A245,'Annex 2 EHV charges'!$D:$O,9,FALSE)=0,"",VLOOKUP($A245,'Annex 2 EHV charges'!$D:$O,9,FALSE)),"")</f>
        <v/>
      </c>
      <c r="F245" s="88">
        <f>IFERROR(IF(VLOOKUP($A245,'Annex 2 EHV charges'!$D:$O,10,FALSE)=0,"",VLOOKUP($A245,'Annex 2 EHV charges'!$D:$O,10,FALSE)),"")</f>
        <v>1393.46</v>
      </c>
      <c r="G245" s="89">
        <f>IFERROR(IF(VLOOKUP($A245,'Annex 2 EHV charges'!$D:$O,11,FALSE)=0,"",VLOOKUP($A245,'Annex 2 EHV charges'!$D:$O,11,FALSE)),"")</f>
        <v>0.05</v>
      </c>
      <c r="H245" s="89">
        <f>IFERROR(IF(VLOOKUP($A245,'Annex 2 EHV charges'!$D:$O,12,FALSE)=0,"",VLOOKUP($A245,'Annex 2 EHV charges'!$D:$O,12,FALSE)),"")</f>
        <v>0.05</v>
      </c>
    </row>
    <row r="246" spans="1:8" x14ac:dyDescent="0.25">
      <c r="A246" s="86" t="str">
        <f t="array" ref="A246">IFERROR(INDEX('Annex 2 EHV charges'!$D$11:$D$299, MATCH(0, IF(ISBLANK('Annex 2 EHV charges'!$D$11:$D$299),1, COUNTIF(A$4:$A245, 'Annex 2 EHV charges'!$D$11:$D$299)), 0)),"")</f>
        <v>New Export 5</v>
      </c>
      <c r="B246" s="85" t="str">
        <f>IF($A246="","",VLOOKUP($A246,'Annex 2 EHV charges'!$D:$O,2,0))</f>
        <v>New Export 5</v>
      </c>
      <c r="C246" s="86" t="str">
        <f>IF($A246="","",VLOOKUP($A246,'Annex 2 EHV charges'!$D:$O,3,0))</f>
        <v>New Export 5</v>
      </c>
      <c r="D246" s="85" t="str">
        <f>IF($A246="","",VLOOKUP($A246,'Annex 2 EHV charges'!$D:$O,4,0))</f>
        <v>Cold Northcott Alternate</v>
      </c>
      <c r="E246" s="87" t="str">
        <f>IFERROR(IF(VLOOKUP($A246,'Annex 2 EHV charges'!$D:$O,9,FALSE)=0,"",VLOOKUP($A246,'Annex 2 EHV charges'!$D:$O,9,FALSE)),"")</f>
        <v/>
      </c>
      <c r="F246" s="88">
        <f>IFERROR(IF(VLOOKUP($A246,'Annex 2 EHV charges'!$D:$O,10,FALSE)=0,"",VLOOKUP($A246,'Annex 2 EHV charges'!$D:$O,10,FALSE)),"")</f>
        <v>972.78</v>
      </c>
      <c r="G246" s="89">
        <f>IFERROR(IF(VLOOKUP($A246,'Annex 2 EHV charges'!$D:$O,11,FALSE)=0,"",VLOOKUP($A246,'Annex 2 EHV charges'!$D:$O,11,FALSE)),"")</f>
        <v>0.05</v>
      </c>
      <c r="H246" s="89">
        <f>IFERROR(IF(VLOOKUP($A246,'Annex 2 EHV charges'!$D:$O,12,FALSE)=0,"",VLOOKUP($A246,'Annex 2 EHV charges'!$D:$O,12,FALSE)),"")</f>
        <v>0.05</v>
      </c>
    </row>
    <row r="247" spans="1:8" x14ac:dyDescent="0.25">
      <c r="A247" s="86" t="str">
        <f t="array" ref="A247">IFERROR(INDEX('Annex 2 EHV charges'!$D$11:$D$299, MATCH(0, IF(ISBLANK('Annex 2 EHV charges'!$D$11:$D$299),1, COUNTIF(A$4:$A246, 'Annex 2 EHV charges'!$D$11:$D$299)), 0)),"")</f>
        <v>New Export 6</v>
      </c>
      <c r="B247" s="85" t="str">
        <f>IF($A247="","",VLOOKUP($A247,'Annex 2 EHV charges'!$D:$O,2,0))</f>
        <v>New Export 6</v>
      </c>
      <c r="C247" s="86" t="str">
        <f>IF($A247="","",VLOOKUP($A247,'Annex 2 EHV charges'!$D:$O,3,0))</f>
        <v>New Export 6</v>
      </c>
      <c r="D247" s="85" t="str">
        <f>IF($A247="","",VLOOKUP($A247,'Annex 2 EHV charges'!$D:$O,4,0))</f>
        <v>Coleford</v>
      </c>
      <c r="E247" s="87">
        <f>IFERROR(IF(VLOOKUP($A247,'Annex 2 EHV charges'!$D:$O,9,FALSE)=0,"",VLOOKUP($A247,'Annex 2 EHV charges'!$D:$O,9,FALSE)),"")</f>
        <v>-6.2750000000000004</v>
      </c>
      <c r="F247" s="88">
        <f>IFERROR(IF(VLOOKUP($A247,'Annex 2 EHV charges'!$D:$O,10,FALSE)=0,"",VLOOKUP($A247,'Annex 2 EHV charges'!$D:$O,10,FALSE)),"")</f>
        <v>673.88</v>
      </c>
      <c r="G247" s="89">
        <f>IFERROR(IF(VLOOKUP($A247,'Annex 2 EHV charges'!$D:$O,11,FALSE)=0,"",VLOOKUP($A247,'Annex 2 EHV charges'!$D:$O,11,FALSE)),"")</f>
        <v>0.05</v>
      </c>
      <c r="H247" s="89">
        <f>IFERROR(IF(VLOOKUP($A247,'Annex 2 EHV charges'!$D:$O,12,FALSE)=0,"",VLOOKUP($A247,'Annex 2 EHV charges'!$D:$O,12,FALSE)),"")</f>
        <v>0.05</v>
      </c>
    </row>
    <row r="248" spans="1:8" x14ac:dyDescent="0.25">
      <c r="A248" s="86" t="str">
        <f t="array" ref="A248">IFERROR(INDEX('Annex 2 EHV charges'!$D$11:$D$299, MATCH(0, IF(ISBLANK('Annex 2 EHV charges'!$D$11:$D$299),1, COUNTIF(A$4:$A247, 'Annex 2 EHV charges'!$D$11:$D$299)), 0)),"")</f>
        <v>New Export 7</v>
      </c>
      <c r="B248" s="85" t="str">
        <f>IF($A248="","",VLOOKUP($A248,'Annex 2 EHV charges'!$D:$O,2,0))</f>
        <v>New Export 7</v>
      </c>
      <c r="C248" s="86" t="str">
        <f>IF($A248="","",VLOOKUP($A248,'Annex 2 EHV charges'!$D:$O,3,0))</f>
        <v>New Export 7</v>
      </c>
      <c r="D248" s="85" t="str">
        <f>IF($A248="","",VLOOKUP($A248,'Annex 2 EHV charges'!$D:$O,4,0))</f>
        <v>Cornwall Bio Park</v>
      </c>
      <c r="E248" s="87">
        <f>IFERROR(IF(VLOOKUP($A248,'Annex 2 EHV charges'!$D:$O,9,FALSE)=0,"",VLOOKUP($A248,'Annex 2 EHV charges'!$D:$O,9,FALSE)),"")</f>
        <v>-12.805</v>
      </c>
      <c r="F248" s="88">
        <f>IFERROR(IF(VLOOKUP($A248,'Annex 2 EHV charges'!$D:$O,10,FALSE)=0,"",VLOOKUP($A248,'Annex 2 EHV charges'!$D:$O,10,FALSE)),"")</f>
        <v>2248.06</v>
      </c>
      <c r="G248" s="89">
        <f>IFERROR(IF(VLOOKUP($A248,'Annex 2 EHV charges'!$D:$O,11,FALSE)=0,"",VLOOKUP($A248,'Annex 2 EHV charges'!$D:$O,11,FALSE)),"")</f>
        <v>0.05</v>
      </c>
      <c r="H248" s="89">
        <f>IFERROR(IF(VLOOKUP($A248,'Annex 2 EHV charges'!$D:$O,12,FALSE)=0,"",VLOOKUP($A248,'Annex 2 EHV charges'!$D:$O,12,FALSE)),"")</f>
        <v>0.05</v>
      </c>
    </row>
    <row r="249" spans="1:8" x14ac:dyDescent="0.25">
      <c r="A249" s="86" t="str">
        <f t="array" ref="A249">IFERROR(INDEX('Annex 2 EHV charges'!$D$11:$D$299, MATCH(0, IF(ISBLANK('Annex 2 EHV charges'!$D$11:$D$299),1, COUNTIF(A$4:$A248, 'Annex 2 EHV charges'!$D$11:$D$299)), 0)),"")</f>
        <v>New Export 8</v>
      </c>
      <c r="B249" s="85" t="str">
        <f>IF($A249="","",VLOOKUP($A249,'Annex 2 EHV charges'!$D:$O,2,0))</f>
        <v>New Export 8</v>
      </c>
      <c r="C249" s="86" t="str">
        <f>IF($A249="","",VLOOKUP($A249,'Annex 2 EHV charges'!$D:$O,3,0))</f>
        <v>New Export 8</v>
      </c>
      <c r="D249" s="85" t="str">
        <f>IF($A249="","",VLOOKUP($A249,'Annex 2 EHV charges'!$D:$O,4,0))</f>
        <v>Feeder Road Battery</v>
      </c>
      <c r="E249" s="87">
        <f>IFERROR(IF(VLOOKUP($A249,'Annex 2 EHV charges'!$D:$O,9,FALSE)=0,"",VLOOKUP($A249,'Annex 2 EHV charges'!$D:$O,9,FALSE)),"")</f>
        <v>-1.393</v>
      </c>
      <c r="F249" s="88">
        <f>IFERROR(IF(VLOOKUP($A249,'Annex 2 EHV charges'!$D:$O,10,FALSE)=0,"",VLOOKUP($A249,'Annex 2 EHV charges'!$D:$O,10,FALSE)),"")</f>
        <v>343.88</v>
      </c>
      <c r="G249" s="89">
        <f>IFERROR(IF(VLOOKUP($A249,'Annex 2 EHV charges'!$D:$O,11,FALSE)=0,"",VLOOKUP($A249,'Annex 2 EHV charges'!$D:$O,11,FALSE)),"")</f>
        <v>0.05</v>
      </c>
      <c r="H249" s="89">
        <f>IFERROR(IF(VLOOKUP($A249,'Annex 2 EHV charges'!$D:$O,12,FALSE)=0,"",VLOOKUP($A249,'Annex 2 EHV charges'!$D:$O,12,FALSE)),"")</f>
        <v>0.05</v>
      </c>
    </row>
    <row r="250" spans="1:8" x14ac:dyDescent="0.25">
      <c r="A250" s="86" t="str">
        <f t="array" ref="A250">IFERROR(INDEX('Annex 2 EHV charges'!$D$11:$D$299, MATCH(0, IF(ISBLANK('Annex 2 EHV charges'!$D$11:$D$299),1, COUNTIF(A$4:$A249, 'Annex 2 EHV charges'!$D$11:$D$299)), 0)),"")</f>
        <v>New Export 9</v>
      </c>
      <c r="B250" s="85" t="str">
        <f>IF($A250="","",VLOOKUP($A250,'Annex 2 EHV charges'!$D:$O,2,0))</f>
        <v>New Export 9</v>
      </c>
      <c r="C250" s="86" t="str">
        <f>IF($A250="","",VLOOKUP($A250,'Annex 2 EHV charges'!$D:$O,3,0))</f>
        <v>New Export 9</v>
      </c>
      <c r="D250" s="85" t="str">
        <f>IF($A250="","",VLOOKUP($A250,'Annex 2 EHV charges'!$D:$O,4,0))</f>
        <v>Fire Station Lane</v>
      </c>
      <c r="E250" s="87">
        <f>IFERROR(IF(VLOOKUP($A250,'Annex 2 EHV charges'!$D:$O,9,FALSE)=0,"",VLOOKUP($A250,'Annex 2 EHV charges'!$D:$O,9,FALSE)),"")</f>
        <v>-0.495</v>
      </c>
      <c r="F250" s="88">
        <f>IFERROR(IF(VLOOKUP($A250,'Annex 2 EHV charges'!$D:$O,10,FALSE)=0,"",VLOOKUP($A250,'Annex 2 EHV charges'!$D:$O,10,FALSE)),"")</f>
        <v>474.33</v>
      </c>
      <c r="G250" s="89">
        <f>IFERROR(IF(VLOOKUP($A250,'Annex 2 EHV charges'!$D:$O,11,FALSE)=0,"",VLOOKUP($A250,'Annex 2 EHV charges'!$D:$O,11,FALSE)),"")</f>
        <v>0.05</v>
      </c>
      <c r="H250" s="89">
        <f>IFERROR(IF(VLOOKUP($A250,'Annex 2 EHV charges'!$D:$O,12,FALSE)=0,"",VLOOKUP($A250,'Annex 2 EHV charges'!$D:$O,12,FALSE)),"")</f>
        <v>0.05</v>
      </c>
    </row>
    <row r="251" spans="1:8" x14ac:dyDescent="0.25">
      <c r="A251" s="86" t="str">
        <f t="array" ref="A251">IFERROR(INDEX('Annex 2 EHV charges'!$D$11:$D$299, MATCH(0, IF(ISBLANK('Annex 2 EHV charges'!$D$11:$D$299),1, COUNTIF(A$4:$A250, 'Annex 2 EHV charges'!$D$11:$D$299)), 0)),"")</f>
        <v>New Export 10</v>
      </c>
      <c r="B251" s="85" t="str">
        <f>IF($A251="","",VLOOKUP($A251,'Annex 2 EHV charges'!$D:$O,2,0))</f>
        <v>New Export 10</v>
      </c>
      <c r="C251" s="86" t="str">
        <f>IF($A251="","",VLOOKUP($A251,'Annex 2 EHV charges'!$D:$O,3,0))</f>
        <v>New Export 10</v>
      </c>
      <c r="D251" s="85" t="str">
        <f>IF($A251="","",VLOOKUP($A251,'Annex 2 EHV charges'!$D:$O,4,0))</f>
        <v>Fraddon Solar</v>
      </c>
      <c r="E251" s="87" t="str">
        <f>IFERROR(IF(VLOOKUP($A251,'Annex 2 EHV charges'!$D:$O,9,FALSE)=0,"",VLOOKUP($A251,'Annex 2 EHV charges'!$D:$O,9,FALSE)),"")</f>
        <v/>
      </c>
      <c r="F251" s="88">
        <f>IFERROR(IF(VLOOKUP($A251,'Annex 2 EHV charges'!$D:$O,10,FALSE)=0,"",VLOOKUP($A251,'Annex 2 EHV charges'!$D:$O,10,FALSE)),"")</f>
        <v>2025.72</v>
      </c>
      <c r="G251" s="89">
        <f>IFERROR(IF(VLOOKUP($A251,'Annex 2 EHV charges'!$D:$O,11,FALSE)=0,"",VLOOKUP($A251,'Annex 2 EHV charges'!$D:$O,11,FALSE)),"")</f>
        <v>0.05</v>
      </c>
      <c r="H251" s="89">
        <f>IFERROR(IF(VLOOKUP($A251,'Annex 2 EHV charges'!$D:$O,12,FALSE)=0,"",VLOOKUP($A251,'Annex 2 EHV charges'!$D:$O,12,FALSE)),"")</f>
        <v>0.05</v>
      </c>
    </row>
    <row r="252" spans="1:8" x14ac:dyDescent="0.25">
      <c r="A252" s="86" t="str">
        <f t="array" ref="A252">IFERROR(INDEX('Annex 2 EHV charges'!$D$11:$D$299, MATCH(0, IF(ISBLANK('Annex 2 EHV charges'!$D$11:$D$299),1, COUNTIF(A$4:$A251, 'Annex 2 EHV charges'!$D$11:$D$299)), 0)),"")</f>
        <v>New Export 11</v>
      </c>
      <c r="B252" s="85" t="str">
        <f>IF($A252="","",VLOOKUP($A252,'Annex 2 EHV charges'!$D:$O,2,0))</f>
        <v>New Export 11</v>
      </c>
      <c r="C252" s="86" t="str">
        <f>IF($A252="","",VLOOKUP($A252,'Annex 2 EHV charges'!$D:$O,3,0))</f>
        <v>New Export 11</v>
      </c>
      <c r="D252" s="85" t="str">
        <f>IF($A252="","",VLOOKUP($A252,'Annex 2 EHV charges'!$D:$O,4,0))</f>
        <v>GS394 Plymouth Centre</v>
      </c>
      <c r="E252" s="87">
        <f>IFERROR(IF(VLOOKUP($A252,'Annex 2 EHV charges'!$D:$O,9,FALSE)=0,"",VLOOKUP($A252,'Annex 2 EHV charges'!$D:$O,9,FALSE)),"")</f>
        <v>-2.7130000000000001</v>
      </c>
      <c r="F252" s="88">
        <f>IFERROR(IF(VLOOKUP($A252,'Annex 2 EHV charges'!$D:$O,10,FALSE)=0,"",VLOOKUP($A252,'Annex 2 EHV charges'!$D:$O,10,FALSE)),"")</f>
        <v>627.75</v>
      </c>
      <c r="G252" s="89">
        <f>IFERROR(IF(VLOOKUP($A252,'Annex 2 EHV charges'!$D:$O,11,FALSE)=0,"",VLOOKUP($A252,'Annex 2 EHV charges'!$D:$O,11,FALSE)),"")</f>
        <v>0.05</v>
      </c>
      <c r="H252" s="89">
        <f>IFERROR(IF(VLOOKUP($A252,'Annex 2 EHV charges'!$D:$O,12,FALSE)=0,"",VLOOKUP($A252,'Annex 2 EHV charges'!$D:$O,12,FALSE)),"")</f>
        <v>0.05</v>
      </c>
    </row>
    <row r="253" spans="1:8" x14ac:dyDescent="0.25">
      <c r="A253" s="86" t="str">
        <f t="array" ref="A253">IFERROR(INDEX('Annex 2 EHV charges'!$D$11:$D$299, MATCH(0, IF(ISBLANK('Annex 2 EHV charges'!$D$11:$D$299),1, COUNTIF(A$4:$A252, 'Annex 2 EHV charges'!$D$11:$D$299)), 0)),"")</f>
        <v>New Export 12</v>
      </c>
      <c r="B253" s="85" t="str">
        <f>IF($A253="","",VLOOKUP($A253,'Annex 2 EHV charges'!$D:$O,2,0))</f>
        <v>New Export 12</v>
      </c>
      <c r="C253" s="86" t="str">
        <f>IF($A253="","",VLOOKUP($A253,'Annex 2 EHV charges'!$D:$O,3,0))</f>
        <v>New Export 12</v>
      </c>
      <c r="D253" s="85" t="str">
        <f>IF($A253="","",VLOOKUP($A253,'Annex 2 EHV charges'!$D:$O,4,0))</f>
        <v>Hallen 33kV Battery</v>
      </c>
      <c r="E253" s="87" t="str">
        <f>IFERROR(IF(VLOOKUP($A253,'Annex 2 EHV charges'!$D:$O,9,FALSE)=0,"",VLOOKUP($A253,'Annex 2 EHV charges'!$D:$O,9,FALSE)),"")</f>
        <v/>
      </c>
      <c r="F253" s="88">
        <f>IFERROR(IF(VLOOKUP($A253,'Annex 2 EHV charges'!$D:$O,10,FALSE)=0,"",VLOOKUP($A253,'Annex 2 EHV charges'!$D:$O,10,FALSE)),"")</f>
        <v>745</v>
      </c>
      <c r="G253" s="89">
        <f>IFERROR(IF(VLOOKUP($A253,'Annex 2 EHV charges'!$D:$O,11,FALSE)=0,"",VLOOKUP($A253,'Annex 2 EHV charges'!$D:$O,11,FALSE)),"")</f>
        <v>0.05</v>
      </c>
      <c r="H253" s="89">
        <f>IFERROR(IF(VLOOKUP($A253,'Annex 2 EHV charges'!$D:$O,12,FALSE)=0,"",VLOOKUP($A253,'Annex 2 EHV charges'!$D:$O,12,FALSE)),"")</f>
        <v>0.05</v>
      </c>
    </row>
    <row r="254" spans="1:8" x14ac:dyDescent="0.25">
      <c r="A254" s="86" t="str">
        <f t="array" ref="A254">IFERROR(INDEX('Annex 2 EHV charges'!$D$11:$D$299, MATCH(0, IF(ISBLANK('Annex 2 EHV charges'!$D$11:$D$299),1, COUNTIF(A$4:$A253, 'Annex 2 EHV charges'!$D$11:$D$299)), 0)),"")</f>
        <v>New Export 14</v>
      </c>
      <c r="B254" s="85" t="str">
        <f>IF($A254="","",VLOOKUP($A254,'Annex 2 EHV charges'!$D:$O,2,0))</f>
        <v>New Export 14</v>
      </c>
      <c r="C254" s="86" t="str">
        <f>IF($A254="","",VLOOKUP($A254,'Annex 2 EHV charges'!$D:$O,3,0))</f>
        <v>New Export 14</v>
      </c>
      <c r="D254" s="85" t="str">
        <f>IF($A254="","",VLOOKUP($A254,'Annex 2 EHV charges'!$D:$O,4,0))</f>
        <v>Land at Imerys WT</v>
      </c>
      <c r="E254" s="87" t="str">
        <f>IFERROR(IF(VLOOKUP($A254,'Annex 2 EHV charges'!$D:$O,9,FALSE)=0,"",VLOOKUP($A254,'Annex 2 EHV charges'!$D:$O,9,FALSE)),"")</f>
        <v/>
      </c>
      <c r="F254" s="88">
        <f>IFERROR(IF(VLOOKUP($A254,'Annex 2 EHV charges'!$D:$O,10,FALSE)=0,"",VLOOKUP($A254,'Annex 2 EHV charges'!$D:$O,10,FALSE)),"")</f>
        <v>1530.72</v>
      </c>
      <c r="G254" s="89">
        <f>IFERROR(IF(VLOOKUP($A254,'Annex 2 EHV charges'!$D:$O,11,FALSE)=0,"",VLOOKUP($A254,'Annex 2 EHV charges'!$D:$O,11,FALSE)),"")</f>
        <v>0.05</v>
      </c>
      <c r="H254" s="89">
        <f>IFERROR(IF(VLOOKUP($A254,'Annex 2 EHV charges'!$D:$O,12,FALSE)=0,"",VLOOKUP($A254,'Annex 2 EHV charges'!$D:$O,12,FALSE)),"")</f>
        <v>0.05</v>
      </c>
    </row>
    <row r="255" spans="1:8" x14ac:dyDescent="0.25">
      <c r="A255" s="86" t="str">
        <f t="array" ref="A255">IFERROR(INDEX('Annex 2 EHV charges'!$D$11:$D$299, MATCH(0, IF(ISBLANK('Annex 2 EHV charges'!$D$11:$D$299),1, COUNTIF(A$4:$A254, 'Annex 2 EHV charges'!$D$11:$D$299)), 0)),"")</f>
        <v>New Export 15</v>
      </c>
      <c r="B255" s="85" t="str">
        <f>IF($A255="","",VLOOKUP($A255,'Annex 2 EHV charges'!$D:$O,2,0))</f>
        <v>New Export 15</v>
      </c>
      <c r="C255" s="86" t="str">
        <f>IF($A255="","",VLOOKUP($A255,'Annex 2 EHV charges'!$D:$O,3,0))</f>
        <v>New Export 15</v>
      </c>
      <c r="D255" s="85" t="str">
        <f>IF($A255="","",VLOOKUP($A255,'Annex 2 EHV charges'!$D:$O,4,0))</f>
        <v>Lodge Farm PV</v>
      </c>
      <c r="E255" s="87" t="str">
        <f>IFERROR(IF(VLOOKUP($A255,'Annex 2 EHV charges'!$D:$O,9,FALSE)=0,"",VLOOKUP($A255,'Annex 2 EHV charges'!$D:$O,9,FALSE)),"")</f>
        <v/>
      </c>
      <c r="F255" s="88">
        <f>IFERROR(IF(VLOOKUP($A255,'Annex 2 EHV charges'!$D:$O,10,FALSE)=0,"",VLOOKUP($A255,'Annex 2 EHV charges'!$D:$O,10,FALSE)),"")</f>
        <v>2503.89</v>
      </c>
      <c r="G255" s="89">
        <f>IFERROR(IF(VLOOKUP($A255,'Annex 2 EHV charges'!$D:$O,11,FALSE)=0,"",VLOOKUP($A255,'Annex 2 EHV charges'!$D:$O,11,FALSE)),"")</f>
        <v>0.05</v>
      </c>
      <c r="H255" s="89">
        <f>IFERROR(IF(VLOOKUP($A255,'Annex 2 EHV charges'!$D:$O,12,FALSE)=0,"",VLOOKUP($A255,'Annex 2 EHV charges'!$D:$O,12,FALSE)),"")</f>
        <v>0.05</v>
      </c>
    </row>
    <row r="256" spans="1:8" x14ac:dyDescent="0.25">
      <c r="A256" s="86" t="str">
        <f t="array" ref="A256">IFERROR(INDEX('Annex 2 EHV charges'!$D$11:$D$299, MATCH(0, IF(ISBLANK('Annex 2 EHV charges'!$D$11:$D$299),1, COUNTIF(A$4:$A255, 'Annex 2 EHV charges'!$D$11:$D$299)), 0)),"")</f>
        <v>New Export 16</v>
      </c>
      <c r="B256" s="85" t="str">
        <f>IF($A256="","",VLOOKUP($A256,'Annex 2 EHV charges'!$D:$O,2,0))</f>
        <v>New Export 16</v>
      </c>
      <c r="C256" s="86" t="str">
        <f>IF($A256="","",VLOOKUP($A256,'Annex 2 EHV charges'!$D:$O,3,0))</f>
        <v>New Export 16</v>
      </c>
      <c r="D256" s="85" t="str">
        <f>IF($A256="","",VLOOKUP($A256,'Annex 2 EHV charges'!$D:$O,4,0))</f>
        <v>Lower Litchardon PV</v>
      </c>
      <c r="E256" s="87" t="str">
        <f>IFERROR(IF(VLOOKUP($A256,'Annex 2 EHV charges'!$D:$O,9,FALSE)=0,"",VLOOKUP($A256,'Annex 2 EHV charges'!$D:$O,9,FALSE)),"")</f>
        <v/>
      </c>
      <c r="F256" s="88">
        <f>IFERROR(IF(VLOOKUP($A256,'Annex 2 EHV charges'!$D:$O,10,FALSE)=0,"",VLOOKUP($A256,'Annex 2 EHV charges'!$D:$O,10,FALSE)),"")</f>
        <v>1048.1099999999999</v>
      </c>
      <c r="G256" s="89">
        <f>IFERROR(IF(VLOOKUP($A256,'Annex 2 EHV charges'!$D:$O,11,FALSE)=0,"",VLOOKUP($A256,'Annex 2 EHV charges'!$D:$O,11,FALSE)),"")</f>
        <v>0.05</v>
      </c>
      <c r="H256" s="89">
        <f>IFERROR(IF(VLOOKUP($A256,'Annex 2 EHV charges'!$D:$O,12,FALSE)=0,"",VLOOKUP($A256,'Annex 2 EHV charges'!$D:$O,12,FALSE)),"")</f>
        <v>0.05</v>
      </c>
    </row>
    <row r="257" spans="1:8" x14ac:dyDescent="0.25">
      <c r="A257" s="86" t="str">
        <f t="array" ref="A257">IFERROR(INDEX('Annex 2 EHV charges'!$D$11:$D$299, MATCH(0, IF(ISBLANK('Annex 2 EHV charges'!$D$11:$D$299),1, COUNTIF(A$4:$A256, 'Annex 2 EHV charges'!$D$11:$D$299)), 0)),"")</f>
        <v>New Export 17</v>
      </c>
      <c r="B257" s="85" t="str">
        <f>IF($A257="","",VLOOKUP($A257,'Annex 2 EHV charges'!$D:$O,2,0))</f>
        <v>New Export 17</v>
      </c>
      <c r="C257" s="86" t="str">
        <f>IF($A257="","",VLOOKUP($A257,'Annex 2 EHV charges'!$D:$O,3,0))</f>
        <v>New Export 17</v>
      </c>
      <c r="D257" s="85" t="str">
        <f>IF($A257="","",VLOOKUP($A257,'Annex 2 EHV charges'!$D:$O,4,0))</f>
        <v>NIRO PV (Rockebeare)</v>
      </c>
      <c r="E257" s="87" t="str">
        <f>IFERROR(IF(VLOOKUP($A257,'Annex 2 EHV charges'!$D:$O,9,FALSE)=0,"",VLOOKUP($A257,'Annex 2 EHV charges'!$D:$O,9,FALSE)),"")</f>
        <v/>
      </c>
      <c r="F257" s="88">
        <f>IFERROR(IF(VLOOKUP($A257,'Annex 2 EHV charges'!$D:$O,10,FALSE)=0,"",VLOOKUP($A257,'Annex 2 EHV charges'!$D:$O,10,FALSE)),"")</f>
        <v>783.99</v>
      </c>
      <c r="G257" s="89">
        <f>IFERROR(IF(VLOOKUP($A257,'Annex 2 EHV charges'!$D:$O,11,FALSE)=0,"",VLOOKUP($A257,'Annex 2 EHV charges'!$D:$O,11,FALSE)),"")</f>
        <v>0.05</v>
      </c>
      <c r="H257" s="89">
        <f>IFERROR(IF(VLOOKUP($A257,'Annex 2 EHV charges'!$D:$O,12,FALSE)=0,"",VLOOKUP($A257,'Annex 2 EHV charges'!$D:$O,12,FALSE)),"")</f>
        <v>0.05</v>
      </c>
    </row>
    <row r="258" spans="1:8" x14ac:dyDescent="0.25">
      <c r="A258" s="86" t="str">
        <f t="array" ref="A258">IFERROR(INDEX('Annex 2 EHV charges'!$D$11:$D$299, MATCH(0, IF(ISBLANK('Annex 2 EHV charges'!$D$11:$D$299),1, COUNTIF(A$4:$A257, 'Annex 2 EHV charges'!$D$11:$D$299)), 0)),"")</f>
        <v>New Export 18</v>
      </c>
      <c r="B258" s="85" t="str">
        <f>IF($A258="","",VLOOKUP($A258,'Annex 2 EHV charges'!$D:$O,2,0))</f>
        <v>New Export 18</v>
      </c>
      <c r="C258" s="86" t="str">
        <f>IF($A258="","",VLOOKUP($A258,'Annex 2 EHV charges'!$D:$O,3,0))</f>
        <v>New Export 18</v>
      </c>
      <c r="D258" s="85" t="str">
        <f>IF($A258="","",VLOOKUP($A258,'Annex 2 EHV charges'!$D:$O,4,0))</f>
        <v>Otterham WF Extension</v>
      </c>
      <c r="E258" s="87" t="str">
        <f>IFERROR(IF(VLOOKUP($A258,'Annex 2 EHV charges'!$D:$O,9,FALSE)=0,"",VLOOKUP($A258,'Annex 2 EHV charges'!$D:$O,9,FALSE)),"")</f>
        <v/>
      </c>
      <c r="F258" s="88">
        <f>IFERROR(IF(VLOOKUP($A258,'Annex 2 EHV charges'!$D:$O,10,FALSE)=0,"",VLOOKUP($A258,'Annex 2 EHV charges'!$D:$O,10,FALSE)),"")</f>
        <v>965.63</v>
      </c>
      <c r="G258" s="89">
        <f>IFERROR(IF(VLOOKUP($A258,'Annex 2 EHV charges'!$D:$O,11,FALSE)=0,"",VLOOKUP($A258,'Annex 2 EHV charges'!$D:$O,11,FALSE)),"")</f>
        <v>0.05</v>
      </c>
      <c r="H258" s="89">
        <f>IFERROR(IF(VLOOKUP($A258,'Annex 2 EHV charges'!$D:$O,12,FALSE)=0,"",VLOOKUP($A258,'Annex 2 EHV charges'!$D:$O,12,FALSE)),"")</f>
        <v>0.05</v>
      </c>
    </row>
    <row r="259" spans="1:8" x14ac:dyDescent="0.25">
      <c r="A259" s="86" t="str">
        <f t="array" ref="A259">IFERROR(INDEX('Annex 2 EHV charges'!$D$11:$D$299, MATCH(0, IF(ISBLANK('Annex 2 EHV charges'!$D$11:$D$299),1, COUNTIF(A$4:$A258, 'Annex 2 EHV charges'!$D$11:$D$299)), 0)),"")</f>
        <v>New Export 19</v>
      </c>
      <c r="B259" s="85" t="str">
        <f>IF($A259="","",VLOOKUP($A259,'Annex 2 EHV charges'!$D:$O,2,0))</f>
        <v>New Export 19</v>
      </c>
      <c r="C259" s="86" t="str">
        <f>IF($A259="","",VLOOKUP($A259,'Annex 2 EHV charges'!$D:$O,3,0))</f>
        <v>New Export 19</v>
      </c>
      <c r="D259" s="85" t="str">
        <f>IF($A259="","",VLOOKUP($A259,'Annex 2 EHV charges'!$D:$O,4,0))</f>
        <v>Ottery St Mary PV</v>
      </c>
      <c r="E259" s="87" t="str">
        <f>IFERROR(IF(VLOOKUP($A259,'Annex 2 EHV charges'!$D:$O,9,FALSE)=0,"",VLOOKUP($A259,'Annex 2 EHV charges'!$D:$O,9,FALSE)),"")</f>
        <v/>
      </c>
      <c r="F259" s="88">
        <f>IFERROR(IF(VLOOKUP($A259,'Annex 2 EHV charges'!$D:$O,10,FALSE)=0,"",VLOOKUP($A259,'Annex 2 EHV charges'!$D:$O,10,FALSE)),"")</f>
        <v>2062.04</v>
      </c>
      <c r="G259" s="89">
        <f>IFERROR(IF(VLOOKUP($A259,'Annex 2 EHV charges'!$D:$O,11,FALSE)=0,"",VLOOKUP($A259,'Annex 2 EHV charges'!$D:$O,11,FALSE)),"")</f>
        <v>0.05</v>
      </c>
      <c r="H259" s="89">
        <f>IFERROR(IF(VLOOKUP($A259,'Annex 2 EHV charges'!$D:$O,12,FALSE)=0,"",VLOOKUP($A259,'Annex 2 EHV charges'!$D:$O,12,FALSE)),"")</f>
        <v>0.05</v>
      </c>
    </row>
    <row r="260" spans="1:8" x14ac:dyDescent="0.25">
      <c r="A260" s="86" t="str">
        <f t="array" ref="A260">IFERROR(INDEX('Annex 2 EHV charges'!$D$11:$D$299, MATCH(0, IF(ISBLANK('Annex 2 EHV charges'!$D$11:$D$299),1, COUNTIF(A$4:$A259, 'Annex 2 EHV charges'!$D$11:$D$299)), 0)),"")</f>
        <v>New Export 20</v>
      </c>
      <c r="B260" s="85" t="str">
        <f>IF($A260="","",VLOOKUP($A260,'Annex 2 EHV charges'!$D:$O,2,0))</f>
        <v>New Export 20</v>
      </c>
      <c r="C260" s="86" t="str">
        <f>IF($A260="","",VLOOKUP($A260,'Annex 2 EHV charges'!$D:$O,3,0))</f>
        <v>New Export 20</v>
      </c>
      <c r="D260" s="85" t="str">
        <f>IF($A260="","",VLOOKUP($A260,'Annex 2 EHV charges'!$D:$O,4,0))</f>
        <v>Pedwell PV</v>
      </c>
      <c r="E260" s="87" t="str">
        <f>IFERROR(IF(VLOOKUP($A260,'Annex 2 EHV charges'!$D:$O,9,FALSE)=0,"",VLOOKUP($A260,'Annex 2 EHV charges'!$D:$O,9,FALSE)),"")</f>
        <v/>
      </c>
      <c r="F260" s="88">
        <f>IFERROR(IF(VLOOKUP($A260,'Annex 2 EHV charges'!$D:$O,10,FALSE)=0,"",VLOOKUP($A260,'Annex 2 EHV charges'!$D:$O,10,FALSE)),"")</f>
        <v>1814.36</v>
      </c>
      <c r="G260" s="89">
        <f>IFERROR(IF(VLOOKUP($A260,'Annex 2 EHV charges'!$D:$O,11,FALSE)=0,"",VLOOKUP($A260,'Annex 2 EHV charges'!$D:$O,11,FALSE)),"")</f>
        <v>0.05</v>
      </c>
      <c r="H260" s="89">
        <f>IFERROR(IF(VLOOKUP($A260,'Annex 2 EHV charges'!$D:$O,12,FALSE)=0,"",VLOOKUP($A260,'Annex 2 EHV charges'!$D:$O,12,FALSE)),"")</f>
        <v>0.05</v>
      </c>
    </row>
    <row r="261" spans="1:8" x14ac:dyDescent="0.25">
      <c r="A261" s="86" t="str">
        <f t="array" ref="A261">IFERROR(INDEX('Annex 2 EHV charges'!$D$11:$D$299, MATCH(0, IF(ISBLANK('Annex 2 EHV charges'!$D$11:$D$299),1, COUNTIF(A$4:$A260, 'Annex 2 EHV charges'!$D$11:$D$299)), 0)),"")</f>
        <v>New Export 21</v>
      </c>
      <c r="B261" s="85" t="str">
        <f>IF($A261="","",VLOOKUP($A261,'Annex 2 EHV charges'!$D:$O,2,0))</f>
        <v>New Export 21</v>
      </c>
      <c r="C261" s="86" t="str">
        <f>IF($A261="","",VLOOKUP($A261,'Annex 2 EHV charges'!$D:$O,3,0))</f>
        <v>New Export 21</v>
      </c>
      <c r="D261" s="85" t="str">
        <f>IF($A261="","",VLOOKUP($A261,'Annex 2 EHV charges'!$D:$O,4,0))</f>
        <v>Perrinpit Road PV</v>
      </c>
      <c r="E261" s="87" t="str">
        <f>IFERROR(IF(VLOOKUP($A261,'Annex 2 EHV charges'!$D:$O,9,FALSE)=0,"",VLOOKUP($A261,'Annex 2 EHV charges'!$D:$O,9,FALSE)),"")</f>
        <v/>
      </c>
      <c r="F261" s="88">
        <f>IFERROR(IF(VLOOKUP($A261,'Annex 2 EHV charges'!$D:$O,10,FALSE)=0,"",VLOOKUP($A261,'Annex 2 EHV charges'!$D:$O,10,FALSE)),"")</f>
        <v>982.45</v>
      </c>
      <c r="G261" s="89">
        <f>IFERROR(IF(VLOOKUP($A261,'Annex 2 EHV charges'!$D:$O,11,FALSE)=0,"",VLOOKUP($A261,'Annex 2 EHV charges'!$D:$O,11,FALSE)),"")</f>
        <v>0.05</v>
      </c>
      <c r="H261" s="89">
        <f>IFERROR(IF(VLOOKUP($A261,'Annex 2 EHV charges'!$D:$O,12,FALSE)=0,"",VLOOKUP($A261,'Annex 2 EHV charges'!$D:$O,12,FALSE)),"")</f>
        <v>0.05</v>
      </c>
    </row>
    <row r="262" spans="1:8" x14ac:dyDescent="0.25">
      <c r="A262" s="86" t="str">
        <f t="array" ref="A262">IFERROR(INDEX('Annex 2 EHV charges'!$D$11:$D$299, MATCH(0, IF(ISBLANK('Annex 2 EHV charges'!$D$11:$D$299),1, COUNTIF(A$4:$A261, 'Annex 2 EHV charges'!$D$11:$D$299)), 0)),"")</f>
        <v>New Export 22</v>
      </c>
      <c r="B262" s="85" t="str">
        <f>IF($A262="","",VLOOKUP($A262,'Annex 2 EHV charges'!$D:$O,2,0))</f>
        <v>New Export 22</v>
      </c>
      <c r="C262" s="86" t="str">
        <f>IF($A262="","",VLOOKUP($A262,'Annex 2 EHV charges'!$D:$O,3,0))</f>
        <v>New Export 22</v>
      </c>
      <c r="D262" s="85" t="str">
        <f>IF($A262="","",VLOOKUP($A262,'Annex 2 EHV charges'!$D:$O,4,0))</f>
        <v xml:space="preserve">Severn Road </v>
      </c>
      <c r="E262" s="87" t="str">
        <f>IFERROR(IF(VLOOKUP($A262,'Annex 2 EHV charges'!$D:$O,9,FALSE)=0,"",VLOOKUP($A262,'Annex 2 EHV charges'!$D:$O,9,FALSE)),"")</f>
        <v/>
      </c>
      <c r="F262" s="88">
        <f>IFERROR(IF(VLOOKUP($A262,'Annex 2 EHV charges'!$D:$O,10,FALSE)=0,"",VLOOKUP($A262,'Annex 2 EHV charges'!$D:$O,10,FALSE)),"")</f>
        <v>2391.16</v>
      </c>
      <c r="G262" s="89">
        <f>IFERROR(IF(VLOOKUP($A262,'Annex 2 EHV charges'!$D:$O,11,FALSE)=0,"",VLOOKUP($A262,'Annex 2 EHV charges'!$D:$O,11,FALSE)),"")</f>
        <v>0.05</v>
      </c>
      <c r="H262" s="89">
        <f>IFERROR(IF(VLOOKUP($A262,'Annex 2 EHV charges'!$D:$O,12,FALSE)=0,"",VLOOKUP($A262,'Annex 2 EHV charges'!$D:$O,12,FALSE)),"")</f>
        <v>0.05</v>
      </c>
    </row>
    <row r="263" spans="1:8" x14ac:dyDescent="0.25">
      <c r="A263" s="86" t="str">
        <f t="array" ref="A263">IFERROR(INDEX('Annex 2 EHV charges'!$D$11:$D$299, MATCH(0, IF(ISBLANK('Annex 2 EHV charges'!$D$11:$D$299),1, COUNTIF(A$4:$A262, 'Annex 2 EHV charges'!$D$11:$D$299)), 0)),"")</f>
        <v>New Export 23</v>
      </c>
      <c r="B263" s="85" t="str">
        <f>IF($A263="","",VLOOKUP($A263,'Annex 2 EHV charges'!$D:$O,2,0))</f>
        <v>New Export 23</v>
      </c>
      <c r="C263" s="86" t="str">
        <f>IF($A263="","",VLOOKUP($A263,'Annex 2 EHV charges'!$D:$O,3,0))</f>
        <v>New Export 23</v>
      </c>
      <c r="D263" s="85" t="str">
        <f>IF($A263="","",VLOOKUP($A263,'Annex 2 EHV charges'!$D:$O,4,0))</f>
        <v>Tale Lane Solar</v>
      </c>
      <c r="E263" s="87" t="str">
        <f>IFERROR(IF(VLOOKUP($A263,'Annex 2 EHV charges'!$D:$O,9,FALSE)=0,"",VLOOKUP($A263,'Annex 2 EHV charges'!$D:$O,9,FALSE)),"")</f>
        <v/>
      </c>
      <c r="F263" s="88">
        <f>IFERROR(IF(VLOOKUP($A263,'Annex 2 EHV charges'!$D:$O,10,FALSE)=0,"",VLOOKUP($A263,'Annex 2 EHV charges'!$D:$O,10,FALSE)),"")</f>
        <v>1383.57</v>
      </c>
      <c r="G263" s="89">
        <f>IFERROR(IF(VLOOKUP($A263,'Annex 2 EHV charges'!$D:$O,11,FALSE)=0,"",VLOOKUP($A263,'Annex 2 EHV charges'!$D:$O,11,FALSE)),"")</f>
        <v>0.05</v>
      </c>
      <c r="H263" s="89">
        <f>IFERROR(IF(VLOOKUP($A263,'Annex 2 EHV charges'!$D:$O,12,FALSE)=0,"",VLOOKUP($A263,'Annex 2 EHV charges'!$D:$O,12,FALSE)),"")</f>
        <v>0.05</v>
      </c>
    </row>
    <row r="264" spans="1:8" x14ac:dyDescent="0.25">
      <c r="A264" s="86" t="str">
        <f t="array" ref="A264">IFERROR(INDEX('Annex 2 EHV charges'!$D$11:$D$299, MATCH(0, IF(ISBLANK('Annex 2 EHV charges'!$D$11:$D$299),1, COUNTIF(A$4:$A263, 'Annex 2 EHV charges'!$D$11:$D$299)), 0)),"")</f>
        <v>New Export 24</v>
      </c>
      <c r="B264" s="85" t="str">
        <f>IF($A264="","",VLOOKUP($A264,'Annex 2 EHV charges'!$D:$O,2,0))</f>
        <v>New Export 24</v>
      </c>
      <c r="C264" s="86" t="str">
        <f>IF($A264="","",VLOOKUP($A264,'Annex 2 EHV charges'!$D:$O,3,0))</f>
        <v>New Export 24</v>
      </c>
      <c r="D264" s="85" t="str">
        <f>IF($A264="","",VLOOKUP($A264,'Annex 2 EHV charges'!$D:$O,4,0))</f>
        <v>Tregeen AD(OTHM1)</v>
      </c>
      <c r="E264" s="87" t="str">
        <f>IFERROR(IF(VLOOKUP($A264,'Annex 2 EHV charges'!$D:$O,9,FALSE)=0,"",VLOOKUP($A264,'Annex 2 EHV charges'!$D:$O,9,FALSE)),"")</f>
        <v/>
      </c>
      <c r="F264" s="88">
        <f>IFERROR(IF(VLOOKUP($A264,'Annex 2 EHV charges'!$D:$O,10,FALSE)=0,"",VLOOKUP($A264,'Annex 2 EHV charges'!$D:$O,10,FALSE)),"")</f>
        <v>875.5</v>
      </c>
      <c r="G264" s="89">
        <f>IFERROR(IF(VLOOKUP($A264,'Annex 2 EHV charges'!$D:$O,11,FALSE)=0,"",VLOOKUP($A264,'Annex 2 EHV charges'!$D:$O,11,FALSE)),"")</f>
        <v>0.05</v>
      </c>
      <c r="H264" s="89">
        <f>IFERROR(IF(VLOOKUP($A264,'Annex 2 EHV charges'!$D:$O,12,FALSE)=0,"",VLOOKUP($A264,'Annex 2 EHV charges'!$D:$O,12,FALSE)),"")</f>
        <v>0.05</v>
      </c>
    </row>
    <row r="265" spans="1:8" x14ac:dyDescent="0.25">
      <c r="A265" s="86" t="str">
        <f t="array" ref="A265">IFERROR(INDEX('Annex 2 EHV charges'!$D$11:$D$299, MATCH(0, IF(ISBLANK('Annex 2 EHV charges'!$D$11:$D$299),1, COUNTIF(A$4:$A264, 'Annex 2 EHV charges'!$D$11:$D$299)), 0)),"")</f>
        <v>New Export 25</v>
      </c>
      <c r="B265" s="85" t="str">
        <f>IF($A265="","",VLOOKUP($A265,'Annex 2 EHV charges'!$D:$O,2,0))</f>
        <v>New Export 25</v>
      </c>
      <c r="C265" s="86" t="str">
        <f>IF($A265="","",VLOOKUP($A265,'Annex 2 EHV charges'!$D:$O,3,0))</f>
        <v>New Export 25</v>
      </c>
      <c r="D265" s="85" t="str">
        <f>IF($A265="","",VLOOKUP($A265,'Annex 2 EHV charges'!$D:$O,4,0))</f>
        <v>Trenoweth Farm PV</v>
      </c>
      <c r="E265" s="87" t="str">
        <f>IFERROR(IF(VLOOKUP($A265,'Annex 2 EHV charges'!$D:$O,9,FALSE)=0,"",VLOOKUP($A265,'Annex 2 EHV charges'!$D:$O,9,FALSE)),"")</f>
        <v/>
      </c>
      <c r="F265" s="88">
        <f>IFERROR(IF(VLOOKUP($A265,'Annex 2 EHV charges'!$D:$O,10,FALSE)=0,"",VLOOKUP($A265,'Annex 2 EHV charges'!$D:$O,10,FALSE)),"")</f>
        <v>975.67</v>
      </c>
      <c r="G265" s="89">
        <f>IFERROR(IF(VLOOKUP($A265,'Annex 2 EHV charges'!$D:$O,11,FALSE)=0,"",VLOOKUP($A265,'Annex 2 EHV charges'!$D:$O,11,FALSE)),"")</f>
        <v>0.05</v>
      </c>
      <c r="H265" s="89">
        <f>IFERROR(IF(VLOOKUP($A265,'Annex 2 EHV charges'!$D:$O,12,FALSE)=0,"",VLOOKUP($A265,'Annex 2 EHV charges'!$D:$O,12,FALSE)),"")</f>
        <v>0.05</v>
      </c>
    </row>
    <row r="266" spans="1:8" x14ac:dyDescent="0.25">
      <c r="A266" s="86" t="str">
        <f t="array" ref="A266">IFERROR(INDEX('Annex 2 EHV charges'!$D$11:$D$299, MATCH(0, IF(ISBLANK('Annex 2 EHV charges'!$D$11:$D$299),1, COUNTIF(A$4:$A265, 'Annex 2 EHV charges'!$D$11:$D$299)), 0)),"")</f>
        <v>New Export 26</v>
      </c>
      <c r="B266" s="85" t="str">
        <f>IF($A266="","",VLOOKUP($A266,'Annex 2 EHV charges'!$D:$O,2,0))</f>
        <v>New Export 26</v>
      </c>
      <c r="C266" s="86" t="str">
        <f>IF($A266="","",VLOOKUP($A266,'Annex 2 EHV charges'!$D:$O,3,0))</f>
        <v>New Export 26</v>
      </c>
      <c r="D266" s="85" t="str">
        <f>IF($A266="","",VLOOKUP($A266,'Annex 2 EHV charges'!$D:$O,4,0))</f>
        <v>Two Post Cross PV</v>
      </c>
      <c r="E266" s="87">
        <f>IFERROR(IF(VLOOKUP($A266,'Annex 2 EHV charges'!$D:$O,9,FALSE)=0,"",VLOOKUP($A266,'Annex 2 EHV charges'!$D:$O,9,FALSE)),"")</f>
        <v>-1.532</v>
      </c>
      <c r="F266" s="88">
        <f>IFERROR(IF(VLOOKUP($A266,'Annex 2 EHV charges'!$D:$O,10,FALSE)=0,"",VLOOKUP($A266,'Annex 2 EHV charges'!$D:$O,10,FALSE)),"")</f>
        <v>470.55</v>
      </c>
      <c r="G266" s="89">
        <f>IFERROR(IF(VLOOKUP($A266,'Annex 2 EHV charges'!$D:$O,11,FALSE)=0,"",VLOOKUP($A266,'Annex 2 EHV charges'!$D:$O,11,FALSE)),"")</f>
        <v>0.05</v>
      </c>
      <c r="H266" s="89">
        <f>IFERROR(IF(VLOOKUP($A266,'Annex 2 EHV charges'!$D:$O,12,FALSE)=0,"",VLOOKUP($A266,'Annex 2 EHV charges'!$D:$O,12,FALSE)),"")</f>
        <v>0.05</v>
      </c>
    </row>
    <row r="267" spans="1:8" x14ac:dyDescent="0.25">
      <c r="A267" s="86" t="str">
        <f t="array" ref="A267">IFERROR(INDEX('Annex 2 EHV charges'!$D$11:$D$299, MATCH(0, IF(ISBLANK('Annex 2 EHV charges'!$D$11:$D$299),1, COUNTIF(A$4:$A266, 'Annex 2 EHV charges'!$D$11:$D$299)), 0)),"")</f>
        <v>New Export 27</v>
      </c>
      <c r="B267" s="85" t="str">
        <f>IF($A267="","",VLOOKUP($A267,'Annex 2 EHV charges'!$D:$O,2,0))</f>
        <v>New Export 27</v>
      </c>
      <c r="C267" s="86" t="str">
        <f>IF($A267="","",VLOOKUP($A267,'Annex 2 EHV charges'!$D:$O,3,0))</f>
        <v>New Export 27</v>
      </c>
      <c r="D267" s="85" t="str">
        <f>IF($A267="","",VLOOKUP($A267,'Annex 2 EHV charges'!$D:$O,4,0))</f>
        <v>Warne Road</v>
      </c>
      <c r="E267" s="87">
        <f>IFERROR(IF(VLOOKUP($A267,'Annex 2 EHV charges'!$D:$O,9,FALSE)=0,"",VLOOKUP($A267,'Annex 2 EHV charges'!$D:$O,9,FALSE)),"")</f>
        <v>-3.0720000000000001</v>
      </c>
      <c r="F267" s="88">
        <f>IFERROR(IF(VLOOKUP($A267,'Annex 2 EHV charges'!$D:$O,10,FALSE)=0,"",VLOOKUP($A267,'Annex 2 EHV charges'!$D:$O,10,FALSE)),"")</f>
        <v>465.68</v>
      </c>
      <c r="G267" s="89">
        <f>IFERROR(IF(VLOOKUP($A267,'Annex 2 EHV charges'!$D:$O,11,FALSE)=0,"",VLOOKUP($A267,'Annex 2 EHV charges'!$D:$O,11,FALSE)),"")</f>
        <v>0.05</v>
      </c>
      <c r="H267" s="89">
        <f>IFERROR(IF(VLOOKUP($A267,'Annex 2 EHV charges'!$D:$O,12,FALSE)=0,"",VLOOKUP($A267,'Annex 2 EHV charges'!$D:$O,12,FALSE)),"")</f>
        <v>0.05</v>
      </c>
    </row>
  </sheetData>
  <autoFilter ref="A4:H267"/>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election activeCell="H23" sqref="H23"/>
    </sheetView>
  </sheetViews>
  <sheetFormatPr defaultRowHeight="13.2" x14ac:dyDescent="0.25"/>
  <cols>
    <col min="1" max="1" width="27.44140625" customWidth="1"/>
    <col min="2" max="2" width="11" customWidth="1"/>
    <col min="4" max="10" width="16.5546875" customWidth="1"/>
  </cols>
  <sheetData>
    <row r="1" spans="1:12" s="1" customFormat="1" ht="27.75" customHeight="1" x14ac:dyDescent="0.25">
      <c r="A1" s="13" t="s">
        <v>27</v>
      </c>
      <c r="B1" s="2"/>
      <c r="D1" s="2"/>
      <c r="E1" s="2"/>
      <c r="F1" s="2"/>
      <c r="G1" s="9"/>
      <c r="H1" s="3"/>
      <c r="I1" s="3"/>
    </row>
    <row r="2" spans="1:12" s="1" customFormat="1" ht="27" customHeight="1" x14ac:dyDescent="0.25">
      <c r="A2" s="254" t="str">
        <f>Overview!B4&amp; " - Effective from "&amp;TEXT(Overview!D4,"D MMMM YYYY")&amp;" - "&amp;Overview!E4&amp;" LV and HV tariffs"</f>
        <v>Western Power Distribution (South West) plc - Effective from 1 April 2022 - Final LV and HV tariffs</v>
      </c>
      <c r="B2" s="254"/>
      <c r="C2" s="254"/>
      <c r="D2" s="254"/>
      <c r="E2" s="254"/>
      <c r="F2" s="254"/>
      <c r="G2" s="254"/>
      <c r="H2" s="254"/>
      <c r="I2" s="254"/>
      <c r="J2" s="254"/>
      <c r="K2" s="3"/>
      <c r="L2" s="3"/>
    </row>
    <row r="3" spans="1:12" s="1" customFormat="1" ht="27" customHeight="1" x14ac:dyDescent="0.25">
      <c r="A3" s="293" t="s">
        <v>205</v>
      </c>
      <c r="B3" s="293"/>
      <c r="C3" s="293"/>
      <c r="D3" s="293"/>
      <c r="E3" s="293"/>
      <c r="F3" s="293"/>
      <c r="G3" s="293"/>
      <c r="H3" s="293"/>
      <c r="I3" s="293"/>
      <c r="J3" s="293"/>
      <c r="K3" s="3"/>
      <c r="L3" s="3"/>
    </row>
    <row r="4" spans="1:12" s="1" customFormat="1" ht="71.25" customHeight="1" x14ac:dyDescent="0.25">
      <c r="A4" s="15"/>
      <c r="B4" s="25" t="s">
        <v>0</v>
      </c>
      <c r="C4" s="14" t="s">
        <v>32</v>
      </c>
      <c r="D4" s="53" t="s">
        <v>206</v>
      </c>
      <c r="E4" s="53" t="s">
        <v>208</v>
      </c>
      <c r="F4" s="53" t="s">
        <v>207</v>
      </c>
      <c r="G4" s="139" t="s">
        <v>33</v>
      </c>
      <c r="H4" s="14"/>
      <c r="I4" s="14"/>
      <c r="J4" s="14"/>
      <c r="K4" s="3"/>
      <c r="L4" s="3"/>
    </row>
    <row r="5" spans="1:12" s="1" customFormat="1" ht="32.25" customHeight="1" x14ac:dyDescent="0.25">
      <c r="A5" s="16"/>
      <c r="B5" s="24"/>
      <c r="C5" s="17"/>
      <c r="D5" s="18"/>
      <c r="E5" s="18"/>
      <c r="F5" s="18"/>
      <c r="G5" s="19"/>
      <c r="H5" s="23"/>
      <c r="I5" s="23"/>
      <c r="J5" s="23"/>
      <c r="K5" s="3"/>
      <c r="L5" s="3"/>
    </row>
    <row r="6" spans="1:12" x14ac:dyDescent="0.25">
      <c r="A6" s="294" t="s">
        <v>2</v>
      </c>
      <c r="B6" s="291" t="s">
        <v>3</v>
      </c>
      <c r="C6" s="291"/>
      <c r="D6" s="291"/>
      <c r="E6" s="291"/>
      <c r="F6" s="291"/>
      <c r="G6" s="291"/>
      <c r="H6" s="292"/>
      <c r="I6" s="292"/>
      <c r="J6" s="292"/>
    </row>
    <row r="7" spans="1:12" x14ac:dyDescent="0.25">
      <c r="A7" s="294"/>
      <c r="B7" s="291"/>
      <c r="C7" s="291"/>
      <c r="D7" s="291"/>
      <c r="E7" s="291"/>
      <c r="F7" s="291"/>
      <c r="G7" s="291"/>
      <c r="H7" s="292"/>
      <c r="I7" s="292"/>
      <c r="J7" s="292"/>
    </row>
    <row r="8" spans="1:12" x14ac:dyDescent="0.25">
      <c r="A8" s="294"/>
      <c r="B8" s="291"/>
      <c r="C8" s="291"/>
      <c r="D8" s="291"/>
      <c r="E8" s="291"/>
      <c r="F8" s="291"/>
      <c r="G8" s="291"/>
      <c r="H8" s="292"/>
      <c r="I8" s="292"/>
      <c r="J8" s="292"/>
    </row>
    <row r="9" spans="1:12" x14ac:dyDescent="0.25">
      <c r="A9" s="48"/>
      <c r="B9" s="48"/>
      <c r="C9" s="48"/>
      <c r="D9" s="48"/>
      <c r="E9" s="48"/>
      <c r="F9" s="48"/>
      <c r="G9" s="48"/>
      <c r="H9" s="48"/>
      <c r="I9" s="48"/>
      <c r="J9" s="48"/>
    </row>
    <row r="10" spans="1:12" x14ac:dyDescent="0.25">
      <c r="A10" s="48"/>
      <c r="B10" s="48"/>
      <c r="C10" s="48"/>
      <c r="D10" s="48"/>
      <c r="E10" s="48"/>
      <c r="F10" s="48"/>
      <c r="G10" s="48"/>
      <c r="H10" s="48"/>
      <c r="I10" s="48"/>
      <c r="J10" s="48"/>
    </row>
    <row r="11" spans="1:12" s="1" customFormat="1" ht="27" customHeight="1" x14ac:dyDescent="0.25">
      <c r="A11" s="293" t="s">
        <v>204</v>
      </c>
      <c r="B11" s="293"/>
      <c r="C11" s="293"/>
      <c r="D11" s="293"/>
      <c r="E11" s="293"/>
      <c r="F11" s="293"/>
      <c r="G11" s="293"/>
      <c r="H11" s="293"/>
      <c r="I11" s="293"/>
      <c r="J11" s="293"/>
      <c r="K11" s="3"/>
      <c r="L11" s="3"/>
    </row>
    <row r="12" spans="1:12" s="1" customFormat="1" ht="58.5" customHeight="1" x14ac:dyDescent="0.25">
      <c r="A12" s="15"/>
      <c r="B12" s="25" t="s">
        <v>0</v>
      </c>
      <c r="C12" s="14" t="s">
        <v>32</v>
      </c>
      <c r="D12" s="53" t="s">
        <v>206</v>
      </c>
      <c r="E12" s="53" t="s">
        <v>208</v>
      </c>
      <c r="F12" s="53" t="s">
        <v>207</v>
      </c>
      <c r="G12" s="122" t="s">
        <v>33</v>
      </c>
      <c r="H12" s="122" t="s">
        <v>34</v>
      </c>
      <c r="I12" s="25" t="s">
        <v>174</v>
      </c>
      <c r="J12" s="122" t="s">
        <v>61</v>
      </c>
      <c r="K12" s="3"/>
      <c r="L12" s="3"/>
    </row>
    <row r="13" spans="1:12" s="1" customFormat="1" ht="32.25" customHeight="1" x14ac:dyDescent="0.25">
      <c r="A13" s="16"/>
      <c r="B13" s="24"/>
      <c r="C13" s="17">
        <v>0</v>
      </c>
      <c r="D13" s="18"/>
      <c r="E13" s="18"/>
      <c r="F13" s="18"/>
      <c r="G13" s="19"/>
      <c r="H13" s="19"/>
      <c r="I13" s="19"/>
      <c r="J13" s="18"/>
      <c r="K13" s="3"/>
      <c r="L13" s="3"/>
    </row>
    <row r="14" spans="1:12" x14ac:dyDescent="0.25">
      <c r="A14" s="294" t="s">
        <v>2</v>
      </c>
      <c r="B14" s="295" t="s">
        <v>20</v>
      </c>
      <c r="C14" s="295"/>
      <c r="D14" s="295"/>
      <c r="E14" s="295"/>
      <c r="F14" s="295"/>
      <c r="G14" s="295"/>
      <c r="H14" s="296"/>
      <c r="I14" s="296"/>
      <c r="J14" s="296"/>
    </row>
    <row r="15" spans="1:12" x14ac:dyDescent="0.25">
      <c r="A15" s="294"/>
      <c r="B15" s="291" t="s">
        <v>3</v>
      </c>
      <c r="C15" s="291"/>
      <c r="D15" s="291"/>
      <c r="E15" s="291"/>
      <c r="F15" s="291"/>
      <c r="G15" s="291"/>
      <c r="H15" s="292"/>
      <c r="I15" s="292"/>
      <c r="J15" s="292"/>
    </row>
    <row r="16" spans="1:12" x14ac:dyDescent="0.25">
      <c r="A16" s="294"/>
      <c r="B16" s="291" t="s">
        <v>71</v>
      </c>
      <c r="C16" s="291"/>
      <c r="D16" s="291"/>
      <c r="E16" s="291"/>
      <c r="F16" s="291"/>
      <c r="G16" s="291"/>
      <c r="H16" s="292"/>
      <c r="I16" s="292"/>
      <c r="J16" s="292"/>
    </row>
    <row r="17" spans="1:10" x14ac:dyDescent="0.25">
      <c r="A17" s="297"/>
      <c r="B17" s="291" t="s">
        <v>72</v>
      </c>
      <c r="C17" s="291"/>
      <c r="D17" s="291"/>
      <c r="E17" s="291"/>
      <c r="F17" s="291"/>
      <c r="G17" s="291"/>
      <c r="H17" s="292"/>
      <c r="I17" s="292"/>
      <c r="J17" s="292"/>
    </row>
    <row r="18" spans="1:10" x14ac:dyDescent="0.25">
      <c r="A18" s="297"/>
      <c r="B18" s="291" t="s">
        <v>73</v>
      </c>
      <c r="C18" s="291"/>
      <c r="D18" s="291"/>
      <c r="E18" s="291"/>
      <c r="F18" s="291"/>
      <c r="G18" s="291"/>
      <c r="H18" s="292"/>
      <c r="I18" s="292"/>
      <c r="J18" s="292"/>
    </row>
    <row r="19" spans="1:10" x14ac:dyDescent="0.25">
      <c r="A19" s="297"/>
      <c r="B19" s="291" t="s">
        <v>4</v>
      </c>
      <c r="C19" s="291"/>
      <c r="D19" s="291"/>
      <c r="E19" s="291"/>
      <c r="F19" s="291"/>
      <c r="G19" s="291"/>
      <c r="H19" s="292"/>
      <c r="I19" s="292"/>
      <c r="J19" s="292"/>
    </row>
    <row r="20" spans="1:10" x14ac:dyDescent="0.25">
      <c r="A20" s="297"/>
      <c r="B20" s="291"/>
      <c r="C20" s="291"/>
      <c r="D20" s="291"/>
      <c r="E20" s="291"/>
      <c r="F20" s="291"/>
      <c r="G20" s="291"/>
      <c r="H20" s="292"/>
      <c r="I20" s="292"/>
      <c r="J20" s="292"/>
    </row>
    <row r="21" spans="1:10" x14ac:dyDescent="0.25">
      <c r="A21" s="297"/>
      <c r="B21" s="291" t="s">
        <v>5</v>
      </c>
      <c r="C21" s="291"/>
      <c r="D21" s="291"/>
      <c r="E21" s="291"/>
      <c r="F21" s="291"/>
      <c r="G21" s="291"/>
      <c r="H21" s="292"/>
      <c r="I21" s="292"/>
      <c r="J21" s="292"/>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1"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86" fitToHeight="0" orientation="landscape"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207"/>
  <sheetViews>
    <sheetView topLeftCell="A196" zoomScaleNormal="100" zoomScaleSheetLayoutView="85" workbookViewId="0">
      <selection activeCell="G175" sqref="G175"/>
    </sheetView>
  </sheetViews>
  <sheetFormatPr defaultColWidth="9.109375" defaultRowHeight="27.75" customHeight="1" x14ac:dyDescent="0.25"/>
  <cols>
    <col min="1" max="1" width="58" style="1" bestFit="1" customWidth="1"/>
    <col min="2" max="2" width="17.6640625" style="2" customWidth="1"/>
    <col min="3" max="4" width="17.6640625" style="1" customWidth="1"/>
    <col min="5" max="7" width="17.6640625" style="2" customWidth="1"/>
    <col min="8" max="9" width="17.6640625" style="8" customWidth="1"/>
    <col min="10" max="10" width="17.6640625" style="3" customWidth="1"/>
    <col min="11" max="11" width="15.5546875" style="3" customWidth="1"/>
    <col min="12" max="17" width="15.5546875" style="1" customWidth="1"/>
    <col min="18" max="16384" width="9.109375" style="1"/>
  </cols>
  <sheetData>
    <row r="1" spans="1:13" ht="27.75" customHeight="1" x14ac:dyDescent="0.25">
      <c r="A1" s="13" t="s">
        <v>27</v>
      </c>
      <c r="B1" s="305" t="s">
        <v>170</v>
      </c>
      <c r="C1" s="306"/>
      <c r="D1" s="306"/>
      <c r="F1" s="307" t="s">
        <v>173</v>
      </c>
      <c r="G1" s="308"/>
      <c r="H1" s="309"/>
      <c r="I1" s="3"/>
      <c r="J1" s="1"/>
      <c r="K1" s="1"/>
    </row>
    <row r="2" spans="1:13" ht="31.5" customHeight="1" x14ac:dyDescent="0.25">
      <c r="A2" s="310" t="str">
        <f>Overview!B4&amp; " - Effective from "&amp;TEXT(Overview!D4,"D MMMM YYYY")&amp;" - "&amp;Overview!E4&amp;" LDNO tariffs"</f>
        <v>Western Power Distribution (South West) plc - Effective from 1 April 2022 - Final LDNO tariffs</v>
      </c>
      <c r="B2" s="310"/>
      <c r="C2" s="310"/>
      <c r="D2" s="310"/>
      <c r="E2" s="310"/>
      <c r="F2" s="310"/>
      <c r="G2" s="310"/>
      <c r="H2" s="310"/>
      <c r="I2" s="310"/>
      <c r="J2" s="310"/>
    </row>
    <row r="3" spans="1:13" ht="8.25" customHeight="1" x14ac:dyDescent="0.25">
      <c r="A3" s="222"/>
      <c r="B3" s="222"/>
      <c r="C3" s="222"/>
      <c r="D3" s="222"/>
      <c r="E3" s="222"/>
      <c r="F3" s="222"/>
      <c r="G3" s="222"/>
      <c r="H3" s="222"/>
      <c r="I3" s="222"/>
      <c r="J3" s="222"/>
    </row>
    <row r="4" spans="1:13" ht="17.399999999999999" x14ac:dyDescent="0.25">
      <c r="A4" s="274" t="s">
        <v>703</v>
      </c>
      <c r="B4" s="275"/>
      <c r="C4" s="275"/>
      <c r="D4" s="276"/>
      <c r="E4" s="222"/>
      <c r="F4" s="274" t="s">
        <v>704</v>
      </c>
      <c r="G4" s="275"/>
      <c r="H4" s="275"/>
      <c r="I4" s="275"/>
      <c r="J4" s="276"/>
      <c r="L4" s="3"/>
    </row>
    <row r="5" spans="1:13" ht="27.6" x14ac:dyDescent="0.25">
      <c r="A5" s="217" t="s">
        <v>20</v>
      </c>
      <c r="B5" s="228" t="s">
        <v>103</v>
      </c>
      <c r="C5" s="223" t="s">
        <v>104</v>
      </c>
      <c r="D5" s="218" t="s">
        <v>105</v>
      </c>
      <c r="E5" s="222"/>
      <c r="F5" s="225"/>
      <c r="G5" s="226"/>
      <c r="H5" s="219" t="s">
        <v>107</v>
      </c>
      <c r="I5" s="220" t="s">
        <v>108</v>
      </c>
      <c r="J5" s="218" t="s">
        <v>105</v>
      </c>
      <c r="K5" s="75"/>
      <c r="L5" s="3"/>
      <c r="M5" s="3"/>
    </row>
    <row r="6" spans="1:13" ht="26.4" x14ac:dyDescent="0.25">
      <c r="A6" s="229" t="str">
        <f>IF('Annex 1 LV, HV and UMS charges'!A6=0,"",'Annex 1 LV, HV and UMS charges'!A6)</f>
        <v xml:space="preserve">Monday to Friday </v>
      </c>
      <c r="B6" s="216" t="str">
        <f>IF('Annex 1 LV, HV and UMS charges'!B6=0,"",'Annex 1 LV, HV and UMS charges'!B6)</f>
        <v>17:00 to 19:00</v>
      </c>
      <c r="C6" s="224" t="str">
        <f>IF('Annex 1 LV, HV and UMS charges'!C6=0,"",'Annex 1 LV, HV and UMS charges'!C6)</f>
        <v>07:30 to 17:00
19:00 to 21:30</v>
      </c>
      <c r="D6" s="230" t="str">
        <f>IF('Annex 1 LV, HV and UMS charges'!E6=0,"",'Annex 1 LV, HV and UMS charges'!E6)</f>
        <v>00:00 to 07:30
21:30 to 24:00</v>
      </c>
      <c r="E6" s="222"/>
      <c r="F6" s="311" t="str">
        <f>IF('Annex 1 LV, HV and UMS charges'!G6=0,"",'Annex 1 LV, HV and UMS charges'!G6)</f>
        <v>Monday to Friday Nov to Feb (excluding 22nd Dec to 4th Jan inclusive)</v>
      </c>
      <c r="G6" s="312"/>
      <c r="H6" s="216" t="str">
        <f>IF('Annex 1 LV, HV and UMS charges'!I6=0,"",'Annex 1 LV, HV and UMS charges'!I6)</f>
        <v>17:00 to 19:00</v>
      </c>
      <c r="I6" s="221" t="str">
        <f>IF('Annex 1 LV, HV and UMS charges'!J6=0,"",'Annex 1 LV, HV and UMS charges'!J6)</f>
        <v>07:30 to 17:00
19:00 to 21:30</v>
      </c>
      <c r="J6" s="221" t="str">
        <f>IF('Annex 1 LV, HV and UMS charges'!K6=0,"",'Annex 1 LV, HV and UMS charges'!K6)</f>
        <v>00:00 to 07:30
21:30 to 24:00</v>
      </c>
      <c r="K6" s="75"/>
      <c r="L6" s="3"/>
      <c r="M6" s="3"/>
    </row>
    <row r="7" spans="1:13" ht="26.4" x14ac:dyDescent="0.25">
      <c r="A7" s="229" t="str">
        <f>IF('Annex 1 LV, HV and UMS charges'!A7=0,"",'Annex 1 LV, HV and UMS charges'!A7)</f>
        <v>Weekends</v>
      </c>
      <c r="B7" s="227" t="str">
        <f>IF('Annex 1 LV, HV and UMS charges'!B7=0,"",'Annex 1 LV, HV and UMS charges'!B7)</f>
        <v/>
      </c>
      <c r="C7" s="237" t="str">
        <f>IF('Annex 1 LV, HV and UMS charges'!C7=0,"",'Annex 1 LV, HV and UMS charges'!C7)</f>
        <v>16:30 to 19:30</v>
      </c>
      <c r="D7" s="230" t="str">
        <f>IF('Annex 1 LV, HV and UMS charges'!E7=0,"",'Annex 1 LV, HV and UMS charges'!E7)</f>
        <v>00:00 to 16:30
19:30 to 24:00</v>
      </c>
      <c r="E7" s="222"/>
      <c r="F7" s="311" t="str">
        <f>IF('Annex 1 LV, HV and UMS charges'!G7=0,"",'Annex 1 LV, HV and UMS charges'!G7)</f>
        <v>Monday to Friday Mar to Oct (plus 22nd Dec to 4th Jan inclusive)</v>
      </c>
      <c r="G7" s="312"/>
      <c r="H7" s="227" t="str">
        <f>IF('Annex 1 LV, HV and UMS charges'!I7=0,"",'Annex 1 LV, HV and UMS charges'!I7)</f>
        <v/>
      </c>
      <c r="I7" s="221" t="str">
        <f>IF('Annex 1 LV, HV and UMS charges'!J7=0,"",'Annex 1 LV, HV and UMS charges'!J7)</f>
        <v>07:30 to 21:30</v>
      </c>
      <c r="J7" s="221" t="str">
        <f>IF('Annex 1 LV, HV and UMS charges'!K7=0,"",'Annex 1 LV, HV and UMS charges'!K7)</f>
        <v>00:00 to 07:30
21:30 to 24:00</v>
      </c>
      <c r="K7" s="75"/>
      <c r="L7" s="3"/>
      <c r="M7" s="3"/>
    </row>
    <row r="8" spans="1:13" ht="29.25" customHeight="1" x14ac:dyDescent="0.25">
      <c r="A8" s="231" t="s">
        <v>21</v>
      </c>
      <c r="B8" s="265" t="s">
        <v>22</v>
      </c>
      <c r="C8" s="266"/>
      <c r="D8" s="267"/>
      <c r="E8" s="222"/>
      <c r="F8" s="311" t="str">
        <f>IF('Annex 1 LV, HV and UMS charges'!G8=0,"",'Annex 1 LV, HV and UMS charges'!G8)</f>
        <v>Weekends</v>
      </c>
      <c r="G8" s="312"/>
      <c r="H8" s="227" t="str">
        <f>IF('Annex 1 LV, HV and UMS charges'!I8=0,"",'Annex 1 LV, HV and UMS charges'!I8)</f>
        <v/>
      </c>
      <c r="I8" s="221" t="str">
        <f>IF('Annex 1 LV, HV and UMS charges'!J8=0,"",'Annex 1 LV, HV and UMS charges'!J8)</f>
        <v>16:30 to 19:30</v>
      </c>
      <c r="J8" s="221" t="str">
        <f>IF('Annex 1 LV, HV and UMS charges'!K8=0,"",'Annex 1 LV, HV and UMS charges'!K8)</f>
        <v>00:00 to 16:30
19:30 to 24:00</v>
      </c>
      <c r="K8" s="75"/>
      <c r="L8" s="3"/>
      <c r="M8" s="3"/>
    </row>
    <row r="9" spans="1:13" s="74" customFormat="1" ht="17.399999999999999" x14ac:dyDescent="0.25">
      <c r="A9" s="232"/>
      <c r="B9" s="232"/>
      <c r="C9" s="301"/>
      <c r="D9" s="302"/>
      <c r="E9" s="222"/>
      <c r="F9" s="311" t="str">
        <f>IF('Annex 1 LV, HV and UMS charges'!G9=0,"",'Annex 1 LV, HV and UMS charges'!G9)</f>
        <v>Notes</v>
      </c>
      <c r="G9" s="312"/>
      <c r="H9" s="265" t="s">
        <v>22</v>
      </c>
      <c r="I9" s="266"/>
      <c r="J9" s="267"/>
      <c r="K9" s="75"/>
      <c r="L9" s="48"/>
      <c r="M9" s="48"/>
    </row>
    <row r="10" spans="1:13" ht="4.5" customHeight="1" x14ac:dyDescent="0.25">
      <c r="A10" s="233"/>
      <c r="B10" s="298"/>
      <c r="C10" s="299"/>
      <c r="D10" s="299"/>
      <c r="E10" s="300"/>
      <c r="F10" s="222"/>
      <c r="G10" s="301"/>
      <c r="H10" s="302"/>
      <c r="I10" s="234"/>
      <c r="J10" s="234"/>
    </row>
    <row r="11" spans="1:13" ht="4.5" customHeight="1" x14ac:dyDescent="0.25">
      <c r="A11" s="222"/>
      <c r="B11" s="222"/>
      <c r="C11" s="222"/>
      <c r="D11" s="222"/>
      <c r="E11" s="222"/>
      <c r="F11" s="222"/>
      <c r="G11" s="303"/>
      <c r="H11" s="304"/>
      <c r="I11" s="235"/>
      <c r="J11" s="236"/>
    </row>
    <row r="12" spans="1:13" ht="4.5" customHeight="1" x14ac:dyDescent="0.25">
      <c r="A12" s="222"/>
      <c r="B12" s="222"/>
      <c r="C12" s="222"/>
      <c r="D12" s="222"/>
      <c r="E12" s="222"/>
      <c r="F12" s="222"/>
      <c r="G12" s="222"/>
      <c r="H12" s="222"/>
      <c r="I12" s="222"/>
      <c r="J12" s="222"/>
    </row>
    <row r="13" spans="1:13" ht="39.6" x14ac:dyDescent="0.25">
      <c r="A13" s="173" t="s">
        <v>172</v>
      </c>
      <c r="B13" s="173" t="s">
        <v>513</v>
      </c>
      <c r="C13" s="174" t="s">
        <v>32</v>
      </c>
      <c r="D13" s="53" t="s">
        <v>206</v>
      </c>
      <c r="E13" s="53" t="s">
        <v>208</v>
      </c>
      <c r="F13" s="53" t="s">
        <v>207</v>
      </c>
      <c r="G13" s="174" t="s">
        <v>33</v>
      </c>
      <c r="H13" s="174" t="s">
        <v>34</v>
      </c>
      <c r="I13" s="174" t="s">
        <v>174</v>
      </c>
      <c r="J13" s="174" t="s">
        <v>61</v>
      </c>
    </row>
    <row r="14" spans="1:13" ht="27.75" customHeight="1" x14ac:dyDescent="0.25">
      <c r="A14" s="168" t="s">
        <v>544</v>
      </c>
      <c r="B14" s="242" t="s">
        <v>1131</v>
      </c>
      <c r="C14" s="169" t="s">
        <v>699</v>
      </c>
      <c r="D14" s="133">
        <v>8.9179999999999993</v>
      </c>
      <c r="E14" s="134">
        <v>0.44800000000000001</v>
      </c>
      <c r="F14" s="135">
        <v>4.2999999999999997E-2</v>
      </c>
      <c r="G14" s="170">
        <v>21.61</v>
      </c>
      <c r="H14" s="171" t="s">
        <v>1097</v>
      </c>
      <c r="I14" s="175" t="s">
        <v>1097</v>
      </c>
      <c r="J14" s="41" t="s">
        <v>1097</v>
      </c>
    </row>
    <row r="15" spans="1:13" ht="27.75" customHeight="1" x14ac:dyDescent="0.25">
      <c r="A15" s="168" t="s">
        <v>545</v>
      </c>
      <c r="B15" s="242" t="s">
        <v>1131</v>
      </c>
      <c r="C15" s="169" t="s">
        <v>463</v>
      </c>
      <c r="D15" s="133">
        <v>8.9179999999999993</v>
      </c>
      <c r="E15" s="134">
        <v>0.44800000000000001</v>
      </c>
      <c r="F15" s="135">
        <v>4.2999999999999997E-2</v>
      </c>
      <c r="G15" s="171" t="s">
        <v>1097</v>
      </c>
      <c r="H15" s="171" t="s">
        <v>1097</v>
      </c>
      <c r="I15" s="175" t="s">
        <v>1097</v>
      </c>
      <c r="J15" s="41" t="s">
        <v>1097</v>
      </c>
    </row>
    <row r="16" spans="1:13" ht="27.75" customHeight="1" x14ac:dyDescent="0.25">
      <c r="A16" s="168" t="s">
        <v>546</v>
      </c>
      <c r="B16" s="242" t="s">
        <v>1131</v>
      </c>
      <c r="C16" s="169" t="s">
        <v>700</v>
      </c>
      <c r="D16" s="133">
        <v>8.0820000000000007</v>
      </c>
      <c r="E16" s="134">
        <v>0.40600000000000003</v>
      </c>
      <c r="F16" s="135">
        <v>3.9E-2</v>
      </c>
      <c r="G16" s="170">
        <v>6.36</v>
      </c>
      <c r="H16" s="171" t="s">
        <v>1097</v>
      </c>
      <c r="I16" s="175" t="s">
        <v>1097</v>
      </c>
      <c r="J16" s="41" t="s">
        <v>1097</v>
      </c>
    </row>
    <row r="17" spans="1:10" ht="27.75" customHeight="1" x14ac:dyDescent="0.25">
      <c r="A17" s="168" t="s">
        <v>547</v>
      </c>
      <c r="B17" s="242" t="s">
        <v>1131</v>
      </c>
      <c r="C17" s="169" t="s">
        <v>700</v>
      </c>
      <c r="D17" s="133">
        <v>8.0820000000000007</v>
      </c>
      <c r="E17" s="134">
        <v>0.40600000000000003</v>
      </c>
      <c r="F17" s="135">
        <v>3.9E-2</v>
      </c>
      <c r="G17" s="170">
        <v>9.6300000000000008</v>
      </c>
      <c r="H17" s="171" t="s">
        <v>1097</v>
      </c>
      <c r="I17" s="175" t="s">
        <v>1097</v>
      </c>
      <c r="J17" s="41" t="s">
        <v>1097</v>
      </c>
    </row>
    <row r="18" spans="1:10" ht="27.75" customHeight="1" x14ac:dyDescent="0.25">
      <c r="A18" s="168" t="s">
        <v>548</v>
      </c>
      <c r="B18" s="242" t="s">
        <v>1131</v>
      </c>
      <c r="C18" s="169" t="s">
        <v>700</v>
      </c>
      <c r="D18" s="133">
        <v>8.0820000000000007</v>
      </c>
      <c r="E18" s="134">
        <v>0.40600000000000003</v>
      </c>
      <c r="F18" s="135">
        <v>3.9E-2</v>
      </c>
      <c r="G18" s="170">
        <v>25.82</v>
      </c>
      <c r="H18" s="171" t="s">
        <v>1097</v>
      </c>
      <c r="I18" s="175" t="s">
        <v>1097</v>
      </c>
      <c r="J18" s="41" t="s">
        <v>1097</v>
      </c>
    </row>
    <row r="19" spans="1:10" ht="27.75" customHeight="1" x14ac:dyDescent="0.25">
      <c r="A19" s="168" t="s">
        <v>549</v>
      </c>
      <c r="B19" s="242" t="s">
        <v>1131</v>
      </c>
      <c r="C19" s="169" t="s">
        <v>700</v>
      </c>
      <c r="D19" s="133">
        <v>8.0820000000000007</v>
      </c>
      <c r="E19" s="134">
        <v>0.40600000000000003</v>
      </c>
      <c r="F19" s="135">
        <v>3.9E-2</v>
      </c>
      <c r="G19" s="170">
        <v>53.05</v>
      </c>
      <c r="H19" s="171" t="s">
        <v>1097</v>
      </c>
      <c r="I19" s="175" t="s">
        <v>1097</v>
      </c>
      <c r="J19" s="41" t="s">
        <v>1097</v>
      </c>
    </row>
    <row r="20" spans="1:10" ht="27.75" customHeight="1" x14ac:dyDescent="0.25">
      <c r="A20" s="168" t="s">
        <v>550</v>
      </c>
      <c r="B20" s="242" t="s">
        <v>1131</v>
      </c>
      <c r="C20" s="169" t="s">
        <v>700</v>
      </c>
      <c r="D20" s="133">
        <v>8.0820000000000007</v>
      </c>
      <c r="E20" s="134">
        <v>0.40600000000000003</v>
      </c>
      <c r="F20" s="135">
        <v>3.9E-2</v>
      </c>
      <c r="G20" s="170">
        <v>157.07</v>
      </c>
      <c r="H20" s="171" t="s">
        <v>1097</v>
      </c>
      <c r="I20" s="175" t="s">
        <v>1097</v>
      </c>
      <c r="J20" s="41" t="s">
        <v>1097</v>
      </c>
    </row>
    <row r="21" spans="1:10" ht="27.75" customHeight="1" x14ac:dyDescent="0.25">
      <c r="A21" s="168" t="s">
        <v>467</v>
      </c>
      <c r="B21" s="242" t="s">
        <v>1131</v>
      </c>
      <c r="C21" s="169" t="s">
        <v>464</v>
      </c>
      <c r="D21" s="133">
        <v>8.0820000000000007</v>
      </c>
      <c r="E21" s="134">
        <v>0.40600000000000003</v>
      </c>
      <c r="F21" s="135">
        <v>3.9E-2</v>
      </c>
      <c r="G21" s="171" t="s">
        <v>1097</v>
      </c>
      <c r="H21" s="171" t="s">
        <v>1097</v>
      </c>
      <c r="I21" s="175" t="s">
        <v>1097</v>
      </c>
      <c r="J21" s="41" t="s">
        <v>1097</v>
      </c>
    </row>
    <row r="22" spans="1:10" ht="27.75" customHeight="1" x14ac:dyDescent="0.25">
      <c r="A22" s="168" t="s">
        <v>551</v>
      </c>
      <c r="B22" s="242" t="s">
        <v>1131</v>
      </c>
      <c r="C22" s="169">
        <v>0</v>
      </c>
      <c r="D22" s="133">
        <v>5.2050000000000001</v>
      </c>
      <c r="E22" s="134">
        <v>0.23699999999999999</v>
      </c>
      <c r="F22" s="135">
        <v>2.1999999999999999E-2</v>
      </c>
      <c r="G22" s="170">
        <v>8.85</v>
      </c>
      <c r="H22" s="170">
        <v>2.4700000000000002</v>
      </c>
      <c r="I22" s="176">
        <v>5.14</v>
      </c>
      <c r="J22" s="40">
        <v>7.1999999999999995E-2</v>
      </c>
    </row>
    <row r="23" spans="1:10" ht="27.75" customHeight="1" x14ac:dyDescent="0.25">
      <c r="A23" s="168" t="s">
        <v>552</v>
      </c>
      <c r="B23" s="242" t="s">
        <v>1131</v>
      </c>
      <c r="C23" s="169">
        <v>0</v>
      </c>
      <c r="D23" s="133">
        <v>5.2050000000000001</v>
      </c>
      <c r="E23" s="134">
        <v>0.23699999999999999</v>
      </c>
      <c r="F23" s="135">
        <v>2.1999999999999999E-2</v>
      </c>
      <c r="G23" s="170">
        <v>220.16</v>
      </c>
      <c r="H23" s="170">
        <v>2.4700000000000002</v>
      </c>
      <c r="I23" s="176">
        <v>5.14</v>
      </c>
      <c r="J23" s="40">
        <v>7.1999999999999995E-2</v>
      </c>
    </row>
    <row r="24" spans="1:10" ht="27.75" customHeight="1" x14ac:dyDescent="0.25">
      <c r="A24" s="168" t="s">
        <v>553</v>
      </c>
      <c r="B24" s="242" t="s">
        <v>1131</v>
      </c>
      <c r="C24" s="169">
        <v>0</v>
      </c>
      <c r="D24" s="133">
        <v>5.2050000000000001</v>
      </c>
      <c r="E24" s="134">
        <v>0.23699999999999999</v>
      </c>
      <c r="F24" s="135">
        <v>2.1999999999999999E-2</v>
      </c>
      <c r="G24" s="170">
        <v>427.59</v>
      </c>
      <c r="H24" s="170">
        <v>2.4700000000000002</v>
      </c>
      <c r="I24" s="176">
        <v>5.14</v>
      </c>
      <c r="J24" s="40">
        <v>7.1999999999999995E-2</v>
      </c>
    </row>
    <row r="25" spans="1:10" ht="27.75" customHeight="1" x14ac:dyDescent="0.25">
      <c r="A25" s="168" t="s">
        <v>554</v>
      </c>
      <c r="B25" s="242" t="s">
        <v>1131</v>
      </c>
      <c r="C25" s="169">
        <v>0</v>
      </c>
      <c r="D25" s="133">
        <v>5.2050000000000001</v>
      </c>
      <c r="E25" s="134">
        <v>0.23699999999999999</v>
      </c>
      <c r="F25" s="135">
        <v>2.1999999999999999E-2</v>
      </c>
      <c r="G25" s="170">
        <v>686.71</v>
      </c>
      <c r="H25" s="170">
        <v>2.4700000000000002</v>
      </c>
      <c r="I25" s="176">
        <v>5.14</v>
      </c>
      <c r="J25" s="40">
        <v>7.1999999999999995E-2</v>
      </c>
    </row>
    <row r="26" spans="1:10" ht="27.75" customHeight="1" x14ac:dyDescent="0.25">
      <c r="A26" s="168" t="s">
        <v>555</v>
      </c>
      <c r="B26" s="242" t="s">
        <v>1131</v>
      </c>
      <c r="C26" s="169">
        <v>0</v>
      </c>
      <c r="D26" s="133">
        <v>5.2050000000000001</v>
      </c>
      <c r="E26" s="134">
        <v>0.23699999999999999</v>
      </c>
      <c r="F26" s="135">
        <v>2.1999999999999999E-2</v>
      </c>
      <c r="G26" s="170">
        <v>1498.68</v>
      </c>
      <c r="H26" s="170">
        <v>2.4700000000000002</v>
      </c>
      <c r="I26" s="176">
        <v>5.14</v>
      </c>
      <c r="J26" s="40">
        <v>7.1999999999999995E-2</v>
      </c>
    </row>
    <row r="27" spans="1:10" ht="27.75" customHeight="1" x14ac:dyDescent="0.25">
      <c r="A27" s="168" t="s">
        <v>468</v>
      </c>
      <c r="B27" s="242" t="s">
        <v>1131</v>
      </c>
      <c r="C27" s="169" t="s">
        <v>465</v>
      </c>
      <c r="D27" s="136">
        <v>23.594000000000001</v>
      </c>
      <c r="E27" s="137">
        <v>2.1160000000000001</v>
      </c>
      <c r="F27" s="135">
        <v>1.548</v>
      </c>
      <c r="G27" s="171" t="s">
        <v>1097</v>
      </c>
      <c r="H27" s="171" t="s">
        <v>1097</v>
      </c>
      <c r="I27" s="175" t="s">
        <v>1097</v>
      </c>
      <c r="J27" s="41" t="s">
        <v>1097</v>
      </c>
    </row>
    <row r="28" spans="1:10" ht="27.75" customHeight="1" x14ac:dyDescent="0.25">
      <c r="A28" s="168" t="s">
        <v>469</v>
      </c>
      <c r="B28" s="242" t="s">
        <v>1131</v>
      </c>
      <c r="C28" s="169">
        <v>0</v>
      </c>
      <c r="D28" s="133">
        <v>-8.5660000000000007</v>
      </c>
      <c r="E28" s="134">
        <v>-0.43</v>
      </c>
      <c r="F28" s="135">
        <v>-4.1000000000000002E-2</v>
      </c>
      <c r="G28" s="170">
        <v>0</v>
      </c>
      <c r="H28" s="171" t="s">
        <v>1097</v>
      </c>
      <c r="I28" s="175" t="s">
        <v>1097</v>
      </c>
      <c r="J28" s="41" t="s">
        <v>1097</v>
      </c>
    </row>
    <row r="29" spans="1:10" ht="27.75" customHeight="1" x14ac:dyDescent="0.25">
      <c r="A29" s="168" t="s">
        <v>470</v>
      </c>
      <c r="B29" s="242" t="s">
        <v>1131</v>
      </c>
      <c r="C29" s="169">
        <v>0</v>
      </c>
      <c r="D29" s="133">
        <v>-8.5660000000000007</v>
      </c>
      <c r="E29" s="134">
        <v>-0.43</v>
      </c>
      <c r="F29" s="135">
        <v>-4.1000000000000002E-2</v>
      </c>
      <c r="G29" s="170">
        <v>0</v>
      </c>
      <c r="H29" s="171" t="s">
        <v>1097</v>
      </c>
      <c r="I29" s="175" t="s">
        <v>1097</v>
      </c>
      <c r="J29" s="40">
        <v>0.128</v>
      </c>
    </row>
    <row r="30" spans="1:10" ht="27.75" customHeight="1" x14ac:dyDescent="0.25">
      <c r="A30" s="172" t="s">
        <v>556</v>
      </c>
      <c r="B30" s="242" t="s">
        <v>1131</v>
      </c>
      <c r="C30" s="169" t="s">
        <v>699</v>
      </c>
      <c r="D30" s="133">
        <v>6.1219999999999999</v>
      </c>
      <c r="E30" s="134">
        <v>0.308</v>
      </c>
      <c r="F30" s="135">
        <v>2.9000000000000001E-2</v>
      </c>
      <c r="G30" s="170">
        <v>17.86</v>
      </c>
      <c r="H30" s="171" t="s">
        <v>1097</v>
      </c>
      <c r="I30" s="175" t="s">
        <v>1097</v>
      </c>
      <c r="J30" s="41" t="s">
        <v>1097</v>
      </c>
    </row>
    <row r="31" spans="1:10" ht="27.75" customHeight="1" x14ac:dyDescent="0.25">
      <c r="A31" s="172" t="s">
        <v>557</v>
      </c>
      <c r="B31" s="242" t="s">
        <v>1131</v>
      </c>
      <c r="C31" s="169" t="s">
        <v>463</v>
      </c>
      <c r="D31" s="133">
        <v>6.1219999999999999</v>
      </c>
      <c r="E31" s="134">
        <v>0.308</v>
      </c>
      <c r="F31" s="135">
        <v>2.9000000000000001E-2</v>
      </c>
      <c r="G31" s="171" t="s">
        <v>1097</v>
      </c>
      <c r="H31" s="171" t="s">
        <v>1097</v>
      </c>
      <c r="I31" s="175" t="s">
        <v>1097</v>
      </c>
      <c r="J31" s="41" t="s">
        <v>1097</v>
      </c>
    </row>
    <row r="32" spans="1:10" ht="27.75" customHeight="1" x14ac:dyDescent="0.25">
      <c r="A32" s="172" t="s">
        <v>558</v>
      </c>
      <c r="B32" s="242" t="s">
        <v>1131</v>
      </c>
      <c r="C32" s="169" t="s">
        <v>700</v>
      </c>
      <c r="D32" s="133">
        <v>5.548</v>
      </c>
      <c r="E32" s="134">
        <v>0.27900000000000003</v>
      </c>
      <c r="F32" s="135">
        <v>2.5999999999999999E-2</v>
      </c>
      <c r="G32" s="170">
        <v>4.4000000000000004</v>
      </c>
      <c r="H32" s="171" t="s">
        <v>1097</v>
      </c>
      <c r="I32" s="175" t="s">
        <v>1097</v>
      </c>
      <c r="J32" s="41" t="s">
        <v>1097</v>
      </c>
    </row>
    <row r="33" spans="1:10" ht="27.75" customHeight="1" x14ac:dyDescent="0.25">
      <c r="A33" s="172" t="s">
        <v>559</v>
      </c>
      <c r="B33" s="242" t="s">
        <v>1131</v>
      </c>
      <c r="C33" s="169" t="s">
        <v>700</v>
      </c>
      <c r="D33" s="133">
        <v>5.548</v>
      </c>
      <c r="E33" s="134">
        <v>0.27900000000000003</v>
      </c>
      <c r="F33" s="135">
        <v>2.5999999999999999E-2</v>
      </c>
      <c r="G33" s="170">
        <v>6.64</v>
      </c>
      <c r="H33" s="171" t="s">
        <v>1097</v>
      </c>
      <c r="I33" s="175" t="s">
        <v>1097</v>
      </c>
      <c r="J33" s="41" t="s">
        <v>1097</v>
      </c>
    </row>
    <row r="34" spans="1:10" ht="27.75" customHeight="1" x14ac:dyDescent="0.25">
      <c r="A34" s="172" t="s">
        <v>560</v>
      </c>
      <c r="B34" s="242" t="s">
        <v>1131</v>
      </c>
      <c r="C34" s="169" t="s">
        <v>700</v>
      </c>
      <c r="D34" s="133">
        <v>5.548</v>
      </c>
      <c r="E34" s="134">
        <v>0.27900000000000003</v>
      </c>
      <c r="F34" s="135">
        <v>2.5999999999999999E-2</v>
      </c>
      <c r="G34" s="170">
        <v>17.75</v>
      </c>
      <c r="H34" s="171" t="s">
        <v>1097</v>
      </c>
      <c r="I34" s="175" t="s">
        <v>1097</v>
      </c>
      <c r="J34" s="41" t="s">
        <v>1097</v>
      </c>
    </row>
    <row r="35" spans="1:10" ht="27.75" customHeight="1" x14ac:dyDescent="0.25">
      <c r="A35" s="172" t="s">
        <v>561</v>
      </c>
      <c r="B35" s="242" t="s">
        <v>1131</v>
      </c>
      <c r="C35" s="169" t="s">
        <v>700</v>
      </c>
      <c r="D35" s="133">
        <v>5.548</v>
      </c>
      <c r="E35" s="134">
        <v>0.27900000000000003</v>
      </c>
      <c r="F35" s="135">
        <v>2.5999999999999999E-2</v>
      </c>
      <c r="G35" s="170">
        <v>36.44</v>
      </c>
      <c r="H35" s="171" t="s">
        <v>1097</v>
      </c>
      <c r="I35" s="175" t="s">
        <v>1097</v>
      </c>
      <c r="J35" s="41" t="s">
        <v>1097</v>
      </c>
    </row>
    <row r="36" spans="1:10" ht="27.75" customHeight="1" x14ac:dyDescent="0.25">
      <c r="A36" s="172" t="s">
        <v>562</v>
      </c>
      <c r="B36" s="242" t="s">
        <v>1131</v>
      </c>
      <c r="C36" s="169" t="s">
        <v>700</v>
      </c>
      <c r="D36" s="133">
        <v>5.548</v>
      </c>
      <c r="E36" s="134">
        <v>0.27900000000000003</v>
      </c>
      <c r="F36" s="135">
        <v>2.5999999999999999E-2</v>
      </c>
      <c r="G36" s="170">
        <v>107.85</v>
      </c>
      <c r="H36" s="171" t="s">
        <v>1097</v>
      </c>
      <c r="I36" s="175" t="s">
        <v>1097</v>
      </c>
      <c r="J36" s="41" t="s">
        <v>1097</v>
      </c>
    </row>
    <row r="37" spans="1:10" ht="27.75" customHeight="1" x14ac:dyDescent="0.25">
      <c r="A37" s="172" t="s">
        <v>471</v>
      </c>
      <c r="B37" s="242" t="s">
        <v>1131</v>
      </c>
      <c r="C37" s="169" t="s">
        <v>464</v>
      </c>
      <c r="D37" s="133">
        <v>5.548</v>
      </c>
      <c r="E37" s="134">
        <v>0.27900000000000003</v>
      </c>
      <c r="F37" s="135">
        <v>2.5999999999999999E-2</v>
      </c>
      <c r="G37" s="171" t="s">
        <v>1097</v>
      </c>
      <c r="H37" s="171" t="s">
        <v>1097</v>
      </c>
      <c r="I37" s="175" t="s">
        <v>1097</v>
      </c>
      <c r="J37" s="41" t="s">
        <v>1097</v>
      </c>
    </row>
    <row r="38" spans="1:10" ht="27.75" customHeight="1" x14ac:dyDescent="0.25">
      <c r="A38" s="172" t="s">
        <v>563</v>
      </c>
      <c r="B38" s="242" t="s">
        <v>1131</v>
      </c>
      <c r="C38" s="169">
        <v>0</v>
      </c>
      <c r="D38" s="133">
        <v>3.573</v>
      </c>
      <c r="E38" s="134">
        <v>0.16300000000000001</v>
      </c>
      <c r="F38" s="135">
        <v>1.4999999999999999E-2</v>
      </c>
      <c r="G38" s="170">
        <v>6.1</v>
      </c>
      <c r="H38" s="170">
        <v>1.69</v>
      </c>
      <c r="I38" s="176">
        <v>3.53</v>
      </c>
      <c r="J38" s="40">
        <v>0.05</v>
      </c>
    </row>
    <row r="39" spans="1:10" ht="27.75" customHeight="1" x14ac:dyDescent="0.25">
      <c r="A39" s="172" t="s">
        <v>564</v>
      </c>
      <c r="B39" s="242" t="s">
        <v>1131</v>
      </c>
      <c r="C39" s="169">
        <v>0</v>
      </c>
      <c r="D39" s="133">
        <v>3.573</v>
      </c>
      <c r="E39" s="134">
        <v>0.16300000000000001</v>
      </c>
      <c r="F39" s="135">
        <v>1.4999999999999999E-2</v>
      </c>
      <c r="G39" s="170">
        <v>151.16</v>
      </c>
      <c r="H39" s="170">
        <v>1.69</v>
      </c>
      <c r="I39" s="176">
        <v>3.53</v>
      </c>
      <c r="J39" s="40">
        <v>0.05</v>
      </c>
    </row>
    <row r="40" spans="1:10" ht="27.75" customHeight="1" x14ac:dyDescent="0.25">
      <c r="A40" s="172" t="s">
        <v>565</v>
      </c>
      <c r="B40" s="242" t="s">
        <v>1131</v>
      </c>
      <c r="C40" s="169">
        <v>0</v>
      </c>
      <c r="D40" s="133">
        <v>3.573</v>
      </c>
      <c r="E40" s="134">
        <v>0.16300000000000001</v>
      </c>
      <c r="F40" s="135">
        <v>1.4999999999999999E-2</v>
      </c>
      <c r="G40" s="170">
        <v>293.55</v>
      </c>
      <c r="H40" s="170">
        <v>1.69</v>
      </c>
      <c r="I40" s="176">
        <v>3.53</v>
      </c>
      <c r="J40" s="40">
        <v>0.05</v>
      </c>
    </row>
    <row r="41" spans="1:10" ht="27.75" customHeight="1" x14ac:dyDescent="0.25">
      <c r="A41" s="172" t="s">
        <v>566</v>
      </c>
      <c r="B41" s="242" t="s">
        <v>1131</v>
      </c>
      <c r="C41" s="169">
        <v>0</v>
      </c>
      <c r="D41" s="133">
        <v>3.573</v>
      </c>
      <c r="E41" s="134">
        <v>0.16300000000000001</v>
      </c>
      <c r="F41" s="135">
        <v>1.4999999999999999E-2</v>
      </c>
      <c r="G41" s="170">
        <v>471.43</v>
      </c>
      <c r="H41" s="170">
        <v>1.69</v>
      </c>
      <c r="I41" s="176">
        <v>3.53</v>
      </c>
      <c r="J41" s="40">
        <v>0.05</v>
      </c>
    </row>
    <row r="42" spans="1:10" ht="27.75" customHeight="1" x14ac:dyDescent="0.25">
      <c r="A42" s="172" t="s">
        <v>567</v>
      </c>
      <c r="B42" s="242" t="s">
        <v>1131</v>
      </c>
      <c r="C42" s="169">
        <v>0</v>
      </c>
      <c r="D42" s="133">
        <v>3.573</v>
      </c>
      <c r="E42" s="134">
        <v>0.16300000000000001</v>
      </c>
      <c r="F42" s="135">
        <v>1.4999999999999999E-2</v>
      </c>
      <c r="G42" s="170">
        <v>1028.81</v>
      </c>
      <c r="H42" s="170">
        <v>1.69</v>
      </c>
      <c r="I42" s="176">
        <v>3.53</v>
      </c>
      <c r="J42" s="40">
        <v>0.05</v>
      </c>
    </row>
    <row r="43" spans="1:10" ht="27.75" customHeight="1" x14ac:dyDescent="0.25">
      <c r="A43" s="172" t="s">
        <v>568</v>
      </c>
      <c r="B43" s="242" t="s">
        <v>1131</v>
      </c>
      <c r="C43" s="169">
        <v>0</v>
      </c>
      <c r="D43" s="133">
        <v>4.585</v>
      </c>
      <c r="E43" s="134">
        <v>0.16500000000000001</v>
      </c>
      <c r="F43" s="135">
        <v>1.4999999999999999E-2</v>
      </c>
      <c r="G43" s="170">
        <v>7.82</v>
      </c>
      <c r="H43" s="170">
        <v>2.5299999999999998</v>
      </c>
      <c r="I43" s="176">
        <v>4.8099999999999996</v>
      </c>
      <c r="J43" s="40">
        <v>5.6000000000000001E-2</v>
      </c>
    </row>
    <row r="44" spans="1:10" ht="27.75" customHeight="1" x14ac:dyDescent="0.25">
      <c r="A44" s="172" t="s">
        <v>569</v>
      </c>
      <c r="B44" s="242" t="s">
        <v>1131</v>
      </c>
      <c r="C44" s="169">
        <v>0</v>
      </c>
      <c r="D44" s="133">
        <v>4.585</v>
      </c>
      <c r="E44" s="134">
        <v>0.16500000000000001</v>
      </c>
      <c r="F44" s="135">
        <v>1.4999999999999999E-2</v>
      </c>
      <c r="G44" s="170">
        <v>246.65</v>
      </c>
      <c r="H44" s="170">
        <v>2.5299999999999998</v>
      </c>
      <c r="I44" s="176">
        <v>4.8099999999999996</v>
      </c>
      <c r="J44" s="40">
        <v>5.6000000000000001E-2</v>
      </c>
    </row>
    <row r="45" spans="1:10" ht="27.75" customHeight="1" x14ac:dyDescent="0.25">
      <c r="A45" s="172" t="s">
        <v>570</v>
      </c>
      <c r="B45" s="242" t="s">
        <v>1131</v>
      </c>
      <c r="C45" s="169">
        <v>0</v>
      </c>
      <c r="D45" s="133">
        <v>4.585</v>
      </c>
      <c r="E45" s="134">
        <v>0.16500000000000001</v>
      </c>
      <c r="F45" s="135">
        <v>1.4999999999999999E-2</v>
      </c>
      <c r="G45" s="170">
        <v>481.1</v>
      </c>
      <c r="H45" s="170">
        <v>2.5299999999999998</v>
      </c>
      <c r="I45" s="176">
        <v>4.8099999999999996</v>
      </c>
      <c r="J45" s="40">
        <v>5.6000000000000001E-2</v>
      </c>
    </row>
    <row r="46" spans="1:10" ht="27.75" customHeight="1" x14ac:dyDescent="0.25">
      <c r="A46" s="172" t="s">
        <v>571</v>
      </c>
      <c r="B46" s="242" t="s">
        <v>1131</v>
      </c>
      <c r="C46" s="169">
        <v>0</v>
      </c>
      <c r="D46" s="133">
        <v>4.585</v>
      </c>
      <c r="E46" s="134">
        <v>0.16500000000000001</v>
      </c>
      <c r="F46" s="135">
        <v>1.4999999999999999E-2</v>
      </c>
      <c r="G46" s="170">
        <v>773.97</v>
      </c>
      <c r="H46" s="170">
        <v>2.5299999999999998</v>
      </c>
      <c r="I46" s="176">
        <v>4.8099999999999996</v>
      </c>
      <c r="J46" s="40">
        <v>5.6000000000000001E-2</v>
      </c>
    </row>
    <row r="47" spans="1:10" ht="27.75" customHeight="1" x14ac:dyDescent="0.25">
      <c r="A47" s="172" t="s">
        <v>572</v>
      </c>
      <c r="B47" s="242" t="s">
        <v>1131</v>
      </c>
      <c r="C47" s="169">
        <v>0</v>
      </c>
      <c r="D47" s="133">
        <v>4.585</v>
      </c>
      <c r="E47" s="134">
        <v>0.16500000000000001</v>
      </c>
      <c r="F47" s="135">
        <v>1.4999999999999999E-2</v>
      </c>
      <c r="G47" s="170">
        <v>1691.7</v>
      </c>
      <c r="H47" s="170">
        <v>2.5299999999999998</v>
      </c>
      <c r="I47" s="176">
        <v>4.8099999999999996</v>
      </c>
      <c r="J47" s="40">
        <v>5.6000000000000001E-2</v>
      </c>
    </row>
    <row r="48" spans="1:10" ht="27.75" customHeight="1" x14ac:dyDescent="0.25">
      <c r="A48" s="172" t="s">
        <v>573</v>
      </c>
      <c r="B48" s="242" t="s">
        <v>1131</v>
      </c>
      <c r="C48" s="169">
        <v>0</v>
      </c>
      <c r="D48" s="133">
        <v>3.984</v>
      </c>
      <c r="E48" s="134">
        <v>0.109</v>
      </c>
      <c r="F48" s="135">
        <v>0.01</v>
      </c>
      <c r="G48" s="170">
        <v>84.59</v>
      </c>
      <c r="H48" s="170">
        <v>2.54</v>
      </c>
      <c r="I48" s="176">
        <v>5.62</v>
      </c>
      <c r="J48" s="40">
        <v>4.3999999999999997E-2</v>
      </c>
    </row>
    <row r="49" spans="1:10" ht="27.75" customHeight="1" x14ac:dyDescent="0.25">
      <c r="A49" s="172" t="s">
        <v>574</v>
      </c>
      <c r="B49" s="242" t="s">
        <v>1131</v>
      </c>
      <c r="C49" s="169">
        <v>0</v>
      </c>
      <c r="D49" s="133">
        <v>3.984</v>
      </c>
      <c r="E49" s="134">
        <v>0.109</v>
      </c>
      <c r="F49" s="135">
        <v>0.01</v>
      </c>
      <c r="G49" s="170">
        <v>1402.57</v>
      </c>
      <c r="H49" s="170">
        <v>2.54</v>
      </c>
      <c r="I49" s="176">
        <v>5.62</v>
      </c>
      <c r="J49" s="40">
        <v>4.3999999999999997E-2</v>
      </c>
    </row>
    <row r="50" spans="1:10" ht="27.75" customHeight="1" x14ac:dyDescent="0.25">
      <c r="A50" s="172" t="s">
        <v>575</v>
      </c>
      <c r="B50" s="242" t="s">
        <v>1131</v>
      </c>
      <c r="C50" s="169">
        <v>0</v>
      </c>
      <c r="D50" s="133">
        <v>3.984</v>
      </c>
      <c r="E50" s="134">
        <v>0.109</v>
      </c>
      <c r="F50" s="135">
        <v>0.01</v>
      </c>
      <c r="G50" s="170">
        <v>5030.8100000000004</v>
      </c>
      <c r="H50" s="170">
        <v>2.54</v>
      </c>
      <c r="I50" s="176">
        <v>5.62</v>
      </c>
      <c r="J50" s="40">
        <v>4.3999999999999997E-2</v>
      </c>
    </row>
    <row r="51" spans="1:10" ht="27.75" customHeight="1" x14ac:dyDescent="0.25">
      <c r="A51" s="172" t="s">
        <v>576</v>
      </c>
      <c r="B51" s="242" t="s">
        <v>1131</v>
      </c>
      <c r="C51" s="169">
        <v>0</v>
      </c>
      <c r="D51" s="133">
        <v>3.984</v>
      </c>
      <c r="E51" s="134">
        <v>0.109</v>
      </c>
      <c r="F51" s="135">
        <v>0.01</v>
      </c>
      <c r="G51" s="170">
        <v>10515.74</v>
      </c>
      <c r="H51" s="170">
        <v>2.54</v>
      </c>
      <c r="I51" s="176">
        <v>5.62</v>
      </c>
      <c r="J51" s="40">
        <v>4.3999999999999997E-2</v>
      </c>
    </row>
    <row r="52" spans="1:10" ht="27.75" customHeight="1" x14ac:dyDescent="0.25">
      <c r="A52" s="172" t="s">
        <v>577</v>
      </c>
      <c r="B52" s="242" t="s">
        <v>1131</v>
      </c>
      <c r="C52" s="169">
        <v>0</v>
      </c>
      <c r="D52" s="133">
        <v>3.984</v>
      </c>
      <c r="E52" s="134">
        <v>0.109</v>
      </c>
      <c r="F52" s="135">
        <v>0.01</v>
      </c>
      <c r="G52" s="170">
        <v>26661.439999999999</v>
      </c>
      <c r="H52" s="170">
        <v>2.54</v>
      </c>
      <c r="I52" s="176">
        <v>5.62</v>
      </c>
      <c r="J52" s="40">
        <v>4.3999999999999997E-2</v>
      </c>
    </row>
    <row r="53" spans="1:10" ht="27.75" customHeight="1" x14ac:dyDescent="0.25">
      <c r="A53" s="172" t="s">
        <v>472</v>
      </c>
      <c r="B53" s="242" t="s">
        <v>1131</v>
      </c>
      <c r="C53" s="169" t="s">
        <v>465</v>
      </c>
      <c r="D53" s="136">
        <v>16.196000000000002</v>
      </c>
      <c r="E53" s="137">
        <v>1.4530000000000001</v>
      </c>
      <c r="F53" s="135">
        <v>1.0620000000000001</v>
      </c>
      <c r="G53" s="171" t="s">
        <v>1097</v>
      </c>
      <c r="H53" s="171" t="s">
        <v>1097</v>
      </c>
      <c r="I53" s="175" t="s">
        <v>1097</v>
      </c>
      <c r="J53" s="41" t="s">
        <v>1097</v>
      </c>
    </row>
    <row r="54" spans="1:10" ht="27.75" customHeight="1" x14ac:dyDescent="0.25">
      <c r="A54" s="172" t="s">
        <v>473</v>
      </c>
      <c r="B54" s="242" t="s">
        <v>1131</v>
      </c>
      <c r="C54" s="169">
        <v>0</v>
      </c>
      <c r="D54" s="133">
        <v>-8.5660000000000007</v>
      </c>
      <c r="E54" s="134">
        <v>-0.43</v>
      </c>
      <c r="F54" s="135">
        <v>-4.1000000000000002E-2</v>
      </c>
      <c r="G54" s="170">
        <v>0</v>
      </c>
      <c r="H54" s="171" t="s">
        <v>1097</v>
      </c>
      <c r="I54" s="175" t="s">
        <v>1097</v>
      </c>
      <c r="J54" s="41" t="s">
        <v>1097</v>
      </c>
    </row>
    <row r="55" spans="1:10" ht="27.75" customHeight="1" x14ac:dyDescent="0.25">
      <c r="A55" s="172" t="s">
        <v>474</v>
      </c>
      <c r="B55" s="242" t="s">
        <v>1131</v>
      </c>
      <c r="C55" s="169">
        <v>0</v>
      </c>
      <c r="D55" s="133">
        <v>-7.7569999999999997</v>
      </c>
      <c r="E55" s="134">
        <v>-0.36699999999999999</v>
      </c>
      <c r="F55" s="135">
        <v>-3.5000000000000003E-2</v>
      </c>
      <c r="G55" s="170">
        <v>0</v>
      </c>
      <c r="H55" s="171" t="s">
        <v>1097</v>
      </c>
      <c r="I55" s="175" t="s">
        <v>1097</v>
      </c>
      <c r="J55" s="41" t="s">
        <v>1097</v>
      </c>
    </row>
    <row r="56" spans="1:10" ht="27.75" customHeight="1" x14ac:dyDescent="0.25">
      <c r="A56" s="172" t="s">
        <v>475</v>
      </c>
      <c r="B56" s="242" t="s">
        <v>1131</v>
      </c>
      <c r="C56" s="169">
        <v>0</v>
      </c>
      <c r="D56" s="133">
        <v>-8.5660000000000007</v>
      </c>
      <c r="E56" s="134">
        <v>-0.43</v>
      </c>
      <c r="F56" s="135">
        <v>-4.1000000000000002E-2</v>
      </c>
      <c r="G56" s="170">
        <v>0</v>
      </c>
      <c r="H56" s="171" t="s">
        <v>1097</v>
      </c>
      <c r="I56" s="175" t="s">
        <v>1097</v>
      </c>
      <c r="J56" s="40">
        <v>0.128</v>
      </c>
    </row>
    <row r="57" spans="1:10" ht="27.75" customHeight="1" x14ac:dyDescent="0.25">
      <c r="A57" s="172" t="s">
        <v>476</v>
      </c>
      <c r="B57" s="242" t="s">
        <v>1131</v>
      </c>
      <c r="C57" s="169">
        <v>0</v>
      </c>
      <c r="D57" s="133">
        <v>-7.7569999999999997</v>
      </c>
      <c r="E57" s="134">
        <v>-0.36699999999999999</v>
      </c>
      <c r="F57" s="135">
        <v>-3.5000000000000003E-2</v>
      </c>
      <c r="G57" s="170">
        <v>0</v>
      </c>
      <c r="H57" s="171" t="s">
        <v>1097</v>
      </c>
      <c r="I57" s="175" t="s">
        <v>1097</v>
      </c>
      <c r="J57" s="40">
        <v>0.10299999999999999</v>
      </c>
    </row>
    <row r="58" spans="1:10" ht="27.75" customHeight="1" x14ac:dyDescent="0.25">
      <c r="A58" s="172" t="s">
        <v>477</v>
      </c>
      <c r="B58" s="242" t="s">
        <v>1131</v>
      </c>
      <c r="C58" s="169">
        <v>0</v>
      </c>
      <c r="D58" s="133">
        <v>-5.2249999999999996</v>
      </c>
      <c r="E58" s="134">
        <v>-0.17100000000000001</v>
      </c>
      <c r="F58" s="135">
        <v>-1.6E-2</v>
      </c>
      <c r="G58" s="170">
        <v>0</v>
      </c>
      <c r="H58" s="171" t="s">
        <v>1097</v>
      </c>
      <c r="I58" s="175" t="s">
        <v>1097</v>
      </c>
      <c r="J58" s="40">
        <v>7.9000000000000001E-2</v>
      </c>
    </row>
    <row r="59" spans="1:10" ht="27.75" customHeight="1" x14ac:dyDescent="0.25">
      <c r="A59" s="168" t="s">
        <v>666</v>
      </c>
      <c r="B59" s="242" t="s">
        <v>1131</v>
      </c>
      <c r="C59" s="169" t="s">
        <v>699</v>
      </c>
      <c r="D59" s="133">
        <v>4.1470000000000002</v>
      </c>
      <c r="E59" s="134">
        <v>0.20799999999999999</v>
      </c>
      <c r="F59" s="135">
        <v>0.02</v>
      </c>
      <c r="G59" s="170">
        <v>15.21</v>
      </c>
      <c r="H59" s="171" t="s">
        <v>1097</v>
      </c>
      <c r="I59" s="175" t="s">
        <v>1097</v>
      </c>
      <c r="J59" s="41" t="s">
        <v>1097</v>
      </c>
    </row>
    <row r="60" spans="1:10" ht="27.75" customHeight="1" x14ac:dyDescent="0.25">
      <c r="A60" s="168" t="s">
        <v>667</v>
      </c>
      <c r="B60" s="242" t="s">
        <v>1131</v>
      </c>
      <c r="C60" s="169" t="s">
        <v>463</v>
      </c>
      <c r="D60" s="133">
        <v>4.1470000000000002</v>
      </c>
      <c r="E60" s="134">
        <v>0.20799999999999999</v>
      </c>
      <c r="F60" s="135">
        <v>0.02</v>
      </c>
      <c r="G60" s="171" t="s">
        <v>1097</v>
      </c>
      <c r="H60" s="171" t="s">
        <v>1097</v>
      </c>
      <c r="I60" s="175" t="s">
        <v>1097</v>
      </c>
      <c r="J60" s="41" t="s">
        <v>1097</v>
      </c>
    </row>
    <row r="61" spans="1:10" ht="27.75" customHeight="1" x14ac:dyDescent="0.25">
      <c r="A61" s="168" t="s">
        <v>668</v>
      </c>
      <c r="B61" s="242" t="s">
        <v>1131</v>
      </c>
      <c r="C61" s="169" t="s">
        <v>700</v>
      </c>
      <c r="D61" s="133">
        <v>3.758</v>
      </c>
      <c r="E61" s="134">
        <v>0.189</v>
      </c>
      <c r="F61" s="135">
        <v>1.7999999999999999E-2</v>
      </c>
      <c r="G61" s="170">
        <v>3.01</v>
      </c>
      <c r="H61" s="171" t="s">
        <v>1097</v>
      </c>
      <c r="I61" s="175" t="s">
        <v>1097</v>
      </c>
      <c r="J61" s="41" t="s">
        <v>1097</v>
      </c>
    </row>
    <row r="62" spans="1:10" ht="27.75" customHeight="1" x14ac:dyDescent="0.25">
      <c r="A62" s="168" t="s">
        <v>669</v>
      </c>
      <c r="B62" s="242" t="s">
        <v>1131</v>
      </c>
      <c r="C62" s="169" t="s">
        <v>700</v>
      </c>
      <c r="D62" s="133">
        <v>3.758</v>
      </c>
      <c r="E62" s="134">
        <v>0.189</v>
      </c>
      <c r="F62" s="135">
        <v>1.7999999999999999E-2</v>
      </c>
      <c r="G62" s="170">
        <v>4.53</v>
      </c>
      <c r="H62" s="171" t="s">
        <v>1097</v>
      </c>
      <c r="I62" s="175" t="s">
        <v>1097</v>
      </c>
      <c r="J62" s="41" t="s">
        <v>1097</v>
      </c>
    </row>
    <row r="63" spans="1:10" ht="27.75" customHeight="1" x14ac:dyDescent="0.25">
      <c r="A63" s="168" t="s">
        <v>670</v>
      </c>
      <c r="B63" s="242" t="s">
        <v>1131</v>
      </c>
      <c r="C63" s="169" t="s">
        <v>700</v>
      </c>
      <c r="D63" s="133">
        <v>3.758</v>
      </c>
      <c r="E63" s="134">
        <v>0.189</v>
      </c>
      <c r="F63" s="135">
        <v>1.7999999999999999E-2</v>
      </c>
      <c r="G63" s="170">
        <v>12.06</v>
      </c>
      <c r="H63" s="171" t="s">
        <v>1097</v>
      </c>
      <c r="I63" s="175" t="s">
        <v>1097</v>
      </c>
      <c r="J63" s="41" t="s">
        <v>1097</v>
      </c>
    </row>
    <row r="64" spans="1:10" ht="27.75" customHeight="1" x14ac:dyDescent="0.25">
      <c r="A64" s="168" t="s">
        <v>671</v>
      </c>
      <c r="B64" s="242" t="s">
        <v>1131</v>
      </c>
      <c r="C64" s="169" t="s">
        <v>700</v>
      </c>
      <c r="D64" s="133">
        <v>3.758</v>
      </c>
      <c r="E64" s="134">
        <v>0.189</v>
      </c>
      <c r="F64" s="135">
        <v>1.7999999999999999E-2</v>
      </c>
      <c r="G64" s="170">
        <v>24.72</v>
      </c>
      <c r="H64" s="171" t="s">
        <v>1097</v>
      </c>
      <c r="I64" s="175" t="s">
        <v>1097</v>
      </c>
      <c r="J64" s="41" t="s">
        <v>1097</v>
      </c>
    </row>
    <row r="65" spans="1:10" ht="27.75" customHeight="1" x14ac:dyDescent="0.25">
      <c r="A65" s="168" t="s">
        <v>672</v>
      </c>
      <c r="B65" s="242" t="s">
        <v>1131</v>
      </c>
      <c r="C65" s="169" t="s">
        <v>700</v>
      </c>
      <c r="D65" s="133">
        <v>3.758</v>
      </c>
      <c r="E65" s="134">
        <v>0.189</v>
      </c>
      <c r="F65" s="135">
        <v>1.7999999999999999E-2</v>
      </c>
      <c r="G65" s="170">
        <v>73.08</v>
      </c>
      <c r="H65" s="171" t="s">
        <v>1097</v>
      </c>
      <c r="I65" s="175" t="s">
        <v>1097</v>
      </c>
      <c r="J65" s="41" t="s">
        <v>1097</v>
      </c>
    </row>
    <row r="66" spans="1:10" ht="27.75" customHeight="1" x14ac:dyDescent="0.25">
      <c r="A66" s="168" t="s">
        <v>478</v>
      </c>
      <c r="B66" s="242" t="s">
        <v>1131</v>
      </c>
      <c r="C66" s="169" t="s">
        <v>464</v>
      </c>
      <c r="D66" s="133">
        <v>3.758</v>
      </c>
      <c r="E66" s="134">
        <v>0.189</v>
      </c>
      <c r="F66" s="135">
        <v>1.7999999999999999E-2</v>
      </c>
      <c r="G66" s="171" t="s">
        <v>1097</v>
      </c>
      <c r="H66" s="171" t="s">
        <v>1097</v>
      </c>
      <c r="I66" s="175" t="s">
        <v>1097</v>
      </c>
      <c r="J66" s="41" t="s">
        <v>1097</v>
      </c>
    </row>
    <row r="67" spans="1:10" ht="27.75" customHeight="1" x14ac:dyDescent="0.25">
      <c r="A67" s="168" t="s">
        <v>673</v>
      </c>
      <c r="B67" s="242" t="s">
        <v>1131</v>
      </c>
      <c r="C67" s="169">
        <v>0</v>
      </c>
      <c r="D67" s="133">
        <v>2.42</v>
      </c>
      <c r="E67" s="134">
        <v>0.11</v>
      </c>
      <c r="F67" s="135">
        <v>0.01</v>
      </c>
      <c r="G67" s="170">
        <v>4.16</v>
      </c>
      <c r="H67" s="170">
        <v>1.1499999999999999</v>
      </c>
      <c r="I67" s="176">
        <v>2.39</v>
      </c>
      <c r="J67" s="40">
        <v>3.4000000000000002E-2</v>
      </c>
    </row>
    <row r="68" spans="1:10" ht="27.75" customHeight="1" x14ac:dyDescent="0.25">
      <c r="A68" s="168" t="s">
        <v>674</v>
      </c>
      <c r="B68" s="242" t="s">
        <v>1131</v>
      </c>
      <c r="C68" s="169">
        <v>0</v>
      </c>
      <c r="D68" s="133">
        <v>2.42</v>
      </c>
      <c r="E68" s="134">
        <v>0.11</v>
      </c>
      <c r="F68" s="135">
        <v>0.01</v>
      </c>
      <c r="G68" s="170">
        <v>102.42</v>
      </c>
      <c r="H68" s="170">
        <v>1.1499999999999999</v>
      </c>
      <c r="I68" s="176">
        <v>2.39</v>
      </c>
      <c r="J68" s="40">
        <v>3.4000000000000002E-2</v>
      </c>
    </row>
    <row r="69" spans="1:10" ht="27.75" customHeight="1" x14ac:dyDescent="0.25">
      <c r="A69" s="168" t="s">
        <v>675</v>
      </c>
      <c r="B69" s="242" t="s">
        <v>1131</v>
      </c>
      <c r="C69" s="169">
        <v>0</v>
      </c>
      <c r="D69" s="133">
        <v>2.42</v>
      </c>
      <c r="E69" s="134">
        <v>0.11</v>
      </c>
      <c r="F69" s="135">
        <v>0.01</v>
      </c>
      <c r="G69" s="170">
        <v>198.87</v>
      </c>
      <c r="H69" s="170">
        <v>1.1499999999999999</v>
      </c>
      <c r="I69" s="176">
        <v>2.39</v>
      </c>
      <c r="J69" s="40">
        <v>3.4000000000000002E-2</v>
      </c>
    </row>
    <row r="70" spans="1:10" ht="27.75" customHeight="1" x14ac:dyDescent="0.25">
      <c r="A70" s="168" t="s">
        <v>676</v>
      </c>
      <c r="B70" s="242" t="s">
        <v>1131</v>
      </c>
      <c r="C70" s="169">
        <v>0</v>
      </c>
      <c r="D70" s="133">
        <v>2.42</v>
      </c>
      <c r="E70" s="134">
        <v>0.11</v>
      </c>
      <c r="F70" s="135">
        <v>0.01</v>
      </c>
      <c r="G70" s="170">
        <v>319.36</v>
      </c>
      <c r="H70" s="170">
        <v>1.1499999999999999</v>
      </c>
      <c r="I70" s="176">
        <v>2.39</v>
      </c>
      <c r="J70" s="40">
        <v>3.4000000000000002E-2</v>
      </c>
    </row>
    <row r="71" spans="1:10" ht="27.75" customHeight="1" x14ac:dyDescent="0.25">
      <c r="A71" s="168" t="s">
        <v>677</v>
      </c>
      <c r="B71" s="242" t="s">
        <v>1131</v>
      </c>
      <c r="C71" s="169">
        <v>0</v>
      </c>
      <c r="D71" s="133">
        <v>2.42</v>
      </c>
      <c r="E71" s="134">
        <v>0.11</v>
      </c>
      <c r="F71" s="135">
        <v>0.01</v>
      </c>
      <c r="G71" s="170">
        <v>696.91</v>
      </c>
      <c r="H71" s="170">
        <v>1.1499999999999999</v>
      </c>
      <c r="I71" s="176">
        <v>2.39</v>
      </c>
      <c r="J71" s="40">
        <v>3.4000000000000002E-2</v>
      </c>
    </row>
    <row r="72" spans="1:10" ht="27.75" customHeight="1" x14ac:dyDescent="0.25">
      <c r="A72" s="168" t="s">
        <v>678</v>
      </c>
      <c r="B72" s="242" t="s">
        <v>1131</v>
      </c>
      <c r="C72" s="169">
        <v>0</v>
      </c>
      <c r="D72" s="133">
        <v>3.0640000000000001</v>
      </c>
      <c r="E72" s="134">
        <v>0.11</v>
      </c>
      <c r="F72" s="135">
        <v>0.01</v>
      </c>
      <c r="G72" s="170">
        <v>5.25</v>
      </c>
      <c r="H72" s="170">
        <v>1.69</v>
      </c>
      <c r="I72" s="176">
        <v>3.21</v>
      </c>
      <c r="J72" s="40">
        <v>3.6999999999999998E-2</v>
      </c>
    </row>
    <row r="73" spans="1:10" ht="27.75" customHeight="1" x14ac:dyDescent="0.25">
      <c r="A73" s="168" t="s">
        <v>679</v>
      </c>
      <c r="B73" s="242" t="s">
        <v>1131</v>
      </c>
      <c r="C73" s="169">
        <v>0</v>
      </c>
      <c r="D73" s="133">
        <v>3.0640000000000001</v>
      </c>
      <c r="E73" s="134">
        <v>0.11</v>
      </c>
      <c r="F73" s="135">
        <v>0.01</v>
      </c>
      <c r="G73" s="170">
        <v>164.85</v>
      </c>
      <c r="H73" s="170">
        <v>1.69</v>
      </c>
      <c r="I73" s="176">
        <v>3.21</v>
      </c>
      <c r="J73" s="40">
        <v>3.6999999999999998E-2</v>
      </c>
    </row>
    <row r="74" spans="1:10" ht="27.75" customHeight="1" x14ac:dyDescent="0.25">
      <c r="A74" s="168" t="s">
        <v>680</v>
      </c>
      <c r="B74" s="242" t="s">
        <v>1131</v>
      </c>
      <c r="C74" s="169">
        <v>0</v>
      </c>
      <c r="D74" s="133">
        <v>3.0640000000000001</v>
      </c>
      <c r="E74" s="134">
        <v>0.11</v>
      </c>
      <c r="F74" s="135">
        <v>0.01</v>
      </c>
      <c r="G74" s="170">
        <v>321.52</v>
      </c>
      <c r="H74" s="170">
        <v>1.69</v>
      </c>
      <c r="I74" s="176">
        <v>3.21</v>
      </c>
      <c r="J74" s="40">
        <v>3.6999999999999998E-2</v>
      </c>
    </row>
    <row r="75" spans="1:10" ht="27.75" customHeight="1" x14ac:dyDescent="0.25">
      <c r="A75" s="168" t="s">
        <v>681</v>
      </c>
      <c r="B75" s="242" t="s">
        <v>1131</v>
      </c>
      <c r="C75" s="169">
        <v>0</v>
      </c>
      <c r="D75" s="133">
        <v>3.0640000000000001</v>
      </c>
      <c r="E75" s="134">
        <v>0.11</v>
      </c>
      <c r="F75" s="135">
        <v>0.01</v>
      </c>
      <c r="G75" s="170">
        <v>517.22</v>
      </c>
      <c r="H75" s="170">
        <v>1.69</v>
      </c>
      <c r="I75" s="176">
        <v>3.21</v>
      </c>
      <c r="J75" s="40">
        <v>3.6999999999999998E-2</v>
      </c>
    </row>
    <row r="76" spans="1:10" ht="27.75" customHeight="1" x14ac:dyDescent="0.25">
      <c r="A76" s="168" t="s">
        <v>682</v>
      </c>
      <c r="B76" s="242" t="s">
        <v>1131</v>
      </c>
      <c r="C76" s="169">
        <v>0</v>
      </c>
      <c r="D76" s="133">
        <v>3.0640000000000001</v>
      </c>
      <c r="E76" s="134">
        <v>0.11</v>
      </c>
      <c r="F76" s="135">
        <v>0.01</v>
      </c>
      <c r="G76" s="170">
        <v>1130.49</v>
      </c>
      <c r="H76" s="170">
        <v>1.69</v>
      </c>
      <c r="I76" s="176">
        <v>3.21</v>
      </c>
      <c r="J76" s="40">
        <v>3.6999999999999998E-2</v>
      </c>
    </row>
    <row r="77" spans="1:10" ht="27.75" customHeight="1" x14ac:dyDescent="0.25">
      <c r="A77" s="168" t="s">
        <v>683</v>
      </c>
      <c r="B77" s="242" t="s">
        <v>1131</v>
      </c>
      <c r="C77" s="169">
        <v>0</v>
      </c>
      <c r="D77" s="133">
        <v>2.645</v>
      </c>
      <c r="E77" s="134">
        <v>7.1999999999999995E-2</v>
      </c>
      <c r="F77" s="135">
        <v>6.0000000000000001E-3</v>
      </c>
      <c r="G77" s="170">
        <v>56.19</v>
      </c>
      <c r="H77" s="170">
        <v>1.69</v>
      </c>
      <c r="I77" s="176">
        <v>3.73</v>
      </c>
      <c r="J77" s="40">
        <v>2.9000000000000001E-2</v>
      </c>
    </row>
    <row r="78" spans="1:10" ht="27.75" customHeight="1" x14ac:dyDescent="0.25">
      <c r="A78" s="168" t="s">
        <v>684</v>
      </c>
      <c r="B78" s="242" t="s">
        <v>1131</v>
      </c>
      <c r="C78" s="169">
        <v>0</v>
      </c>
      <c r="D78" s="133">
        <v>2.645</v>
      </c>
      <c r="E78" s="134">
        <v>7.1999999999999995E-2</v>
      </c>
      <c r="F78" s="135">
        <v>6.0000000000000001E-3</v>
      </c>
      <c r="G78" s="170">
        <v>931.06</v>
      </c>
      <c r="H78" s="170">
        <v>1.69</v>
      </c>
      <c r="I78" s="176">
        <v>3.73</v>
      </c>
      <c r="J78" s="40">
        <v>2.9000000000000001E-2</v>
      </c>
    </row>
    <row r="79" spans="1:10" ht="27.75" customHeight="1" x14ac:dyDescent="0.25">
      <c r="A79" s="168" t="s">
        <v>685</v>
      </c>
      <c r="B79" s="242" t="s">
        <v>1131</v>
      </c>
      <c r="C79" s="169">
        <v>0</v>
      </c>
      <c r="D79" s="133">
        <v>2.645</v>
      </c>
      <c r="E79" s="134">
        <v>7.1999999999999995E-2</v>
      </c>
      <c r="F79" s="135">
        <v>6.0000000000000001E-3</v>
      </c>
      <c r="G79" s="170">
        <v>3339.49</v>
      </c>
      <c r="H79" s="170">
        <v>1.69</v>
      </c>
      <c r="I79" s="176">
        <v>3.73</v>
      </c>
      <c r="J79" s="40">
        <v>2.9000000000000001E-2</v>
      </c>
    </row>
    <row r="80" spans="1:10" ht="27.75" customHeight="1" x14ac:dyDescent="0.25">
      <c r="A80" s="168" t="s">
        <v>686</v>
      </c>
      <c r="B80" s="242" t="s">
        <v>1131</v>
      </c>
      <c r="C80" s="169">
        <v>0</v>
      </c>
      <c r="D80" s="133">
        <v>2.645</v>
      </c>
      <c r="E80" s="134">
        <v>7.1999999999999995E-2</v>
      </c>
      <c r="F80" s="135">
        <v>6.0000000000000001E-3</v>
      </c>
      <c r="G80" s="170">
        <v>6980.4</v>
      </c>
      <c r="H80" s="170">
        <v>1.69</v>
      </c>
      <c r="I80" s="176">
        <v>3.73</v>
      </c>
      <c r="J80" s="40">
        <v>2.9000000000000001E-2</v>
      </c>
    </row>
    <row r="81" spans="1:10" ht="27.75" customHeight="1" x14ac:dyDescent="0.25">
      <c r="A81" s="168" t="s">
        <v>687</v>
      </c>
      <c r="B81" s="242" t="s">
        <v>1131</v>
      </c>
      <c r="C81" s="169">
        <v>0</v>
      </c>
      <c r="D81" s="133">
        <v>2.645</v>
      </c>
      <c r="E81" s="134">
        <v>7.1999999999999995E-2</v>
      </c>
      <c r="F81" s="135">
        <v>6.0000000000000001E-3</v>
      </c>
      <c r="G81" s="170">
        <v>17697.939999999999</v>
      </c>
      <c r="H81" s="170">
        <v>1.69</v>
      </c>
      <c r="I81" s="176">
        <v>3.73</v>
      </c>
      <c r="J81" s="40">
        <v>2.9000000000000001E-2</v>
      </c>
    </row>
    <row r="82" spans="1:10" ht="27.75" customHeight="1" x14ac:dyDescent="0.25">
      <c r="A82" s="168" t="s">
        <v>479</v>
      </c>
      <c r="B82" s="242" t="s">
        <v>1131</v>
      </c>
      <c r="C82" s="169" t="s">
        <v>465</v>
      </c>
      <c r="D82" s="136">
        <v>10.971</v>
      </c>
      <c r="E82" s="137">
        <v>0.98399999999999999</v>
      </c>
      <c r="F82" s="135">
        <v>0.72</v>
      </c>
      <c r="G82" s="171" t="s">
        <v>1097</v>
      </c>
      <c r="H82" s="171" t="s">
        <v>1097</v>
      </c>
      <c r="I82" s="175" t="s">
        <v>1097</v>
      </c>
      <c r="J82" s="41" t="s">
        <v>1097</v>
      </c>
    </row>
    <row r="83" spans="1:10" ht="27.75" customHeight="1" x14ac:dyDescent="0.25">
      <c r="A83" s="168" t="s">
        <v>480</v>
      </c>
      <c r="B83" s="242" t="s">
        <v>1131</v>
      </c>
      <c r="C83" s="169">
        <v>0</v>
      </c>
      <c r="D83" s="133">
        <v>-4.0049999999999999</v>
      </c>
      <c r="E83" s="134">
        <v>-0.20100000000000001</v>
      </c>
      <c r="F83" s="135">
        <v>-1.9E-2</v>
      </c>
      <c r="G83" s="170">
        <v>0</v>
      </c>
      <c r="H83" s="171" t="s">
        <v>1097</v>
      </c>
      <c r="I83" s="175" t="s">
        <v>1097</v>
      </c>
      <c r="J83" s="41" t="s">
        <v>1097</v>
      </c>
    </row>
    <row r="84" spans="1:10" ht="27.75" customHeight="1" x14ac:dyDescent="0.25">
      <c r="A84" s="168" t="s">
        <v>481</v>
      </c>
      <c r="B84" s="242" t="s">
        <v>1131</v>
      </c>
      <c r="C84" s="169">
        <v>0</v>
      </c>
      <c r="D84" s="133">
        <v>-4.2709999999999999</v>
      </c>
      <c r="E84" s="134">
        <v>-0.20200000000000001</v>
      </c>
      <c r="F84" s="135">
        <v>-1.9E-2</v>
      </c>
      <c r="G84" s="170">
        <v>0</v>
      </c>
      <c r="H84" s="171" t="s">
        <v>1097</v>
      </c>
      <c r="I84" s="175" t="s">
        <v>1097</v>
      </c>
      <c r="J84" s="41" t="s">
        <v>1097</v>
      </c>
    </row>
    <row r="85" spans="1:10" ht="27.75" customHeight="1" x14ac:dyDescent="0.25">
      <c r="A85" s="168" t="s">
        <v>482</v>
      </c>
      <c r="B85" s="242" t="s">
        <v>1131</v>
      </c>
      <c r="C85" s="169">
        <v>0</v>
      </c>
      <c r="D85" s="133">
        <v>-4.0049999999999999</v>
      </c>
      <c r="E85" s="134">
        <v>-0.20100000000000001</v>
      </c>
      <c r="F85" s="135">
        <v>-1.9E-2</v>
      </c>
      <c r="G85" s="170">
        <v>0</v>
      </c>
      <c r="H85" s="171" t="s">
        <v>1097</v>
      </c>
      <c r="I85" s="175" t="s">
        <v>1097</v>
      </c>
      <c r="J85" s="40">
        <v>0.06</v>
      </c>
    </row>
    <row r="86" spans="1:10" ht="27.75" customHeight="1" x14ac:dyDescent="0.25">
      <c r="A86" s="168" t="s">
        <v>483</v>
      </c>
      <c r="B86" s="242" t="s">
        <v>1131</v>
      </c>
      <c r="C86" s="169">
        <v>0</v>
      </c>
      <c r="D86" s="133">
        <v>-4.2709999999999999</v>
      </c>
      <c r="E86" s="134">
        <v>-0.20200000000000001</v>
      </c>
      <c r="F86" s="135">
        <v>-1.9E-2</v>
      </c>
      <c r="G86" s="170">
        <v>0</v>
      </c>
      <c r="H86" s="171" t="s">
        <v>1097</v>
      </c>
      <c r="I86" s="175" t="s">
        <v>1097</v>
      </c>
      <c r="J86" s="40">
        <v>5.7000000000000002E-2</v>
      </c>
    </row>
    <row r="87" spans="1:10" ht="27.75" customHeight="1" x14ac:dyDescent="0.25">
      <c r="A87" s="168" t="s">
        <v>484</v>
      </c>
      <c r="B87" s="242" t="s">
        <v>1131</v>
      </c>
      <c r="C87" s="169">
        <v>0</v>
      </c>
      <c r="D87" s="133">
        <v>-5.2249999999999996</v>
      </c>
      <c r="E87" s="134">
        <v>-0.17100000000000001</v>
      </c>
      <c r="F87" s="135">
        <v>-1.6E-2</v>
      </c>
      <c r="G87" s="170">
        <v>63.76</v>
      </c>
      <c r="H87" s="171" t="s">
        <v>1097</v>
      </c>
      <c r="I87" s="175" t="s">
        <v>1097</v>
      </c>
      <c r="J87" s="40">
        <v>7.9000000000000001E-2</v>
      </c>
    </row>
    <row r="88" spans="1:10" ht="27.75" customHeight="1" x14ac:dyDescent="0.25">
      <c r="A88" s="168" t="s">
        <v>644</v>
      </c>
      <c r="B88" s="242" t="s">
        <v>1131</v>
      </c>
      <c r="C88" s="169" t="s">
        <v>699</v>
      </c>
      <c r="D88" s="133">
        <v>3.2240000000000002</v>
      </c>
      <c r="E88" s="134">
        <v>0.16200000000000001</v>
      </c>
      <c r="F88" s="135">
        <v>1.4999999999999999E-2</v>
      </c>
      <c r="G88" s="170">
        <v>13.98</v>
      </c>
      <c r="H88" s="171" t="s">
        <v>1097</v>
      </c>
      <c r="I88" s="175" t="s">
        <v>1097</v>
      </c>
      <c r="J88" s="41" t="s">
        <v>1097</v>
      </c>
    </row>
    <row r="89" spans="1:10" ht="27.75" customHeight="1" x14ac:dyDescent="0.25">
      <c r="A89" s="168" t="s">
        <v>645</v>
      </c>
      <c r="B89" s="242" t="s">
        <v>1131</v>
      </c>
      <c r="C89" s="169" t="s">
        <v>463</v>
      </c>
      <c r="D89" s="133">
        <v>3.2240000000000002</v>
      </c>
      <c r="E89" s="134">
        <v>0.16200000000000001</v>
      </c>
      <c r="F89" s="135">
        <v>1.4999999999999999E-2</v>
      </c>
      <c r="G89" s="171" t="s">
        <v>1097</v>
      </c>
      <c r="H89" s="171" t="s">
        <v>1097</v>
      </c>
      <c r="I89" s="175" t="s">
        <v>1097</v>
      </c>
      <c r="J89" s="41" t="s">
        <v>1097</v>
      </c>
    </row>
    <row r="90" spans="1:10" ht="27.75" customHeight="1" x14ac:dyDescent="0.25">
      <c r="A90" s="168" t="s">
        <v>646</v>
      </c>
      <c r="B90" s="242" t="s">
        <v>1131</v>
      </c>
      <c r="C90" s="169" t="s">
        <v>700</v>
      </c>
      <c r="D90" s="133">
        <v>2.9209999999999998</v>
      </c>
      <c r="E90" s="134">
        <v>0.14699999999999999</v>
      </c>
      <c r="F90" s="135">
        <v>1.4E-2</v>
      </c>
      <c r="G90" s="170">
        <v>2.36</v>
      </c>
      <c r="H90" s="171" t="s">
        <v>1097</v>
      </c>
      <c r="I90" s="175" t="s">
        <v>1097</v>
      </c>
      <c r="J90" s="41" t="s">
        <v>1097</v>
      </c>
    </row>
    <row r="91" spans="1:10" ht="27.75" customHeight="1" x14ac:dyDescent="0.25">
      <c r="A91" s="168" t="s">
        <v>647</v>
      </c>
      <c r="B91" s="242" t="s">
        <v>1131</v>
      </c>
      <c r="C91" s="169" t="s">
        <v>700</v>
      </c>
      <c r="D91" s="133">
        <v>2.9209999999999998</v>
      </c>
      <c r="E91" s="134">
        <v>0.14699999999999999</v>
      </c>
      <c r="F91" s="135">
        <v>1.4E-2</v>
      </c>
      <c r="G91" s="170">
        <v>3.54</v>
      </c>
      <c r="H91" s="171" t="s">
        <v>1097</v>
      </c>
      <c r="I91" s="175" t="s">
        <v>1097</v>
      </c>
      <c r="J91" s="41" t="s">
        <v>1097</v>
      </c>
    </row>
    <row r="92" spans="1:10" ht="27.75" customHeight="1" x14ac:dyDescent="0.25">
      <c r="A92" s="168" t="s">
        <v>648</v>
      </c>
      <c r="B92" s="242" t="s">
        <v>1131</v>
      </c>
      <c r="C92" s="169" t="s">
        <v>700</v>
      </c>
      <c r="D92" s="133">
        <v>2.9209999999999998</v>
      </c>
      <c r="E92" s="134">
        <v>0.14699999999999999</v>
      </c>
      <c r="F92" s="135">
        <v>1.4E-2</v>
      </c>
      <c r="G92" s="170">
        <v>9.39</v>
      </c>
      <c r="H92" s="171" t="s">
        <v>1097</v>
      </c>
      <c r="I92" s="175" t="s">
        <v>1097</v>
      </c>
      <c r="J92" s="41" t="s">
        <v>1097</v>
      </c>
    </row>
    <row r="93" spans="1:10" ht="27.75" customHeight="1" x14ac:dyDescent="0.25">
      <c r="A93" s="168" t="s">
        <v>649</v>
      </c>
      <c r="B93" s="242" t="s">
        <v>1131</v>
      </c>
      <c r="C93" s="169" t="s">
        <v>700</v>
      </c>
      <c r="D93" s="133">
        <v>2.9209999999999998</v>
      </c>
      <c r="E93" s="134">
        <v>0.14699999999999999</v>
      </c>
      <c r="F93" s="135">
        <v>1.4E-2</v>
      </c>
      <c r="G93" s="170">
        <v>19.239999999999998</v>
      </c>
      <c r="H93" s="171" t="s">
        <v>1097</v>
      </c>
      <c r="I93" s="175" t="s">
        <v>1097</v>
      </c>
      <c r="J93" s="41" t="s">
        <v>1097</v>
      </c>
    </row>
    <row r="94" spans="1:10" ht="27.75" customHeight="1" x14ac:dyDescent="0.25">
      <c r="A94" s="168" t="s">
        <v>650</v>
      </c>
      <c r="B94" s="242" t="s">
        <v>1131</v>
      </c>
      <c r="C94" s="169" t="s">
        <v>700</v>
      </c>
      <c r="D94" s="133">
        <v>2.9209999999999998</v>
      </c>
      <c r="E94" s="134">
        <v>0.14699999999999999</v>
      </c>
      <c r="F94" s="135">
        <v>1.4E-2</v>
      </c>
      <c r="G94" s="170">
        <v>56.84</v>
      </c>
      <c r="H94" s="171" t="s">
        <v>1097</v>
      </c>
      <c r="I94" s="175" t="s">
        <v>1097</v>
      </c>
      <c r="J94" s="41" t="s">
        <v>1097</v>
      </c>
    </row>
    <row r="95" spans="1:10" ht="27.75" customHeight="1" x14ac:dyDescent="0.25">
      <c r="A95" s="168" t="s">
        <v>485</v>
      </c>
      <c r="B95" s="242" t="s">
        <v>1131</v>
      </c>
      <c r="C95" s="169" t="s">
        <v>464</v>
      </c>
      <c r="D95" s="133">
        <v>2.9209999999999998</v>
      </c>
      <c r="E95" s="134">
        <v>0.14699999999999999</v>
      </c>
      <c r="F95" s="135">
        <v>1.4E-2</v>
      </c>
      <c r="G95" s="171" t="s">
        <v>1097</v>
      </c>
      <c r="H95" s="171" t="s">
        <v>1097</v>
      </c>
      <c r="I95" s="175" t="s">
        <v>1097</v>
      </c>
      <c r="J95" s="41" t="s">
        <v>1097</v>
      </c>
    </row>
    <row r="96" spans="1:10" ht="27.75" customHeight="1" x14ac:dyDescent="0.25">
      <c r="A96" s="168" t="s">
        <v>651</v>
      </c>
      <c r="B96" s="242" t="s">
        <v>1131</v>
      </c>
      <c r="C96" s="169">
        <v>0</v>
      </c>
      <c r="D96" s="133">
        <v>1.8819999999999999</v>
      </c>
      <c r="E96" s="134">
        <v>8.5999999999999993E-2</v>
      </c>
      <c r="F96" s="135">
        <v>8.0000000000000002E-3</v>
      </c>
      <c r="G96" s="170">
        <v>3.26</v>
      </c>
      <c r="H96" s="170">
        <v>0.89</v>
      </c>
      <c r="I96" s="176">
        <v>1.86</v>
      </c>
      <c r="J96" s="40">
        <v>2.5999999999999999E-2</v>
      </c>
    </row>
    <row r="97" spans="1:10" ht="27.75" customHeight="1" x14ac:dyDescent="0.25">
      <c r="A97" s="168" t="s">
        <v>652</v>
      </c>
      <c r="B97" s="242" t="s">
        <v>1131</v>
      </c>
      <c r="C97" s="169">
        <v>0</v>
      </c>
      <c r="D97" s="133">
        <v>1.8819999999999999</v>
      </c>
      <c r="E97" s="134">
        <v>8.5999999999999993E-2</v>
      </c>
      <c r="F97" s="135">
        <v>8.0000000000000002E-3</v>
      </c>
      <c r="G97" s="170">
        <v>79.650000000000006</v>
      </c>
      <c r="H97" s="170">
        <v>0.89</v>
      </c>
      <c r="I97" s="176">
        <v>1.86</v>
      </c>
      <c r="J97" s="40">
        <v>2.5999999999999999E-2</v>
      </c>
    </row>
    <row r="98" spans="1:10" ht="27.75" customHeight="1" x14ac:dyDescent="0.25">
      <c r="A98" s="168" t="s">
        <v>653</v>
      </c>
      <c r="B98" s="242" t="s">
        <v>1131</v>
      </c>
      <c r="C98" s="169">
        <v>0</v>
      </c>
      <c r="D98" s="133">
        <v>1.8819999999999999</v>
      </c>
      <c r="E98" s="134">
        <v>8.5999999999999993E-2</v>
      </c>
      <c r="F98" s="135">
        <v>8.0000000000000002E-3</v>
      </c>
      <c r="G98" s="170">
        <v>154.63</v>
      </c>
      <c r="H98" s="170">
        <v>0.89</v>
      </c>
      <c r="I98" s="176">
        <v>1.86</v>
      </c>
      <c r="J98" s="40">
        <v>2.5999999999999999E-2</v>
      </c>
    </row>
    <row r="99" spans="1:10" ht="27.75" customHeight="1" x14ac:dyDescent="0.25">
      <c r="A99" s="168" t="s">
        <v>654</v>
      </c>
      <c r="B99" s="242" t="s">
        <v>1131</v>
      </c>
      <c r="C99" s="169">
        <v>0</v>
      </c>
      <c r="D99" s="133">
        <v>1.8819999999999999</v>
      </c>
      <c r="E99" s="134">
        <v>8.5999999999999993E-2</v>
      </c>
      <c r="F99" s="135">
        <v>8.0000000000000002E-3</v>
      </c>
      <c r="G99" s="170">
        <v>248.31</v>
      </c>
      <c r="H99" s="170">
        <v>0.89</v>
      </c>
      <c r="I99" s="176">
        <v>1.86</v>
      </c>
      <c r="J99" s="40">
        <v>2.5999999999999999E-2</v>
      </c>
    </row>
    <row r="100" spans="1:10" ht="27.75" customHeight="1" x14ac:dyDescent="0.25">
      <c r="A100" s="168" t="s">
        <v>655</v>
      </c>
      <c r="B100" s="242" t="s">
        <v>1131</v>
      </c>
      <c r="C100" s="169">
        <v>0</v>
      </c>
      <c r="D100" s="133">
        <v>1.8819999999999999</v>
      </c>
      <c r="E100" s="134">
        <v>8.5999999999999993E-2</v>
      </c>
      <c r="F100" s="135">
        <v>8.0000000000000002E-3</v>
      </c>
      <c r="G100" s="170">
        <v>541.84</v>
      </c>
      <c r="H100" s="170">
        <v>0.89</v>
      </c>
      <c r="I100" s="176">
        <v>1.86</v>
      </c>
      <c r="J100" s="40">
        <v>2.5999999999999999E-2</v>
      </c>
    </row>
    <row r="101" spans="1:10" ht="27.75" customHeight="1" x14ac:dyDescent="0.25">
      <c r="A101" s="168" t="s">
        <v>656</v>
      </c>
      <c r="B101" s="242" t="s">
        <v>1131</v>
      </c>
      <c r="C101" s="169">
        <v>0</v>
      </c>
      <c r="D101" s="133">
        <v>2.3820000000000001</v>
      </c>
      <c r="E101" s="134">
        <v>8.5999999999999993E-2</v>
      </c>
      <c r="F101" s="135">
        <v>8.0000000000000002E-3</v>
      </c>
      <c r="G101" s="170">
        <v>4.1100000000000003</v>
      </c>
      <c r="H101" s="170">
        <v>1.31</v>
      </c>
      <c r="I101" s="176">
        <v>2.5</v>
      </c>
      <c r="J101" s="40">
        <v>2.9000000000000001E-2</v>
      </c>
    </row>
    <row r="102" spans="1:10" ht="27.75" customHeight="1" x14ac:dyDescent="0.25">
      <c r="A102" s="168" t="s">
        <v>657</v>
      </c>
      <c r="B102" s="242" t="s">
        <v>1131</v>
      </c>
      <c r="C102" s="169">
        <v>0</v>
      </c>
      <c r="D102" s="133">
        <v>2.3820000000000001</v>
      </c>
      <c r="E102" s="134">
        <v>8.5999999999999993E-2</v>
      </c>
      <c r="F102" s="135">
        <v>8.0000000000000002E-3</v>
      </c>
      <c r="G102" s="170">
        <v>128.19</v>
      </c>
      <c r="H102" s="170">
        <v>1.31</v>
      </c>
      <c r="I102" s="176">
        <v>2.5</v>
      </c>
      <c r="J102" s="40">
        <v>2.9000000000000001E-2</v>
      </c>
    </row>
    <row r="103" spans="1:10" ht="27.75" customHeight="1" x14ac:dyDescent="0.25">
      <c r="A103" s="168" t="s">
        <v>658</v>
      </c>
      <c r="B103" s="242" t="s">
        <v>1131</v>
      </c>
      <c r="C103" s="169">
        <v>0</v>
      </c>
      <c r="D103" s="133">
        <v>2.3820000000000001</v>
      </c>
      <c r="E103" s="134">
        <v>8.5999999999999993E-2</v>
      </c>
      <c r="F103" s="135">
        <v>8.0000000000000002E-3</v>
      </c>
      <c r="G103" s="170">
        <v>249.99</v>
      </c>
      <c r="H103" s="170">
        <v>1.31</v>
      </c>
      <c r="I103" s="176">
        <v>2.5</v>
      </c>
      <c r="J103" s="40">
        <v>2.9000000000000001E-2</v>
      </c>
    </row>
    <row r="104" spans="1:10" ht="27.75" customHeight="1" x14ac:dyDescent="0.25">
      <c r="A104" s="168" t="s">
        <v>659</v>
      </c>
      <c r="B104" s="242" t="s">
        <v>1131</v>
      </c>
      <c r="C104" s="169">
        <v>0</v>
      </c>
      <c r="D104" s="133">
        <v>2.3820000000000001</v>
      </c>
      <c r="E104" s="134">
        <v>8.5999999999999993E-2</v>
      </c>
      <c r="F104" s="135">
        <v>8.0000000000000002E-3</v>
      </c>
      <c r="G104" s="170">
        <v>402.14</v>
      </c>
      <c r="H104" s="170">
        <v>1.31</v>
      </c>
      <c r="I104" s="176">
        <v>2.5</v>
      </c>
      <c r="J104" s="40">
        <v>2.9000000000000001E-2</v>
      </c>
    </row>
    <row r="105" spans="1:10" ht="27.75" customHeight="1" x14ac:dyDescent="0.25">
      <c r="A105" s="168" t="s">
        <v>660</v>
      </c>
      <c r="B105" s="242" t="s">
        <v>1131</v>
      </c>
      <c r="C105" s="169">
        <v>0</v>
      </c>
      <c r="D105" s="133">
        <v>2.3820000000000001</v>
      </c>
      <c r="E105" s="134">
        <v>8.5999999999999993E-2</v>
      </c>
      <c r="F105" s="135">
        <v>8.0000000000000002E-3</v>
      </c>
      <c r="G105" s="170">
        <v>878.92</v>
      </c>
      <c r="H105" s="170">
        <v>1.31</v>
      </c>
      <c r="I105" s="176">
        <v>2.5</v>
      </c>
      <c r="J105" s="40">
        <v>2.9000000000000001E-2</v>
      </c>
    </row>
    <row r="106" spans="1:10" ht="27.75" customHeight="1" x14ac:dyDescent="0.25">
      <c r="A106" s="168" t="s">
        <v>661</v>
      </c>
      <c r="B106" s="242" t="s">
        <v>1131</v>
      </c>
      <c r="C106" s="169">
        <v>0</v>
      </c>
      <c r="D106" s="133">
        <v>2.056</v>
      </c>
      <c r="E106" s="134">
        <v>5.6000000000000001E-2</v>
      </c>
      <c r="F106" s="135">
        <v>5.0000000000000001E-3</v>
      </c>
      <c r="G106" s="170">
        <v>43.7</v>
      </c>
      <c r="H106" s="170">
        <v>1.31</v>
      </c>
      <c r="I106" s="176">
        <v>2.9</v>
      </c>
      <c r="J106" s="40">
        <v>2.3E-2</v>
      </c>
    </row>
    <row r="107" spans="1:10" ht="27.75" customHeight="1" x14ac:dyDescent="0.25">
      <c r="A107" s="168" t="s">
        <v>662</v>
      </c>
      <c r="B107" s="242" t="s">
        <v>1131</v>
      </c>
      <c r="C107" s="169">
        <v>0</v>
      </c>
      <c r="D107" s="133">
        <v>2.056</v>
      </c>
      <c r="E107" s="134">
        <v>5.6000000000000001E-2</v>
      </c>
      <c r="F107" s="135">
        <v>5.0000000000000001E-3</v>
      </c>
      <c r="G107" s="170">
        <v>723.88</v>
      </c>
      <c r="H107" s="170">
        <v>1.31</v>
      </c>
      <c r="I107" s="176">
        <v>2.9</v>
      </c>
      <c r="J107" s="40">
        <v>2.3E-2</v>
      </c>
    </row>
    <row r="108" spans="1:10" ht="27.75" customHeight="1" x14ac:dyDescent="0.25">
      <c r="A108" s="168" t="s">
        <v>663</v>
      </c>
      <c r="B108" s="242" t="s">
        <v>1131</v>
      </c>
      <c r="C108" s="169">
        <v>0</v>
      </c>
      <c r="D108" s="133">
        <v>2.056</v>
      </c>
      <c r="E108" s="134">
        <v>5.6000000000000001E-2</v>
      </c>
      <c r="F108" s="135">
        <v>5.0000000000000001E-3</v>
      </c>
      <c r="G108" s="170">
        <v>2596.31</v>
      </c>
      <c r="H108" s="170">
        <v>1.31</v>
      </c>
      <c r="I108" s="176">
        <v>2.9</v>
      </c>
      <c r="J108" s="40">
        <v>2.3E-2</v>
      </c>
    </row>
    <row r="109" spans="1:10" ht="27.75" customHeight="1" x14ac:dyDescent="0.25">
      <c r="A109" s="168" t="s">
        <v>664</v>
      </c>
      <c r="B109" s="242" t="s">
        <v>1131</v>
      </c>
      <c r="C109" s="169">
        <v>0</v>
      </c>
      <c r="D109" s="133">
        <v>2.056</v>
      </c>
      <c r="E109" s="134">
        <v>5.6000000000000001E-2</v>
      </c>
      <c r="F109" s="135">
        <v>5.0000000000000001E-3</v>
      </c>
      <c r="G109" s="170">
        <v>5426.93</v>
      </c>
      <c r="H109" s="170">
        <v>1.31</v>
      </c>
      <c r="I109" s="176">
        <v>2.9</v>
      </c>
      <c r="J109" s="40">
        <v>2.3E-2</v>
      </c>
    </row>
    <row r="110" spans="1:10" ht="27.75" customHeight="1" x14ac:dyDescent="0.25">
      <c r="A110" s="168" t="s">
        <v>665</v>
      </c>
      <c r="B110" s="242" t="s">
        <v>1131</v>
      </c>
      <c r="C110" s="169">
        <v>0</v>
      </c>
      <c r="D110" s="133">
        <v>2.056</v>
      </c>
      <c r="E110" s="134">
        <v>5.6000000000000001E-2</v>
      </c>
      <c r="F110" s="135">
        <v>5.0000000000000001E-3</v>
      </c>
      <c r="G110" s="170">
        <v>13759.27</v>
      </c>
      <c r="H110" s="170">
        <v>1.31</v>
      </c>
      <c r="I110" s="176">
        <v>2.9</v>
      </c>
      <c r="J110" s="40">
        <v>2.3E-2</v>
      </c>
    </row>
    <row r="111" spans="1:10" ht="27.75" customHeight="1" x14ac:dyDescent="0.25">
      <c r="A111" s="168" t="s">
        <v>486</v>
      </c>
      <c r="B111" s="242" t="s">
        <v>1131</v>
      </c>
      <c r="C111" s="169" t="s">
        <v>465</v>
      </c>
      <c r="D111" s="136">
        <v>8.5289999999999999</v>
      </c>
      <c r="E111" s="137">
        <v>0.76500000000000001</v>
      </c>
      <c r="F111" s="135">
        <v>0.55900000000000005</v>
      </c>
      <c r="G111" s="171" t="s">
        <v>1097</v>
      </c>
      <c r="H111" s="171" t="s">
        <v>1097</v>
      </c>
      <c r="I111" s="175" t="s">
        <v>1097</v>
      </c>
      <c r="J111" s="41" t="s">
        <v>1097</v>
      </c>
    </row>
    <row r="112" spans="1:10" ht="27.75" customHeight="1" x14ac:dyDescent="0.25">
      <c r="A112" s="168" t="s">
        <v>487</v>
      </c>
      <c r="B112" s="242" t="s">
        <v>1131</v>
      </c>
      <c r="C112" s="169">
        <v>0</v>
      </c>
      <c r="D112" s="133">
        <v>-3.1139999999999999</v>
      </c>
      <c r="E112" s="134">
        <v>-0.156</v>
      </c>
      <c r="F112" s="135">
        <v>-1.4999999999999999E-2</v>
      </c>
      <c r="G112" s="170">
        <v>0</v>
      </c>
      <c r="H112" s="171" t="s">
        <v>1097</v>
      </c>
      <c r="I112" s="175" t="s">
        <v>1097</v>
      </c>
      <c r="J112" s="41" t="s">
        <v>1097</v>
      </c>
    </row>
    <row r="113" spans="1:10" ht="27.75" customHeight="1" x14ac:dyDescent="0.25">
      <c r="A113" s="168" t="s">
        <v>488</v>
      </c>
      <c r="B113" s="242" t="s">
        <v>1131</v>
      </c>
      <c r="C113" s="169">
        <v>0</v>
      </c>
      <c r="D113" s="133">
        <v>-3.32</v>
      </c>
      <c r="E113" s="134">
        <v>-0.157</v>
      </c>
      <c r="F113" s="135">
        <v>-1.4999999999999999E-2</v>
      </c>
      <c r="G113" s="170">
        <v>0</v>
      </c>
      <c r="H113" s="171" t="s">
        <v>1097</v>
      </c>
      <c r="I113" s="175" t="s">
        <v>1097</v>
      </c>
      <c r="J113" s="41" t="s">
        <v>1097</v>
      </c>
    </row>
    <row r="114" spans="1:10" ht="27.75" customHeight="1" x14ac:dyDescent="0.25">
      <c r="A114" s="168" t="s">
        <v>489</v>
      </c>
      <c r="B114" s="242" t="s">
        <v>1131</v>
      </c>
      <c r="C114" s="169">
        <v>0</v>
      </c>
      <c r="D114" s="133">
        <v>-3.1139999999999999</v>
      </c>
      <c r="E114" s="134">
        <v>-0.156</v>
      </c>
      <c r="F114" s="135">
        <v>-1.4999999999999999E-2</v>
      </c>
      <c r="G114" s="170">
        <v>0</v>
      </c>
      <c r="H114" s="171" t="s">
        <v>1097</v>
      </c>
      <c r="I114" s="175" t="s">
        <v>1097</v>
      </c>
      <c r="J114" s="40">
        <v>4.7E-2</v>
      </c>
    </row>
    <row r="115" spans="1:10" ht="27.75" customHeight="1" x14ac:dyDescent="0.25">
      <c r="A115" s="168" t="s">
        <v>490</v>
      </c>
      <c r="B115" s="242" t="s">
        <v>1131</v>
      </c>
      <c r="C115" s="169">
        <v>0</v>
      </c>
      <c r="D115" s="133">
        <v>-3.32</v>
      </c>
      <c r="E115" s="134">
        <v>-0.157</v>
      </c>
      <c r="F115" s="135">
        <v>-1.4999999999999999E-2</v>
      </c>
      <c r="G115" s="170">
        <v>0</v>
      </c>
      <c r="H115" s="171" t="s">
        <v>1097</v>
      </c>
      <c r="I115" s="175" t="s">
        <v>1097</v>
      </c>
      <c r="J115" s="40">
        <v>4.3999999999999997E-2</v>
      </c>
    </row>
    <row r="116" spans="1:10" ht="27.75" customHeight="1" x14ac:dyDescent="0.25">
      <c r="A116" s="168" t="s">
        <v>491</v>
      </c>
      <c r="B116" s="242" t="s">
        <v>1131</v>
      </c>
      <c r="C116" s="169">
        <v>0</v>
      </c>
      <c r="D116" s="133">
        <v>-4.0620000000000003</v>
      </c>
      <c r="E116" s="134">
        <v>-0.13300000000000001</v>
      </c>
      <c r="F116" s="135">
        <v>-1.2E-2</v>
      </c>
      <c r="G116" s="170">
        <v>49.57</v>
      </c>
      <c r="H116" s="171" t="s">
        <v>1097</v>
      </c>
      <c r="I116" s="175" t="s">
        <v>1097</v>
      </c>
      <c r="J116" s="40">
        <v>6.0999999999999999E-2</v>
      </c>
    </row>
    <row r="117" spans="1:10" ht="27.75" customHeight="1" x14ac:dyDescent="0.25">
      <c r="A117" s="168" t="s">
        <v>622</v>
      </c>
      <c r="B117" s="242" t="s">
        <v>1131</v>
      </c>
      <c r="C117" s="169" t="s">
        <v>699</v>
      </c>
      <c r="D117" s="133">
        <v>2.46</v>
      </c>
      <c r="E117" s="134">
        <v>0.124</v>
      </c>
      <c r="F117" s="135">
        <v>1.2E-2</v>
      </c>
      <c r="G117" s="170">
        <v>12.95</v>
      </c>
      <c r="H117" s="171" t="s">
        <v>1097</v>
      </c>
      <c r="I117" s="175" t="s">
        <v>1097</v>
      </c>
      <c r="J117" s="41" t="s">
        <v>1097</v>
      </c>
    </row>
    <row r="118" spans="1:10" ht="27.75" customHeight="1" x14ac:dyDescent="0.25">
      <c r="A118" s="168" t="s">
        <v>623</v>
      </c>
      <c r="B118" s="242" t="s">
        <v>1131</v>
      </c>
      <c r="C118" s="169" t="s">
        <v>463</v>
      </c>
      <c r="D118" s="133">
        <v>2.46</v>
      </c>
      <c r="E118" s="134">
        <v>0.124</v>
      </c>
      <c r="F118" s="135">
        <v>1.2E-2</v>
      </c>
      <c r="G118" s="171" t="s">
        <v>1097</v>
      </c>
      <c r="H118" s="171" t="s">
        <v>1097</v>
      </c>
      <c r="I118" s="175" t="s">
        <v>1097</v>
      </c>
      <c r="J118" s="41" t="s">
        <v>1097</v>
      </c>
    </row>
    <row r="119" spans="1:10" ht="27.75" customHeight="1" x14ac:dyDescent="0.25">
      <c r="A119" s="168" t="s">
        <v>624</v>
      </c>
      <c r="B119" s="242" t="s">
        <v>1131</v>
      </c>
      <c r="C119" s="169" t="s">
        <v>700</v>
      </c>
      <c r="D119" s="133">
        <v>2.2290000000000001</v>
      </c>
      <c r="E119" s="134">
        <v>0.112</v>
      </c>
      <c r="F119" s="135">
        <v>1.0999999999999999E-2</v>
      </c>
      <c r="G119" s="170">
        <v>1.82</v>
      </c>
      <c r="H119" s="171" t="s">
        <v>1097</v>
      </c>
      <c r="I119" s="175" t="s">
        <v>1097</v>
      </c>
      <c r="J119" s="41" t="s">
        <v>1097</v>
      </c>
    </row>
    <row r="120" spans="1:10" ht="27.75" customHeight="1" x14ac:dyDescent="0.25">
      <c r="A120" s="168" t="s">
        <v>625</v>
      </c>
      <c r="B120" s="242" t="s">
        <v>1131</v>
      </c>
      <c r="C120" s="169" t="s">
        <v>700</v>
      </c>
      <c r="D120" s="133">
        <v>2.2290000000000001</v>
      </c>
      <c r="E120" s="134">
        <v>0.112</v>
      </c>
      <c r="F120" s="135">
        <v>1.0999999999999999E-2</v>
      </c>
      <c r="G120" s="170">
        <v>2.72</v>
      </c>
      <c r="H120" s="171" t="s">
        <v>1097</v>
      </c>
      <c r="I120" s="175" t="s">
        <v>1097</v>
      </c>
      <c r="J120" s="41" t="s">
        <v>1097</v>
      </c>
    </row>
    <row r="121" spans="1:10" ht="27.75" customHeight="1" x14ac:dyDescent="0.25">
      <c r="A121" s="168" t="s">
        <v>626</v>
      </c>
      <c r="B121" s="242" t="s">
        <v>1131</v>
      </c>
      <c r="C121" s="169" t="s">
        <v>700</v>
      </c>
      <c r="D121" s="133">
        <v>2.2290000000000001</v>
      </c>
      <c r="E121" s="134">
        <v>0.112</v>
      </c>
      <c r="F121" s="135">
        <v>1.0999999999999999E-2</v>
      </c>
      <c r="G121" s="170">
        <v>7.19</v>
      </c>
      <c r="H121" s="171" t="s">
        <v>1097</v>
      </c>
      <c r="I121" s="175" t="s">
        <v>1097</v>
      </c>
      <c r="J121" s="41" t="s">
        <v>1097</v>
      </c>
    </row>
    <row r="122" spans="1:10" ht="27.75" customHeight="1" x14ac:dyDescent="0.25">
      <c r="A122" s="168" t="s">
        <v>627</v>
      </c>
      <c r="B122" s="242" t="s">
        <v>1131</v>
      </c>
      <c r="C122" s="169" t="s">
        <v>700</v>
      </c>
      <c r="D122" s="133">
        <v>2.2290000000000001</v>
      </c>
      <c r="E122" s="134">
        <v>0.112</v>
      </c>
      <c r="F122" s="135">
        <v>1.0999999999999999E-2</v>
      </c>
      <c r="G122" s="170">
        <v>14.7</v>
      </c>
      <c r="H122" s="171" t="s">
        <v>1097</v>
      </c>
      <c r="I122" s="175" t="s">
        <v>1097</v>
      </c>
      <c r="J122" s="41" t="s">
        <v>1097</v>
      </c>
    </row>
    <row r="123" spans="1:10" ht="27.75" customHeight="1" x14ac:dyDescent="0.25">
      <c r="A123" s="168" t="s">
        <v>628</v>
      </c>
      <c r="B123" s="242" t="s">
        <v>1131</v>
      </c>
      <c r="C123" s="169" t="s">
        <v>700</v>
      </c>
      <c r="D123" s="133">
        <v>2.2290000000000001</v>
      </c>
      <c r="E123" s="134">
        <v>0.112</v>
      </c>
      <c r="F123" s="135">
        <v>1.0999999999999999E-2</v>
      </c>
      <c r="G123" s="170">
        <v>43.39</v>
      </c>
      <c r="H123" s="171" t="s">
        <v>1097</v>
      </c>
      <c r="I123" s="175" t="s">
        <v>1097</v>
      </c>
      <c r="J123" s="41" t="s">
        <v>1097</v>
      </c>
    </row>
    <row r="124" spans="1:10" ht="27.75" customHeight="1" x14ac:dyDescent="0.25">
      <c r="A124" s="168" t="s">
        <v>492</v>
      </c>
      <c r="B124" s="242" t="s">
        <v>1131</v>
      </c>
      <c r="C124" s="169" t="s">
        <v>464</v>
      </c>
      <c r="D124" s="133">
        <v>2.2290000000000001</v>
      </c>
      <c r="E124" s="134">
        <v>0.112</v>
      </c>
      <c r="F124" s="135">
        <v>1.0999999999999999E-2</v>
      </c>
      <c r="G124" s="171" t="s">
        <v>1097</v>
      </c>
      <c r="H124" s="171" t="s">
        <v>1097</v>
      </c>
      <c r="I124" s="175" t="s">
        <v>1097</v>
      </c>
      <c r="J124" s="41" t="s">
        <v>1097</v>
      </c>
    </row>
    <row r="125" spans="1:10" ht="27.75" customHeight="1" x14ac:dyDescent="0.25">
      <c r="A125" s="168" t="s">
        <v>629</v>
      </c>
      <c r="B125" s="242" t="s">
        <v>1131</v>
      </c>
      <c r="C125" s="169">
        <v>0</v>
      </c>
      <c r="D125" s="133">
        <v>1.4359999999999999</v>
      </c>
      <c r="E125" s="134">
        <v>6.5000000000000002E-2</v>
      </c>
      <c r="F125" s="135">
        <v>6.0000000000000001E-3</v>
      </c>
      <c r="G125" s="170">
        <v>2.5099999999999998</v>
      </c>
      <c r="H125" s="170">
        <v>0.68</v>
      </c>
      <c r="I125" s="176">
        <v>1.42</v>
      </c>
      <c r="J125" s="40">
        <v>0.02</v>
      </c>
    </row>
    <row r="126" spans="1:10" ht="27.75" customHeight="1" x14ac:dyDescent="0.25">
      <c r="A126" s="168" t="s">
        <v>630</v>
      </c>
      <c r="B126" s="242" t="s">
        <v>1131</v>
      </c>
      <c r="C126" s="169">
        <v>0</v>
      </c>
      <c r="D126" s="133">
        <v>1.4359999999999999</v>
      </c>
      <c r="E126" s="134">
        <v>6.5000000000000002E-2</v>
      </c>
      <c r="F126" s="135">
        <v>6.0000000000000001E-3</v>
      </c>
      <c r="G126" s="170">
        <v>60.79</v>
      </c>
      <c r="H126" s="170">
        <v>0.68</v>
      </c>
      <c r="I126" s="176">
        <v>1.42</v>
      </c>
      <c r="J126" s="40">
        <v>0.02</v>
      </c>
    </row>
    <row r="127" spans="1:10" ht="27.75" customHeight="1" x14ac:dyDescent="0.25">
      <c r="A127" s="168" t="s">
        <v>631</v>
      </c>
      <c r="B127" s="242" t="s">
        <v>1131</v>
      </c>
      <c r="C127" s="169">
        <v>0</v>
      </c>
      <c r="D127" s="133">
        <v>1.4359999999999999</v>
      </c>
      <c r="E127" s="134">
        <v>6.5000000000000002E-2</v>
      </c>
      <c r="F127" s="135">
        <v>6.0000000000000001E-3</v>
      </c>
      <c r="G127" s="170">
        <v>118.01</v>
      </c>
      <c r="H127" s="170">
        <v>0.68</v>
      </c>
      <c r="I127" s="176">
        <v>1.42</v>
      </c>
      <c r="J127" s="40">
        <v>0.02</v>
      </c>
    </row>
    <row r="128" spans="1:10" ht="27.75" customHeight="1" x14ac:dyDescent="0.25">
      <c r="A128" s="168" t="s">
        <v>632</v>
      </c>
      <c r="B128" s="242" t="s">
        <v>1131</v>
      </c>
      <c r="C128" s="169">
        <v>0</v>
      </c>
      <c r="D128" s="133">
        <v>1.4359999999999999</v>
      </c>
      <c r="E128" s="134">
        <v>6.5000000000000002E-2</v>
      </c>
      <c r="F128" s="135">
        <v>6.0000000000000001E-3</v>
      </c>
      <c r="G128" s="170">
        <v>189.47</v>
      </c>
      <c r="H128" s="170">
        <v>0.68</v>
      </c>
      <c r="I128" s="176">
        <v>1.42</v>
      </c>
      <c r="J128" s="40">
        <v>0.02</v>
      </c>
    </row>
    <row r="129" spans="1:10" ht="27.75" customHeight="1" x14ac:dyDescent="0.25">
      <c r="A129" s="168" t="s">
        <v>633</v>
      </c>
      <c r="B129" s="242" t="s">
        <v>1131</v>
      </c>
      <c r="C129" s="169">
        <v>0</v>
      </c>
      <c r="D129" s="133">
        <v>1.4359999999999999</v>
      </c>
      <c r="E129" s="134">
        <v>6.5000000000000002E-2</v>
      </c>
      <c r="F129" s="135">
        <v>6.0000000000000001E-3</v>
      </c>
      <c r="G129" s="170">
        <v>413.43</v>
      </c>
      <c r="H129" s="170">
        <v>0.68</v>
      </c>
      <c r="I129" s="176">
        <v>1.42</v>
      </c>
      <c r="J129" s="40">
        <v>0.02</v>
      </c>
    </row>
    <row r="130" spans="1:10" ht="27.75" customHeight="1" x14ac:dyDescent="0.25">
      <c r="A130" s="168" t="s">
        <v>634</v>
      </c>
      <c r="B130" s="242" t="s">
        <v>1131</v>
      </c>
      <c r="C130" s="169">
        <v>0</v>
      </c>
      <c r="D130" s="133">
        <v>1.8180000000000001</v>
      </c>
      <c r="E130" s="134">
        <v>6.6000000000000003E-2</v>
      </c>
      <c r="F130" s="135">
        <v>6.0000000000000001E-3</v>
      </c>
      <c r="G130" s="170">
        <v>3.16</v>
      </c>
      <c r="H130" s="170">
        <v>1</v>
      </c>
      <c r="I130" s="176">
        <v>1.91</v>
      </c>
      <c r="J130" s="40">
        <v>2.1999999999999999E-2</v>
      </c>
    </row>
    <row r="131" spans="1:10" ht="27.75" customHeight="1" x14ac:dyDescent="0.25">
      <c r="A131" s="168" t="s">
        <v>635</v>
      </c>
      <c r="B131" s="242" t="s">
        <v>1131</v>
      </c>
      <c r="C131" s="169">
        <v>0</v>
      </c>
      <c r="D131" s="133">
        <v>1.8180000000000001</v>
      </c>
      <c r="E131" s="134">
        <v>6.6000000000000003E-2</v>
      </c>
      <c r="F131" s="135">
        <v>6.0000000000000001E-3</v>
      </c>
      <c r="G131" s="170">
        <v>97.83</v>
      </c>
      <c r="H131" s="170">
        <v>1</v>
      </c>
      <c r="I131" s="176">
        <v>1.91</v>
      </c>
      <c r="J131" s="40">
        <v>2.1999999999999999E-2</v>
      </c>
    </row>
    <row r="132" spans="1:10" ht="27.75" customHeight="1" x14ac:dyDescent="0.25">
      <c r="A132" s="168" t="s">
        <v>636</v>
      </c>
      <c r="B132" s="242" t="s">
        <v>1131</v>
      </c>
      <c r="C132" s="169">
        <v>0</v>
      </c>
      <c r="D132" s="133">
        <v>1.8180000000000001</v>
      </c>
      <c r="E132" s="134">
        <v>6.6000000000000003E-2</v>
      </c>
      <c r="F132" s="135">
        <v>6.0000000000000001E-3</v>
      </c>
      <c r="G132" s="170">
        <v>190.76</v>
      </c>
      <c r="H132" s="170">
        <v>1</v>
      </c>
      <c r="I132" s="176">
        <v>1.91</v>
      </c>
      <c r="J132" s="40">
        <v>2.1999999999999999E-2</v>
      </c>
    </row>
    <row r="133" spans="1:10" ht="27.75" customHeight="1" x14ac:dyDescent="0.25">
      <c r="A133" s="168" t="s">
        <v>637</v>
      </c>
      <c r="B133" s="242" t="s">
        <v>1131</v>
      </c>
      <c r="C133" s="169">
        <v>0</v>
      </c>
      <c r="D133" s="133">
        <v>1.8180000000000001</v>
      </c>
      <c r="E133" s="134">
        <v>6.6000000000000003E-2</v>
      </c>
      <c r="F133" s="135">
        <v>6.0000000000000001E-3</v>
      </c>
      <c r="G133" s="170">
        <v>306.83999999999997</v>
      </c>
      <c r="H133" s="170">
        <v>1</v>
      </c>
      <c r="I133" s="176">
        <v>1.91</v>
      </c>
      <c r="J133" s="40">
        <v>2.1999999999999999E-2</v>
      </c>
    </row>
    <row r="134" spans="1:10" ht="27.75" customHeight="1" x14ac:dyDescent="0.25">
      <c r="A134" s="168" t="s">
        <v>638</v>
      </c>
      <c r="B134" s="242" t="s">
        <v>1131</v>
      </c>
      <c r="C134" s="169">
        <v>0</v>
      </c>
      <c r="D134" s="133">
        <v>1.8180000000000001</v>
      </c>
      <c r="E134" s="134">
        <v>6.6000000000000003E-2</v>
      </c>
      <c r="F134" s="135">
        <v>6.0000000000000001E-3</v>
      </c>
      <c r="G134" s="170">
        <v>670.62</v>
      </c>
      <c r="H134" s="170">
        <v>1</v>
      </c>
      <c r="I134" s="176">
        <v>1.91</v>
      </c>
      <c r="J134" s="40">
        <v>2.1999999999999999E-2</v>
      </c>
    </row>
    <row r="135" spans="1:10" ht="27.75" customHeight="1" x14ac:dyDescent="0.25">
      <c r="A135" s="168" t="s">
        <v>639</v>
      </c>
      <c r="B135" s="242" t="s">
        <v>1131</v>
      </c>
      <c r="C135" s="169">
        <v>0</v>
      </c>
      <c r="D135" s="133">
        <v>1.569</v>
      </c>
      <c r="E135" s="134">
        <v>4.2999999999999997E-2</v>
      </c>
      <c r="F135" s="135">
        <v>4.0000000000000001E-3</v>
      </c>
      <c r="G135" s="170">
        <v>33.369999999999997</v>
      </c>
      <c r="H135" s="170">
        <v>1</v>
      </c>
      <c r="I135" s="176">
        <v>2.21</v>
      </c>
      <c r="J135" s="40">
        <v>1.7000000000000001E-2</v>
      </c>
    </row>
    <row r="136" spans="1:10" ht="27.75" customHeight="1" x14ac:dyDescent="0.25">
      <c r="A136" s="168" t="s">
        <v>640</v>
      </c>
      <c r="B136" s="242" t="s">
        <v>1131</v>
      </c>
      <c r="C136" s="169">
        <v>0</v>
      </c>
      <c r="D136" s="133">
        <v>1.569</v>
      </c>
      <c r="E136" s="134">
        <v>4.2999999999999997E-2</v>
      </c>
      <c r="F136" s="135">
        <v>4.0000000000000001E-3</v>
      </c>
      <c r="G136" s="170">
        <v>552.32000000000005</v>
      </c>
      <c r="H136" s="170">
        <v>1</v>
      </c>
      <c r="I136" s="176">
        <v>2.21</v>
      </c>
      <c r="J136" s="40">
        <v>1.7000000000000001E-2</v>
      </c>
    </row>
    <row r="137" spans="1:10" ht="27.75" customHeight="1" x14ac:dyDescent="0.25">
      <c r="A137" s="168" t="s">
        <v>641</v>
      </c>
      <c r="B137" s="242" t="s">
        <v>1131</v>
      </c>
      <c r="C137" s="169">
        <v>0</v>
      </c>
      <c r="D137" s="133">
        <v>1.569</v>
      </c>
      <c r="E137" s="134">
        <v>4.2999999999999997E-2</v>
      </c>
      <c r="F137" s="135">
        <v>4.0000000000000001E-3</v>
      </c>
      <c r="G137" s="170">
        <v>1980.95</v>
      </c>
      <c r="H137" s="170">
        <v>1</v>
      </c>
      <c r="I137" s="176">
        <v>2.21</v>
      </c>
      <c r="J137" s="40">
        <v>1.7000000000000001E-2</v>
      </c>
    </row>
    <row r="138" spans="1:10" ht="27.75" customHeight="1" x14ac:dyDescent="0.25">
      <c r="A138" s="168" t="s">
        <v>642</v>
      </c>
      <c r="B138" s="242" t="s">
        <v>1131</v>
      </c>
      <c r="C138" s="169">
        <v>0</v>
      </c>
      <c r="D138" s="133">
        <v>1.569</v>
      </c>
      <c r="E138" s="134">
        <v>4.2999999999999997E-2</v>
      </c>
      <c r="F138" s="135">
        <v>4.0000000000000001E-3</v>
      </c>
      <c r="G138" s="170">
        <v>4140.6400000000003</v>
      </c>
      <c r="H138" s="170">
        <v>1</v>
      </c>
      <c r="I138" s="176">
        <v>2.21</v>
      </c>
      <c r="J138" s="40">
        <v>1.7000000000000001E-2</v>
      </c>
    </row>
    <row r="139" spans="1:10" ht="27.75" customHeight="1" x14ac:dyDescent="0.25">
      <c r="A139" s="168" t="s">
        <v>643</v>
      </c>
      <c r="B139" s="242" t="s">
        <v>1131</v>
      </c>
      <c r="C139" s="169">
        <v>0</v>
      </c>
      <c r="D139" s="133">
        <v>1.569</v>
      </c>
      <c r="E139" s="134">
        <v>4.2999999999999997E-2</v>
      </c>
      <c r="F139" s="135">
        <v>4.0000000000000001E-3</v>
      </c>
      <c r="G139" s="170">
        <v>10498.03</v>
      </c>
      <c r="H139" s="170">
        <v>1</v>
      </c>
      <c r="I139" s="176">
        <v>2.21</v>
      </c>
      <c r="J139" s="40">
        <v>1.7000000000000001E-2</v>
      </c>
    </row>
    <row r="140" spans="1:10" ht="27.75" customHeight="1" x14ac:dyDescent="0.25">
      <c r="A140" s="168" t="s">
        <v>493</v>
      </c>
      <c r="B140" s="242" t="s">
        <v>1131</v>
      </c>
      <c r="C140" s="169" t="s">
        <v>465</v>
      </c>
      <c r="D140" s="136">
        <v>6.508</v>
      </c>
      <c r="E140" s="137">
        <v>0.58399999999999996</v>
      </c>
      <c r="F140" s="135">
        <v>0.42699999999999999</v>
      </c>
      <c r="G140" s="171" t="s">
        <v>1097</v>
      </c>
      <c r="H140" s="171" t="s">
        <v>1097</v>
      </c>
      <c r="I140" s="175" t="s">
        <v>1097</v>
      </c>
      <c r="J140" s="41" t="s">
        <v>1097</v>
      </c>
    </row>
    <row r="141" spans="1:10" ht="27.75" customHeight="1" x14ac:dyDescent="0.25">
      <c r="A141" s="168" t="s">
        <v>494</v>
      </c>
      <c r="B141" s="242" t="s">
        <v>1131</v>
      </c>
      <c r="C141" s="169">
        <v>0</v>
      </c>
      <c r="D141" s="133">
        <v>-2.3759999999999999</v>
      </c>
      <c r="E141" s="134">
        <v>-0.11899999999999999</v>
      </c>
      <c r="F141" s="135">
        <v>-1.0999999999999999E-2</v>
      </c>
      <c r="G141" s="170">
        <v>0</v>
      </c>
      <c r="H141" s="171" t="s">
        <v>1097</v>
      </c>
      <c r="I141" s="175" t="s">
        <v>1097</v>
      </c>
      <c r="J141" s="41" t="s">
        <v>1097</v>
      </c>
    </row>
    <row r="142" spans="1:10" ht="27.75" customHeight="1" x14ac:dyDescent="0.25">
      <c r="A142" s="168" t="s">
        <v>495</v>
      </c>
      <c r="B142" s="242" t="s">
        <v>1131</v>
      </c>
      <c r="C142" s="169">
        <v>0</v>
      </c>
      <c r="D142" s="133">
        <v>-2.5329999999999999</v>
      </c>
      <c r="E142" s="134">
        <v>-0.12</v>
      </c>
      <c r="F142" s="135">
        <v>-1.0999999999999999E-2</v>
      </c>
      <c r="G142" s="170">
        <v>0</v>
      </c>
      <c r="H142" s="171" t="s">
        <v>1097</v>
      </c>
      <c r="I142" s="175" t="s">
        <v>1097</v>
      </c>
      <c r="J142" s="41" t="s">
        <v>1097</v>
      </c>
    </row>
    <row r="143" spans="1:10" ht="27.75" customHeight="1" x14ac:dyDescent="0.25">
      <c r="A143" s="168" t="s">
        <v>496</v>
      </c>
      <c r="B143" s="242" t="s">
        <v>1131</v>
      </c>
      <c r="C143" s="169">
        <v>0</v>
      </c>
      <c r="D143" s="133">
        <v>-2.3759999999999999</v>
      </c>
      <c r="E143" s="134">
        <v>-0.11899999999999999</v>
      </c>
      <c r="F143" s="135">
        <v>-1.0999999999999999E-2</v>
      </c>
      <c r="G143" s="170">
        <v>0</v>
      </c>
      <c r="H143" s="171" t="s">
        <v>1097</v>
      </c>
      <c r="I143" s="175" t="s">
        <v>1097</v>
      </c>
      <c r="J143" s="40">
        <v>3.5999999999999997E-2</v>
      </c>
    </row>
    <row r="144" spans="1:10" ht="27.75" customHeight="1" x14ac:dyDescent="0.25">
      <c r="A144" s="168" t="s">
        <v>497</v>
      </c>
      <c r="B144" s="242" t="s">
        <v>1131</v>
      </c>
      <c r="C144" s="169">
        <v>0</v>
      </c>
      <c r="D144" s="133">
        <v>-2.5329999999999999</v>
      </c>
      <c r="E144" s="134">
        <v>-0.12</v>
      </c>
      <c r="F144" s="135">
        <v>-1.0999999999999999E-2</v>
      </c>
      <c r="G144" s="170">
        <v>0</v>
      </c>
      <c r="H144" s="171" t="s">
        <v>1097</v>
      </c>
      <c r="I144" s="175" t="s">
        <v>1097</v>
      </c>
      <c r="J144" s="40">
        <v>3.4000000000000002E-2</v>
      </c>
    </row>
    <row r="145" spans="1:10" ht="27.75" customHeight="1" x14ac:dyDescent="0.25">
      <c r="A145" s="168" t="s">
        <v>498</v>
      </c>
      <c r="B145" s="242" t="s">
        <v>1131</v>
      </c>
      <c r="C145" s="169">
        <v>0</v>
      </c>
      <c r="D145" s="133">
        <v>-3.0990000000000002</v>
      </c>
      <c r="E145" s="134">
        <v>-0.10100000000000001</v>
      </c>
      <c r="F145" s="135">
        <v>-8.9999999999999993E-3</v>
      </c>
      <c r="G145" s="170">
        <v>37.82</v>
      </c>
      <c r="H145" s="171" t="s">
        <v>1097</v>
      </c>
      <c r="I145" s="175" t="s">
        <v>1097</v>
      </c>
      <c r="J145" s="40">
        <v>4.7E-2</v>
      </c>
    </row>
    <row r="146" spans="1:10" ht="27.75" customHeight="1" x14ac:dyDescent="0.25">
      <c r="A146" s="168" t="s">
        <v>600</v>
      </c>
      <c r="B146" s="242" t="s">
        <v>1131</v>
      </c>
      <c r="C146" s="169" t="s">
        <v>699</v>
      </c>
      <c r="D146" s="133">
        <v>1.708</v>
      </c>
      <c r="E146" s="134">
        <v>8.5999999999999993E-2</v>
      </c>
      <c r="F146" s="135">
        <v>8.0000000000000002E-3</v>
      </c>
      <c r="G146" s="170">
        <v>11.94</v>
      </c>
      <c r="H146" s="171" t="s">
        <v>1097</v>
      </c>
      <c r="I146" s="175" t="s">
        <v>1097</v>
      </c>
      <c r="J146" s="41" t="s">
        <v>1097</v>
      </c>
    </row>
    <row r="147" spans="1:10" ht="27.75" customHeight="1" x14ac:dyDescent="0.25">
      <c r="A147" s="168" t="s">
        <v>601</v>
      </c>
      <c r="B147" s="242" t="s">
        <v>1131</v>
      </c>
      <c r="C147" s="169" t="s">
        <v>463</v>
      </c>
      <c r="D147" s="133">
        <v>1.708</v>
      </c>
      <c r="E147" s="134">
        <v>8.5999999999999993E-2</v>
      </c>
      <c r="F147" s="135">
        <v>8.0000000000000002E-3</v>
      </c>
      <c r="G147" s="171" t="s">
        <v>1097</v>
      </c>
      <c r="H147" s="171" t="s">
        <v>1097</v>
      </c>
      <c r="I147" s="175" t="s">
        <v>1097</v>
      </c>
      <c r="J147" s="41" t="s">
        <v>1097</v>
      </c>
    </row>
    <row r="148" spans="1:10" ht="27.75" customHeight="1" x14ac:dyDescent="0.25">
      <c r="A148" s="168" t="s">
        <v>602</v>
      </c>
      <c r="B148" s="242" t="s">
        <v>1131</v>
      </c>
      <c r="C148" s="169" t="s">
        <v>700</v>
      </c>
      <c r="D148" s="133">
        <v>1.548</v>
      </c>
      <c r="E148" s="134">
        <v>7.8E-2</v>
      </c>
      <c r="F148" s="135">
        <v>7.0000000000000001E-3</v>
      </c>
      <c r="G148" s="170">
        <v>1.3</v>
      </c>
      <c r="H148" s="171" t="s">
        <v>1097</v>
      </c>
      <c r="I148" s="175" t="s">
        <v>1097</v>
      </c>
      <c r="J148" s="41" t="s">
        <v>1097</v>
      </c>
    </row>
    <row r="149" spans="1:10" ht="27.75" customHeight="1" x14ac:dyDescent="0.25">
      <c r="A149" s="168" t="s">
        <v>603</v>
      </c>
      <c r="B149" s="242" t="s">
        <v>1131</v>
      </c>
      <c r="C149" s="169" t="s">
        <v>700</v>
      </c>
      <c r="D149" s="133">
        <v>1.548</v>
      </c>
      <c r="E149" s="134">
        <v>7.8E-2</v>
      </c>
      <c r="F149" s="135">
        <v>7.0000000000000001E-3</v>
      </c>
      <c r="G149" s="170">
        <v>1.92</v>
      </c>
      <c r="H149" s="171" t="s">
        <v>1097</v>
      </c>
      <c r="I149" s="175" t="s">
        <v>1097</v>
      </c>
      <c r="J149" s="41" t="s">
        <v>1097</v>
      </c>
    </row>
    <row r="150" spans="1:10" ht="27.75" customHeight="1" x14ac:dyDescent="0.25">
      <c r="A150" s="168" t="s">
        <v>604</v>
      </c>
      <c r="B150" s="242" t="s">
        <v>1131</v>
      </c>
      <c r="C150" s="169" t="s">
        <v>700</v>
      </c>
      <c r="D150" s="133">
        <v>1.548</v>
      </c>
      <c r="E150" s="134">
        <v>7.8E-2</v>
      </c>
      <c r="F150" s="135">
        <v>7.0000000000000001E-3</v>
      </c>
      <c r="G150" s="170">
        <v>5.0199999999999996</v>
      </c>
      <c r="H150" s="171" t="s">
        <v>1097</v>
      </c>
      <c r="I150" s="175" t="s">
        <v>1097</v>
      </c>
      <c r="J150" s="41" t="s">
        <v>1097</v>
      </c>
    </row>
    <row r="151" spans="1:10" ht="27.75" customHeight="1" x14ac:dyDescent="0.25">
      <c r="A151" s="168" t="s">
        <v>605</v>
      </c>
      <c r="B151" s="242" t="s">
        <v>1131</v>
      </c>
      <c r="C151" s="169" t="s">
        <v>700</v>
      </c>
      <c r="D151" s="133">
        <v>1.548</v>
      </c>
      <c r="E151" s="134">
        <v>7.8E-2</v>
      </c>
      <c r="F151" s="135">
        <v>7.0000000000000001E-3</v>
      </c>
      <c r="G151" s="170">
        <v>10.24</v>
      </c>
      <c r="H151" s="171" t="s">
        <v>1097</v>
      </c>
      <c r="I151" s="175" t="s">
        <v>1097</v>
      </c>
      <c r="J151" s="41" t="s">
        <v>1097</v>
      </c>
    </row>
    <row r="152" spans="1:10" ht="27.75" customHeight="1" x14ac:dyDescent="0.25">
      <c r="A152" s="168" t="s">
        <v>606</v>
      </c>
      <c r="B152" s="242" t="s">
        <v>1131</v>
      </c>
      <c r="C152" s="169" t="s">
        <v>700</v>
      </c>
      <c r="D152" s="133">
        <v>1.548</v>
      </c>
      <c r="E152" s="134">
        <v>7.8E-2</v>
      </c>
      <c r="F152" s="135">
        <v>7.0000000000000001E-3</v>
      </c>
      <c r="G152" s="170">
        <v>30.16</v>
      </c>
      <c r="H152" s="171" t="s">
        <v>1097</v>
      </c>
      <c r="I152" s="175" t="s">
        <v>1097</v>
      </c>
      <c r="J152" s="41" t="s">
        <v>1097</v>
      </c>
    </row>
    <row r="153" spans="1:10" ht="27.75" customHeight="1" x14ac:dyDescent="0.25">
      <c r="A153" s="168" t="s">
        <v>499</v>
      </c>
      <c r="B153" s="242" t="s">
        <v>1131</v>
      </c>
      <c r="C153" s="169" t="s">
        <v>464</v>
      </c>
      <c r="D153" s="133">
        <v>1.548</v>
      </c>
      <c r="E153" s="134">
        <v>7.8E-2</v>
      </c>
      <c r="F153" s="135">
        <v>7.0000000000000001E-3</v>
      </c>
      <c r="G153" s="171" t="s">
        <v>1097</v>
      </c>
      <c r="H153" s="171" t="s">
        <v>1097</v>
      </c>
      <c r="I153" s="175" t="s">
        <v>1097</v>
      </c>
      <c r="J153" s="41" t="s">
        <v>1097</v>
      </c>
    </row>
    <row r="154" spans="1:10" ht="27.75" customHeight="1" x14ac:dyDescent="0.25">
      <c r="A154" s="168" t="s">
        <v>607</v>
      </c>
      <c r="B154" s="242" t="s">
        <v>1131</v>
      </c>
      <c r="C154" s="169">
        <v>0</v>
      </c>
      <c r="D154" s="133">
        <v>0.997</v>
      </c>
      <c r="E154" s="134">
        <v>4.4999999999999998E-2</v>
      </c>
      <c r="F154" s="135">
        <v>4.0000000000000001E-3</v>
      </c>
      <c r="G154" s="170">
        <v>1.77</v>
      </c>
      <c r="H154" s="170">
        <v>0.47</v>
      </c>
      <c r="I154" s="176">
        <v>0.98</v>
      </c>
      <c r="J154" s="40">
        <v>1.4E-2</v>
      </c>
    </row>
    <row r="155" spans="1:10" ht="27.75" customHeight="1" x14ac:dyDescent="0.25">
      <c r="A155" s="168" t="s">
        <v>608</v>
      </c>
      <c r="B155" s="242" t="s">
        <v>1131</v>
      </c>
      <c r="C155" s="169">
        <v>0</v>
      </c>
      <c r="D155" s="133">
        <v>0.997</v>
      </c>
      <c r="E155" s="134">
        <v>4.4999999999999998E-2</v>
      </c>
      <c r="F155" s="135">
        <v>4.0000000000000001E-3</v>
      </c>
      <c r="G155" s="170">
        <v>42.24</v>
      </c>
      <c r="H155" s="170">
        <v>0.47</v>
      </c>
      <c r="I155" s="176">
        <v>0.98</v>
      </c>
      <c r="J155" s="40">
        <v>1.4E-2</v>
      </c>
    </row>
    <row r="156" spans="1:10" ht="27.75" customHeight="1" x14ac:dyDescent="0.25">
      <c r="A156" s="168" t="s">
        <v>609</v>
      </c>
      <c r="B156" s="242" t="s">
        <v>1131</v>
      </c>
      <c r="C156" s="169">
        <v>0</v>
      </c>
      <c r="D156" s="133">
        <v>0.997</v>
      </c>
      <c r="E156" s="134">
        <v>4.4999999999999998E-2</v>
      </c>
      <c r="F156" s="135">
        <v>4.0000000000000001E-3</v>
      </c>
      <c r="G156" s="170">
        <v>81.97</v>
      </c>
      <c r="H156" s="170">
        <v>0.47</v>
      </c>
      <c r="I156" s="176">
        <v>0.98</v>
      </c>
      <c r="J156" s="40">
        <v>1.4E-2</v>
      </c>
    </row>
    <row r="157" spans="1:10" ht="27.75" customHeight="1" x14ac:dyDescent="0.25">
      <c r="A157" s="168" t="s">
        <v>610</v>
      </c>
      <c r="B157" s="242" t="s">
        <v>1131</v>
      </c>
      <c r="C157" s="169">
        <v>0</v>
      </c>
      <c r="D157" s="133">
        <v>0.997</v>
      </c>
      <c r="E157" s="134">
        <v>4.4999999999999998E-2</v>
      </c>
      <c r="F157" s="135">
        <v>4.0000000000000001E-3</v>
      </c>
      <c r="G157" s="170">
        <v>131.59</v>
      </c>
      <c r="H157" s="170">
        <v>0.47</v>
      </c>
      <c r="I157" s="176">
        <v>0.98</v>
      </c>
      <c r="J157" s="40">
        <v>1.4E-2</v>
      </c>
    </row>
    <row r="158" spans="1:10" ht="27.75" customHeight="1" x14ac:dyDescent="0.25">
      <c r="A158" s="168" t="s">
        <v>611</v>
      </c>
      <c r="B158" s="242" t="s">
        <v>1131</v>
      </c>
      <c r="C158" s="169">
        <v>0</v>
      </c>
      <c r="D158" s="133">
        <v>0.997</v>
      </c>
      <c r="E158" s="134">
        <v>4.4999999999999998E-2</v>
      </c>
      <c r="F158" s="135">
        <v>4.0000000000000001E-3</v>
      </c>
      <c r="G158" s="170">
        <v>287.10000000000002</v>
      </c>
      <c r="H158" s="170">
        <v>0.47</v>
      </c>
      <c r="I158" s="176">
        <v>0.98</v>
      </c>
      <c r="J158" s="40">
        <v>1.4E-2</v>
      </c>
    </row>
    <row r="159" spans="1:10" ht="27.75" customHeight="1" x14ac:dyDescent="0.25">
      <c r="A159" s="168" t="s">
        <v>612</v>
      </c>
      <c r="B159" s="242" t="s">
        <v>1131</v>
      </c>
      <c r="C159" s="169">
        <v>0</v>
      </c>
      <c r="D159" s="133">
        <v>1.262</v>
      </c>
      <c r="E159" s="134">
        <v>4.4999999999999998E-2</v>
      </c>
      <c r="F159" s="135">
        <v>4.0000000000000001E-3</v>
      </c>
      <c r="G159" s="170">
        <v>2.2200000000000002</v>
      </c>
      <c r="H159" s="170">
        <v>0.7</v>
      </c>
      <c r="I159" s="176">
        <v>1.32</v>
      </c>
      <c r="J159" s="40">
        <v>1.4999999999999999E-2</v>
      </c>
    </row>
    <row r="160" spans="1:10" ht="27.75" customHeight="1" x14ac:dyDescent="0.25">
      <c r="A160" s="168" t="s">
        <v>613</v>
      </c>
      <c r="B160" s="242" t="s">
        <v>1131</v>
      </c>
      <c r="C160" s="169">
        <v>0</v>
      </c>
      <c r="D160" s="133">
        <v>1.262</v>
      </c>
      <c r="E160" s="134">
        <v>4.4999999999999998E-2</v>
      </c>
      <c r="F160" s="135">
        <v>4.0000000000000001E-3</v>
      </c>
      <c r="G160" s="170">
        <v>67.959999999999994</v>
      </c>
      <c r="H160" s="170">
        <v>0.7</v>
      </c>
      <c r="I160" s="176">
        <v>1.32</v>
      </c>
      <c r="J160" s="40">
        <v>1.4999999999999999E-2</v>
      </c>
    </row>
    <row r="161" spans="1:10" ht="27.75" customHeight="1" x14ac:dyDescent="0.25">
      <c r="A161" s="168" t="s">
        <v>614</v>
      </c>
      <c r="B161" s="242" t="s">
        <v>1131</v>
      </c>
      <c r="C161" s="169">
        <v>0</v>
      </c>
      <c r="D161" s="133">
        <v>1.262</v>
      </c>
      <c r="E161" s="134">
        <v>4.4999999999999998E-2</v>
      </c>
      <c r="F161" s="135">
        <v>4.0000000000000001E-3</v>
      </c>
      <c r="G161" s="170">
        <v>132.47999999999999</v>
      </c>
      <c r="H161" s="170">
        <v>0.7</v>
      </c>
      <c r="I161" s="176">
        <v>1.32</v>
      </c>
      <c r="J161" s="40">
        <v>1.4999999999999999E-2</v>
      </c>
    </row>
    <row r="162" spans="1:10" ht="27.75" customHeight="1" x14ac:dyDescent="0.25">
      <c r="A162" s="168" t="s">
        <v>615</v>
      </c>
      <c r="B162" s="242" t="s">
        <v>1131</v>
      </c>
      <c r="C162" s="169">
        <v>0</v>
      </c>
      <c r="D162" s="133">
        <v>1.262</v>
      </c>
      <c r="E162" s="134">
        <v>4.4999999999999998E-2</v>
      </c>
      <c r="F162" s="135">
        <v>4.0000000000000001E-3</v>
      </c>
      <c r="G162" s="170">
        <v>213.09</v>
      </c>
      <c r="H162" s="170">
        <v>0.7</v>
      </c>
      <c r="I162" s="176">
        <v>1.32</v>
      </c>
      <c r="J162" s="40">
        <v>1.4999999999999999E-2</v>
      </c>
    </row>
    <row r="163" spans="1:10" ht="27.75" customHeight="1" x14ac:dyDescent="0.25">
      <c r="A163" s="168" t="s">
        <v>616</v>
      </c>
      <c r="B163" s="242" t="s">
        <v>1131</v>
      </c>
      <c r="C163" s="169">
        <v>0</v>
      </c>
      <c r="D163" s="133">
        <v>1.262</v>
      </c>
      <c r="E163" s="134">
        <v>4.4999999999999998E-2</v>
      </c>
      <c r="F163" s="135">
        <v>4.0000000000000001E-3</v>
      </c>
      <c r="G163" s="170">
        <v>465.68</v>
      </c>
      <c r="H163" s="170">
        <v>0.7</v>
      </c>
      <c r="I163" s="176">
        <v>1.32</v>
      </c>
      <c r="J163" s="40">
        <v>1.4999999999999999E-2</v>
      </c>
    </row>
    <row r="164" spans="1:10" ht="27.75" customHeight="1" x14ac:dyDescent="0.25">
      <c r="A164" s="168" t="s">
        <v>617</v>
      </c>
      <c r="B164" s="242" t="s">
        <v>1131</v>
      </c>
      <c r="C164" s="169">
        <v>0</v>
      </c>
      <c r="D164" s="133">
        <v>1.089</v>
      </c>
      <c r="E164" s="134">
        <v>0.03</v>
      </c>
      <c r="F164" s="135">
        <v>3.0000000000000001E-3</v>
      </c>
      <c r="G164" s="170">
        <v>23.2</v>
      </c>
      <c r="H164" s="170">
        <v>0.7</v>
      </c>
      <c r="I164" s="176">
        <v>1.54</v>
      </c>
      <c r="J164" s="40">
        <v>1.2E-2</v>
      </c>
    </row>
    <row r="165" spans="1:10" ht="27.75" customHeight="1" x14ac:dyDescent="0.25">
      <c r="A165" s="168" t="s">
        <v>618</v>
      </c>
      <c r="B165" s="242" t="s">
        <v>1131</v>
      </c>
      <c r="C165" s="169">
        <v>0</v>
      </c>
      <c r="D165" s="133">
        <v>1.089</v>
      </c>
      <c r="E165" s="134">
        <v>0.03</v>
      </c>
      <c r="F165" s="135">
        <v>3.0000000000000001E-3</v>
      </c>
      <c r="G165" s="170">
        <v>383.54</v>
      </c>
      <c r="H165" s="170">
        <v>0.7</v>
      </c>
      <c r="I165" s="176">
        <v>1.54</v>
      </c>
      <c r="J165" s="40">
        <v>1.2E-2</v>
      </c>
    </row>
    <row r="166" spans="1:10" ht="27.75" customHeight="1" x14ac:dyDescent="0.25">
      <c r="A166" s="168" t="s">
        <v>619</v>
      </c>
      <c r="B166" s="242" t="s">
        <v>1131</v>
      </c>
      <c r="C166" s="169">
        <v>0</v>
      </c>
      <c r="D166" s="133">
        <v>1.089</v>
      </c>
      <c r="E166" s="134">
        <v>0.03</v>
      </c>
      <c r="F166" s="135">
        <v>3.0000000000000001E-3</v>
      </c>
      <c r="G166" s="170">
        <v>1375.52</v>
      </c>
      <c r="H166" s="170">
        <v>0.7</v>
      </c>
      <c r="I166" s="176">
        <v>1.54</v>
      </c>
      <c r="J166" s="40">
        <v>1.2E-2</v>
      </c>
    </row>
    <row r="167" spans="1:10" ht="27.75" customHeight="1" x14ac:dyDescent="0.25">
      <c r="A167" s="168" t="s">
        <v>620</v>
      </c>
      <c r="B167" s="242" t="s">
        <v>1131</v>
      </c>
      <c r="C167" s="169">
        <v>0</v>
      </c>
      <c r="D167" s="133">
        <v>1.089</v>
      </c>
      <c r="E167" s="134">
        <v>0.03</v>
      </c>
      <c r="F167" s="135">
        <v>3.0000000000000001E-3</v>
      </c>
      <c r="G167" s="170">
        <v>2875.12</v>
      </c>
      <c r="H167" s="170">
        <v>0.7</v>
      </c>
      <c r="I167" s="176">
        <v>1.54</v>
      </c>
      <c r="J167" s="40">
        <v>1.2E-2</v>
      </c>
    </row>
    <row r="168" spans="1:10" ht="27.75" customHeight="1" x14ac:dyDescent="0.25">
      <c r="A168" s="168" t="s">
        <v>621</v>
      </c>
      <c r="B168" s="242" t="s">
        <v>1131</v>
      </c>
      <c r="C168" s="169">
        <v>0</v>
      </c>
      <c r="D168" s="133">
        <v>1.089</v>
      </c>
      <c r="E168" s="134">
        <v>0.03</v>
      </c>
      <c r="F168" s="135">
        <v>3.0000000000000001E-3</v>
      </c>
      <c r="G168" s="170">
        <v>7289.43</v>
      </c>
      <c r="H168" s="170">
        <v>0.7</v>
      </c>
      <c r="I168" s="176">
        <v>1.54</v>
      </c>
      <c r="J168" s="40">
        <v>1.2E-2</v>
      </c>
    </row>
    <row r="169" spans="1:10" ht="27.75" customHeight="1" x14ac:dyDescent="0.25">
      <c r="A169" s="168" t="s">
        <v>500</v>
      </c>
      <c r="B169" s="242" t="s">
        <v>1131</v>
      </c>
      <c r="C169" s="169" t="s">
        <v>465</v>
      </c>
      <c r="D169" s="136">
        <v>4.5190000000000001</v>
      </c>
      <c r="E169" s="137">
        <v>0.40500000000000003</v>
      </c>
      <c r="F169" s="135">
        <v>0.29599999999999999</v>
      </c>
      <c r="G169" s="171" t="s">
        <v>1097</v>
      </c>
      <c r="H169" s="171" t="s">
        <v>1097</v>
      </c>
      <c r="I169" s="175" t="s">
        <v>1097</v>
      </c>
      <c r="J169" s="41" t="s">
        <v>1097</v>
      </c>
    </row>
    <row r="170" spans="1:10" ht="27.75" customHeight="1" x14ac:dyDescent="0.25">
      <c r="A170" s="168" t="s">
        <v>501</v>
      </c>
      <c r="B170" s="242" t="s">
        <v>1131</v>
      </c>
      <c r="C170" s="169">
        <v>0</v>
      </c>
      <c r="D170" s="133">
        <v>-1.65</v>
      </c>
      <c r="E170" s="134">
        <v>-8.3000000000000004E-2</v>
      </c>
      <c r="F170" s="135">
        <v>-8.0000000000000002E-3</v>
      </c>
      <c r="G170" s="170">
        <v>0</v>
      </c>
      <c r="H170" s="171" t="s">
        <v>1097</v>
      </c>
      <c r="I170" s="175" t="s">
        <v>1097</v>
      </c>
      <c r="J170" s="41" t="s">
        <v>1097</v>
      </c>
    </row>
    <row r="171" spans="1:10" ht="27.75" customHeight="1" x14ac:dyDescent="0.25">
      <c r="A171" s="168" t="s">
        <v>502</v>
      </c>
      <c r="B171" s="242" t="s">
        <v>1131</v>
      </c>
      <c r="C171" s="169">
        <v>0</v>
      </c>
      <c r="D171" s="133">
        <v>-1.7589999999999999</v>
      </c>
      <c r="E171" s="134">
        <v>-8.3000000000000004E-2</v>
      </c>
      <c r="F171" s="135">
        <v>-8.0000000000000002E-3</v>
      </c>
      <c r="G171" s="170">
        <v>0</v>
      </c>
      <c r="H171" s="171" t="s">
        <v>1097</v>
      </c>
      <c r="I171" s="175" t="s">
        <v>1097</v>
      </c>
      <c r="J171" s="41" t="s">
        <v>1097</v>
      </c>
    </row>
    <row r="172" spans="1:10" ht="27.75" customHeight="1" x14ac:dyDescent="0.25">
      <c r="A172" s="168" t="s">
        <v>503</v>
      </c>
      <c r="B172" s="242" t="s">
        <v>1131</v>
      </c>
      <c r="C172" s="169">
        <v>0</v>
      </c>
      <c r="D172" s="133">
        <v>-1.65</v>
      </c>
      <c r="E172" s="134">
        <v>-8.3000000000000004E-2</v>
      </c>
      <c r="F172" s="135">
        <v>-8.0000000000000002E-3</v>
      </c>
      <c r="G172" s="170">
        <v>0</v>
      </c>
      <c r="H172" s="171" t="s">
        <v>1097</v>
      </c>
      <c r="I172" s="175" t="s">
        <v>1097</v>
      </c>
      <c r="J172" s="40">
        <v>2.5000000000000001E-2</v>
      </c>
    </row>
    <row r="173" spans="1:10" ht="27.75" customHeight="1" x14ac:dyDescent="0.25">
      <c r="A173" s="168" t="s">
        <v>504</v>
      </c>
      <c r="B173" s="242" t="s">
        <v>1131</v>
      </c>
      <c r="C173" s="169">
        <v>0</v>
      </c>
      <c r="D173" s="133">
        <v>-1.7589999999999999</v>
      </c>
      <c r="E173" s="134">
        <v>-8.3000000000000004E-2</v>
      </c>
      <c r="F173" s="135">
        <v>-8.0000000000000002E-3</v>
      </c>
      <c r="G173" s="170">
        <v>0</v>
      </c>
      <c r="H173" s="171" t="s">
        <v>1097</v>
      </c>
      <c r="I173" s="175" t="s">
        <v>1097</v>
      </c>
      <c r="J173" s="40">
        <v>2.3E-2</v>
      </c>
    </row>
    <row r="174" spans="1:10" ht="27.75" customHeight="1" x14ac:dyDescent="0.25">
      <c r="A174" s="168" t="s">
        <v>505</v>
      </c>
      <c r="B174" s="242" t="s">
        <v>1131</v>
      </c>
      <c r="C174" s="169">
        <v>0</v>
      </c>
      <c r="D174" s="133">
        <v>-2.1520000000000001</v>
      </c>
      <c r="E174" s="134">
        <v>-7.0000000000000007E-2</v>
      </c>
      <c r="F174" s="135">
        <v>-6.0000000000000001E-3</v>
      </c>
      <c r="G174" s="170">
        <v>26.26</v>
      </c>
      <c r="H174" s="171" t="s">
        <v>1097</v>
      </c>
      <c r="I174" s="175" t="s">
        <v>1097</v>
      </c>
      <c r="J174" s="40">
        <v>3.2000000000000001E-2</v>
      </c>
    </row>
    <row r="175" spans="1:10" ht="27.75" customHeight="1" x14ac:dyDescent="0.25">
      <c r="A175" s="168" t="s">
        <v>578</v>
      </c>
      <c r="B175" s="242" t="s">
        <v>1131</v>
      </c>
      <c r="C175" s="169" t="s">
        <v>699</v>
      </c>
      <c r="D175" s="133">
        <v>0.70199999999999996</v>
      </c>
      <c r="E175" s="134">
        <v>3.5000000000000003E-2</v>
      </c>
      <c r="F175" s="135">
        <v>3.0000000000000001E-3</v>
      </c>
      <c r="G175" s="170">
        <v>10.59</v>
      </c>
      <c r="H175" s="171" t="s">
        <v>1097</v>
      </c>
      <c r="I175" s="175" t="s">
        <v>1097</v>
      </c>
      <c r="J175" s="41" t="s">
        <v>1097</v>
      </c>
    </row>
    <row r="176" spans="1:10" ht="27.75" customHeight="1" x14ac:dyDescent="0.25">
      <c r="A176" s="168" t="s">
        <v>579</v>
      </c>
      <c r="B176" s="242" t="s">
        <v>1131</v>
      </c>
      <c r="C176" s="169" t="s">
        <v>463</v>
      </c>
      <c r="D176" s="133">
        <v>0.70199999999999996</v>
      </c>
      <c r="E176" s="134">
        <v>3.5000000000000003E-2</v>
      </c>
      <c r="F176" s="135">
        <v>3.0000000000000001E-3</v>
      </c>
      <c r="G176" s="171" t="s">
        <v>1097</v>
      </c>
      <c r="H176" s="171" t="s">
        <v>1097</v>
      </c>
      <c r="I176" s="175" t="s">
        <v>1097</v>
      </c>
      <c r="J176" s="41" t="s">
        <v>1097</v>
      </c>
    </row>
    <row r="177" spans="1:10" ht="27.75" customHeight="1" x14ac:dyDescent="0.25">
      <c r="A177" s="168" t="s">
        <v>580</v>
      </c>
      <c r="B177" s="242" t="s">
        <v>1131</v>
      </c>
      <c r="C177" s="169" t="s">
        <v>700</v>
      </c>
      <c r="D177" s="133">
        <v>0.63600000000000001</v>
      </c>
      <c r="E177" s="134">
        <v>3.2000000000000001E-2</v>
      </c>
      <c r="F177" s="135">
        <v>3.0000000000000001E-3</v>
      </c>
      <c r="G177" s="170">
        <v>0.59</v>
      </c>
      <c r="H177" s="171" t="s">
        <v>1097</v>
      </c>
      <c r="I177" s="175" t="s">
        <v>1097</v>
      </c>
      <c r="J177" s="41" t="s">
        <v>1097</v>
      </c>
    </row>
    <row r="178" spans="1:10" ht="27.75" customHeight="1" x14ac:dyDescent="0.25">
      <c r="A178" s="168" t="s">
        <v>581</v>
      </c>
      <c r="B178" s="242" t="s">
        <v>1131</v>
      </c>
      <c r="C178" s="169" t="s">
        <v>700</v>
      </c>
      <c r="D178" s="133">
        <v>0.63600000000000001</v>
      </c>
      <c r="E178" s="134">
        <v>3.2000000000000001E-2</v>
      </c>
      <c r="F178" s="135">
        <v>3.0000000000000001E-3</v>
      </c>
      <c r="G178" s="170">
        <v>0.85</v>
      </c>
      <c r="H178" s="171" t="s">
        <v>1097</v>
      </c>
      <c r="I178" s="175" t="s">
        <v>1097</v>
      </c>
      <c r="J178" s="41" t="s">
        <v>1097</v>
      </c>
    </row>
    <row r="179" spans="1:10" ht="27.75" customHeight="1" x14ac:dyDescent="0.25">
      <c r="A179" s="168" t="s">
        <v>582</v>
      </c>
      <c r="B179" s="242" t="s">
        <v>1131</v>
      </c>
      <c r="C179" s="169" t="s">
        <v>700</v>
      </c>
      <c r="D179" s="133">
        <v>0.63600000000000001</v>
      </c>
      <c r="E179" s="134">
        <v>3.2000000000000001E-2</v>
      </c>
      <c r="F179" s="135">
        <v>3.0000000000000001E-3</v>
      </c>
      <c r="G179" s="170">
        <v>2.12</v>
      </c>
      <c r="H179" s="171" t="s">
        <v>1097</v>
      </c>
      <c r="I179" s="175" t="s">
        <v>1097</v>
      </c>
      <c r="J179" s="41" t="s">
        <v>1097</v>
      </c>
    </row>
    <row r="180" spans="1:10" ht="27.75" customHeight="1" x14ac:dyDescent="0.25">
      <c r="A180" s="168" t="s">
        <v>583</v>
      </c>
      <c r="B180" s="242" t="s">
        <v>1131</v>
      </c>
      <c r="C180" s="169" t="s">
        <v>700</v>
      </c>
      <c r="D180" s="133">
        <v>0.63600000000000001</v>
      </c>
      <c r="E180" s="134">
        <v>3.2000000000000001E-2</v>
      </c>
      <c r="F180" s="135">
        <v>3.0000000000000001E-3</v>
      </c>
      <c r="G180" s="170">
        <v>4.26</v>
      </c>
      <c r="H180" s="171" t="s">
        <v>1097</v>
      </c>
      <c r="I180" s="175" t="s">
        <v>1097</v>
      </c>
      <c r="J180" s="41" t="s">
        <v>1097</v>
      </c>
    </row>
    <row r="181" spans="1:10" ht="27.75" customHeight="1" x14ac:dyDescent="0.25">
      <c r="A181" s="168" t="s">
        <v>584</v>
      </c>
      <c r="B181" s="242" t="s">
        <v>1131</v>
      </c>
      <c r="C181" s="169" t="s">
        <v>700</v>
      </c>
      <c r="D181" s="133">
        <v>0.63600000000000001</v>
      </c>
      <c r="E181" s="134">
        <v>3.2000000000000001E-2</v>
      </c>
      <c r="F181" s="135">
        <v>3.0000000000000001E-3</v>
      </c>
      <c r="G181" s="170">
        <v>12.45</v>
      </c>
      <c r="H181" s="171" t="s">
        <v>1097</v>
      </c>
      <c r="I181" s="175" t="s">
        <v>1097</v>
      </c>
      <c r="J181" s="41" t="s">
        <v>1097</v>
      </c>
    </row>
    <row r="182" spans="1:10" ht="27.75" customHeight="1" x14ac:dyDescent="0.25">
      <c r="A182" s="168" t="s">
        <v>506</v>
      </c>
      <c r="B182" s="242" t="s">
        <v>1131</v>
      </c>
      <c r="C182" s="169" t="s">
        <v>464</v>
      </c>
      <c r="D182" s="133">
        <v>0.63600000000000001</v>
      </c>
      <c r="E182" s="134">
        <v>3.2000000000000001E-2</v>
      </c>
      <c r="F182" s="135">
        <v>3.0000000000000001E-3</v>
      </c>
      <c r="G182" s="171" t="s">
        <v>1097</v>
      </c>
      <c r="H182" s="171" t="s">
        <v>1097</v>
      </c>
      <c r="I182" s="175" t="s">
        <v>1097</v>
      </c>
      <c r="J182" s="41" t="s">
        <v>1097</v>
      </c>
    </row>
    <row r="183" spans="1:10" ht="27.75" customHeight="1" x14ac:dyDescent="0.25">
      <c r="A183" s="168" t="s">
        <v>585</v>
      </c>
      <c r="B183" s="242" t="s">
        <v>1131</v>
      </c>
      <c r="C183" s="169">
        <v>0</v>
      </c>
      <c r="D183" s="133">
        <v>0.41</v>
      </c>
      <c r="E183" s="134">
        <v>1.9E-2</v>
      </c>
      <c r="F183" s="135">
        <v>2E-3</v>
      </c>
      <c r="G183" s="170">
        <v>0.78</v>
      </c>
      <c r="H183" s="170">
        <v>0.19</v>
      </c>
      <c r="I183" s="176">
        <v>0.4</v>
      </c>
      <c r="J183" s="40">
        <v>6.0000000000000001E-3</v>
      </c>
    </row>
    <row r="184" spans="1:10" ht="27.75" customHeight="1" x14ac:dyDescent="0.25">
      <c r="A184" s="168" t="s">
        <v>586</v>
      </c>
      <c r="B184" s="242" t="s">
        <v>1131</v>
      </c>
      <c r="C184" s="169">
        <v>0</v>
      </c>
      <c r="D184" s="133">
        <v>0.41</v>
      </c>
      <c r="E184" s="134">
        <v>1.9E-2</v>
      </c>
      <c r="F184" s="135">
        <v>2E-3</v>
      </c>
      <c r="G184" s="170">
        <v>17.41</v>
      </c>
      <c r="H184" s="170">
        <v>0.19</v>
      </c>
      <c r="I184" s="176">
        <v>0.4</v>
      </c>
      <c r="J184" s="40">
        <v>6.0000000000000001E-3</v>
      </c>
    </row>
    <row r="185" spans="1:10" ht="27.75" customHeight="1" x14ac:dyDescent="0.25">
      <c r="A185" s="168" t="s">
        <v>587</v>
      </c>
      <c r="B185" s="242" t="s">
        <v>1131</v>
      </c>
      <c r="C185" s="169">
        <v>0</v>
      </c>
      <c r="D185" s="133">
        <v>0.41</v>
      </c>
      <c r="E185" s="134">
        <v>1.9E-2</v>
      </c>
      <c r="F185" s="135">
        <v>2E-3</v>
      </c>
      <c r="G185" s="170">
        <v>33.729999999999997</v>
      </c>
      <c r="H185" s="170">
        <v>0.19</v>
      </c>
      <c r="I185" s="176">
        <v>0.4</v>
      </c>
      <c r="J185" s="40">
        <v>6.0000000000000001E-3</v>
      </c>
    </row>
    <row r="186" spans="1:10" ht="27.75" customHeight="1" x14ac:dyDescent="0.25">
      <c r="A186" s="168" t="s">
        <v>588</v>
      </c>
      <c r="B186" s="242" t="s">
        <v>1131</v>
      </c>
      <c r="C186" s="169">
        <v>0</v>
      </c>
      <c r="D186" s="133">
        <v>0.41</v>
      </c>
      <c r="E186" s="134">
        <v>1.9E-2</v>
      </c>
      <c r="F186" s="135">
        <v>2E-3</v>
      </c>
      <c r="G186" s="170">
        <v>54.12</v>
      </c>
      <c r="H186" s="170">
        <v>0.19</v>
      </c>
      <c r="I186" s="176">
        <v>0.4</v>
      </c>
      <c r="J186" s="40">
        <v>6.0000000000000001E-3</v>
      </c>
    </row>
    <row r="187" spans="1:10" ht="27.75" customHeight="1" x14ac:dyDescent="0.25">
      <c r="A187" s="168" t="s">
        <v>589</v>
      </c>
      <c r="B187" s="242" t="s">
        <v>1131</v>
      </c>
      <c r="C187" s="169">
        <v>0</v>
      </c>
      <c r="D187" s="133">
        <v>0.41</v>
      </c>
      <c r="E187" s="134">
        <v>1.9E-2</v>
      </c>
      <c r="F187" s="135">
        <v>2E-3</v>
      </c>
      <c r="G187" s="170">
        <v>118</v>
      </c>
      <c r="H187" s="170">
        <v>0.19</v>
      </c>
      <c r="I187" s="176">
        <v>0.4</v>
      </c>
      <c r="J187" s="40">
        <v>6.0000000000000001E-3</v>
      </c>
    </row>
    <row r="188" spans="1:10" ht="27.75" customHeight="1" x14ac:dyDescent="0.25">
      <c r="A188" s="168" t="s">
        <v>590</v>
      </c>
      <c r="B188" s="242" t="s">
        <v>1131</v>
      </c>
      <c r="C188" s="169">
        <v>0</v>
      </c>
      <c r="D188" s="133">
        <v>0.51800000000000002</v>
      </c>
      <c r="E188" s="134">
        <v>1.9E-2</v>
      </c>
      <c r="F188" s="135">
        <v>2E-3</v>
      </c>
      <c r="G188" s="170">
        <v>0.97</v>
      </c>
      <c r="H188" s="170">
        <v>0.28999999999999998</v>
      </c>
      <c r="I188" s="176">
        <v>0.54</v>
      </c>
      <c r="J188" s="40">
        <v>6.0000000000000001E-3</v>
      </c>
    </row>
    <row r="189" spans="1:10" ht="27.75" customHeight="1" x14ac:dyDescent="0.25">
      <c r="A189" s="168" t="s">
        <v>591</v>
      </c>
      <c r="B189" s="242" t="s">
        <v>1131</v>
      </c>
      <c r="C189" s="169">
        <v>0</v>
      </c>
      <c r="D189" s="133">
        <v>0.51800000000000002</v>
      </c>
      <c r="E189" s="134">
        <v>1.9E-2</v>
      </c>
      <c r="F189" s="135">
        <v>2E-3</v>
      </c>
      <c r="G189" s="170">
        <v>27.97</v>
      </c>
      <c r="H189" s="170">
        <v>0.28999999999999998</v>
      </c>
      <c r="I189" s="176">
        <v>0.54</v>
      </c>
      <c r="J189" s="40">
        <v>6.0000000000000001E-3</v>
      </c>
    </row>
    <row r="190" spans="1:10" ht="27.75" customHeight="1" x14ac:dyDescent="0.25">
      <c r="A190" s="168" t="s">
        <v>592</v>
      </c>
      <c r="B190" s="242" t="s">
        <v>1131</v>
      </c>
      <c r="C190" s="169">
        <v>0</v>
      </c>
      <c r="D190" s="133">
        <v>0.51800000000000002</v>
      </c>
      <c r="E190" s="134">
        <v>1.9E-2</v>
      </c>
      <c r="F190" s="135">
        <v>2E-3</v>
      </c>
      <c r="G190" s="170">
        <v>54.48</v>
      </c>
      <c r="H190" s="170">
        <v>0.28999999999999998</v>
      </c>
      <c r="I190" s="176">
        <v>0.54</v>
      </c>
      <c r="J190" s="40">
        <v>6.0000000000000001E-3</v>
      </c>
    </row>
    <row r="191" spans="1:10" ht="27.75" customHeight="1" x14ac:dyDescent="0.25">
      <c r="A191" s="168" t="s">
        <v>593</v>
      </c>
      <c r="B191" s="242" t="s">
        <v>1131</v>
      </c>
      <c r="C191" s="169">
        <v>0</v>
      </c>
      <c r="D191" s="133">
        <v>0.51800000000000002</v>
      </c>
      <c r="E191" s="134">
        <v>1.9E-2</v>
      </c>
      <c r="F191" s="135">
        <v>2E-3</v>
      </c>
      <c r="G191" s="170">
        <v>87.6</v>
      </c>
      <c r="H191" s="170">
        <v>0.28999999999999998</v>
      </c>
      <c r="I191" s="176">
        <v>0.54</v>
      </c>
      <c r="J191" s="40">
        <v>6.0000000000000001E-3</v>
      </c>
    </row>
    <row r="192" spans="1:10" ht="27.75" customHeight="1" x14ac:dyDescent="0.25">
      <c r="A192" s="168" t="s">
        <v>594</v>
      </c>
      <c r="B192" s="242" t="s">
        <v>1131</v>
      </c>
      <c r="C192" s="169">
        <v>0</v>
      </c>
      <c r="D192" s="133">
        <v>0.51800000000000002</v>
      </c>
      <c r="E192" s="134">
        <v>1.9E-2</v>
      </c>
      <c r="F192" s="135">
        <v>2E-3</v>
      </c>
      <c r="G192" s="170">
        <v>191.37</v>
      </c>
      <c r="H192" s="170">
        <v>0.28999999999999998</v>
      </c>
      <c r="I192" s="176">
        <v>0.54</v>
      </c>
      <c r="J192" s="40">
        <v>6.0000000000000001E-3</v>
      </c>
    </row>
    <row r="193" spans="1:10" ht="27.75" customHeight="1" x14ac:dyDescent="0.25">
      <c r="A193" s="168" t="s">
        <v>595</v>
      </c>
      <c r="B193" s="242" t="s">
        <v>1131</v>
      </c>
      <c r="C193" s="169">
        <v>0</v>
      </c>
      <c r="D193" s="133">
        <v>0.44700000000000001</v>
      </c>
      <c r="E193" s="134">
        <v>1.2E-2</v>
      </c>
      <c r="F193" s="135">
        <v>1E-3</v>
      </c>
      <c r="G193" s="170">
        <v>9.59</v>
      </c>
      <c r="H193" s="170">
        <v>0.28999999999999998</v>
      </c>
      <c r="I193" s="176">
        <v>0.63</v>
      </c>
      <c r="J193" s="40">
        <v>5.0000000000000001E-3</v>
      </c>
    </row>
    <row r="194" spans="1:10" ht="27.75" customHeight="1" x14ac:dyDescent="0.25">
      <c r="A194" s="168" t="s">
        <v>596</v>
      </c>
      <c r="B194" s="242" t="s">
        <v>1131</v>
      </c>
      <c r="C194" s="169">
        <v>0</v>
      </c>
      <c r="D194" s="133">
        <v>0.44700000000000001</v>
      </c>
      <c r="E194" s="134">
        <v>1.2E-2</v>
      </c>
      <c r="F194" s="135">
        <v>1E-3</v>
      </c>
      <c r="G194" s="170">
        <v>157.62</v>
      </c>
      <c r="H194" s="170">
        <v>0.28999999999999998</v>
      </c>
      <c r="I194" s="176">
        <v>0.63</v>
      </c>
      <c r="J194" s="40">
        <v>5.0000000000000001E-3</v>
      </c>
    </row>
    <row r="195" spans="1:10" ht="27.75" customHeight="1" x14ac:dyDescent="0.25">
      <c r="A195" s="168" t="s">
        <v>597</v>
      </c>
      <c r="B195" s="242" t="s">
        <v>1131</v>
      </c>
      <c r="C195" s="169">
        <v>0</v>
      </c>
      <c r="D195" s="133">
        <v>0.44700000000000001</v>
      </c>
      <c r="E195" s="134">
        <v>1.2E-2</v>
      </c>
      <c r="F195" s="135">
        <v>1E-3</v>
      </c>
      <c r="G195" s="170">
        <v>565.15</v>
      </c>
      <c r="H195" s="170">
        <v>0.28999999999999998</v>
      </c>
      <c r="I195" s="176">
        <v>0.63</v>
      </c>
      <c r="J195" s="40">
        <v>5.0000000000000001E-3</v>
      </c>
    </row>
    <row r="196" spans="1:10" ht="27.75" customHeight="1" x14ac:dyDescent="0.25">
      <c r="A196" s="168" t="s">
        <v>598</v>
      </c>
      <c r="B196" s="242" t="s">
        <v>1131</v>
      </c>
      <c r="C196" s="169">
        <v>0</v>
      </c>
      <c r="D196" s="133">
        <v>0.44700000000000001</v>
      </c>
      <c r="E196" s="134">
        <v>1.2E-2</v>
      </c>
      <c r="F196" s="135">
        <v>1E-3</v>
      </c>
      <c r="G196" s="170">
        <v>1181.23</v>
      </c>
      <c r="H196" s="170">
        <v>0.28999999999999998</v>
      </c>
      <c r="I196" s="176">
        <v>0.63</v>
      </c>
      <c r="J196" s="40">
        <v>5.0000000000000001E-3</v>
      </c>
    </row>
    <row r="197" spans="1:10" ht="27.75" customHeight="1" x14ac:dyDescent="0.25">
      <c r="A197" s="168" t="s">
        <v>599</v>
      </c>
      <c r="B197" s="242" t="s">
        <v>1131</v>
      </c>
      <c r="C197" s="169">
        <v>0</v>
      </c>
      <c r="D197" s="133">
        <v>0.44700000000000001</v>
      </c>
      <c r="E197" s="134">
        <v>1.2E-2</v>
      </c>
      <c r="F197" s="135">
        <v>1E-3</v>
      </c>
      <c r="G197" s="170">
        <v>2994.73</v>
      </c>
      <c r="H197" s="170">
        <v>0.28999999999999998</v>
      </c>
      <c r="I197" s="176">
        <v>0.63</v>
      </c>
      <c r="J197" s="40">
        <v>5.0000000000000001E-3</v>
      </c>
    </row>
    <row r="198" spans="1:10" ht="27.75" customHeight="1" x14ac:dyDescent="0.25">
      <c r="A198" s="168" t="s">
        <v>507</v>
      </c>
      <c r="B198" s="242" t="s">
        <v>1131</v>
      </c>
      <c r="C198" s="169" t="s">
        <v>465</v>
      </c>
      <c r="D198" s="136">
        <v>1.8560000000000001</v>
      </c>
      <c r="E198" s="137">
        <v>0.16600000000000001</v>
      </c>
      <c r="F198" s="135">
        <v>0.122</v>
      </c>
      <c r="G198" s="171" t="s">
        <v>1097</v>
      </c>
      <c r="H198" s="171" t="s">
        <v>1097</v>
      </c>
      <c r="I198" s="175" t="s">
        <v>1097</v>
      </c>
      <c r="J198" s="41" t="s">
        <v>1097</v>
      </c>
    </row>
    <row r="199" spans="1:10" ht="27.75" customHeight="1" x14ac:dyDescent="0.25">
      <c r="A199" s="168" t="s">
        <v>508</v>
      </c>
      <c r="B199" s="242" t="s">
        <v>1131</v>
      </c>
      <c r="C199" s="169">
        <v>0</v>
      </c>
      <c r="D199" s="133">
        <v>-0.67800000000000005</v>
      </c>
      <c r="E199" s="134">
        <v>-3.4000000000000002E-2</v>
      </c>
      <c r="F199" s="135">
        <v>-3.0000000000000001E-3</v>
      </c>
      <c r="G199" s="170">
        <v>0</v>
      </c>
      <c r="H199" s="171" t="s">
        <v>1097</v>
      </c>
      <c r="I199" s="175" t="s">
        <v>1097</v>
      </c>
      <c r="J199" s="41" t="s">
        <v>1097</v>
      </c>
    </row>
    <row r="200" spans="1:10" ht="27.75" customHeight="1" x14ac:dyDescent="0.25">
      <c r="A200" s="168" t="s">
        <v>509</v>
      </c>
      <c r="B200" s="242" t="s">
        <v>1131</v>
      </c>
      <c r="C200" s="169">
        <v>0</v>
      </c>
      <c r="D200" s="133">
        <v>-0.72299999999999998</v>
      </c>
      <c r="E200" s="134">
        <v>-3.4000000000000002E-2</v>
      </c>
      <c r="F200" s="135">
        <v>-3.0000000000000001E-3</v>
      </c>
      <c r="G200" s="170">
        <v>0</v>
      </c>
      <c r="H200" s="171" t="s">
        <v>1097</v>
      </c>
      <c r="I200" s="175" t="s">
        <v>1097</v>
      </c>
      <c r="J200" s="41" t="s">
        <v>1097</v>
      </c>
    </row>
    <row r="201" spans="1:10" ht="27.75" customHeight="1" x14ac:dyDescent="0.25">
      <c r="A201" s="168" t="s">
        <v>510</v>
      </c>
      <c r="B201" s="242" t="s">
        <v>1131</v>
      </c>
      <c r="C201" s="169">
        <v>0</v>
      </c>
      <c r="D201" s="133">
        <v>-0.67800000000000005</v>
      </c>
      <c r="E201" s="134">
        <v>-3.4000000000000002E-2</v>
      </c>
      <c r="F201" s="135">
        <v>-3.0000000000000001E-3</v>
      </c>
      <c r="G201" s="170">
        <v>0</v>
      </c>
      <c r="H201" s="171" t="s">
        <v>1097</v>
      </c>
      <c r="I201" s="175" t="s">
        <v>1097</v>
      </c>
      <c r="J201" s="40">
        <v>0.01</v>
      </c>
    </row>
    <row r="202" spans="1:10" ht="27.75" customHeight="1" x14ac:dyDescent="0.25">
      <c r="A202" s="168" t="s">
        <v>511</v>
      </c>
      <c r="B202" s="242" t="s">
        <v>1131</v>
      </c>
      <c r="C202" s="169">
        <v>0</v>
      </c>
      <c r="D202" s="133">
        <v>-0.72299999999999998</v>
      </c>
      <c r="E202" s="134">
        <v>-3.4000000000000002E-2</v>
      </c>
      <c r="F202" s="135">
        <v>-3.0000000000000001E-3</v>
      </c>
      <c r="G202" s="170">
        <v>0</v>
      </c>
      <c r="H202" s="171" t="s">
        <v>1097</v>
      </c>
      <c r="I202" s="175" t="s">
        <v>1097</v>
      </c>
      <c r="J202" s="40">
        <v>0.01</v>
      </c>
    </row>
    <row r="203" spans="1:10" ht="27.75" customHeight="1" x14ac:dyDescent="0.25">
      <c r="A203" s="168" t="s">
        <v>512</v>
      </c>
      <c r="B203" s="242" t="s">
        <v>1131</v>
      </c>
      <c r="C203" s="169">
        <v>0</v>
      </c>
      <c r="D203" s="133">
        <v>-0.88400000000000001</v>
      </c>
      <c r="E203" s="134">
        <v>-2.9000000000000001E-2</v>
      </c>
      <c r="F203" s="135">
        <v>-3.0000000000000001E-3</v>
      </c>
      <c r="G203" s="170">
        <v>10.79</v>
      </c>
      <c r="H203" s="171" t="s">
        <v>1097</v>
      </c>
      <c r="I203" s="175" t="s">
        <v>1097</v>
      </c>
      <c r="J203" s="40">
        <v>1.2999999999999999E-2</v>
      </c>
    </row>
    <row r="205" spans="1:10" ht="27.75" customHeight="1" x14ac:dyDescent="0.25">
      <c r="D205" s="21" t="s">
        <v>1127</v>
      </c>
      <c r="E205" s="241">
        <f>SUM(D14:J203)</f>
        <v>149324.91799999986</v>
      </c>
    </row>
    <row r="206" spans="1:10" ht="27.75" customHeight="1" x14ac:dyDescent="0.25">
      <c r="D206" s="21" t="s">
        <v>1126</v>
      </c>
      <c r="E206" s="2">
        <v>52479.131000000016</v>
      </c>
    </row>
    <row r="207" spans="1:10" ht="27.75" customHeight="1" x14ac:dyDescent="0.25">
      <c r="D207" s="21" t="s">
        <v>1128</v>
      </c>
      <c r="E207" s="241">
        <f>E205-E206</f>
        <v>96845.786999999837</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5">
    <mergeCell ref="H9:J9"/>
    <mergeCell ref="B10:E10"/>
    <mergeCell ref="G10:H10"/>
    <mergeCell ref="G11:H11"/>
    <mergeCell ref="B1:D1"/>
    <mergeCell ref="F1:H1"/>
    <mergeCell ref="A2:J2"/>
    <mergeCell ref="F4:J4"/>
    <mergeCell ref="A4:D4"/>
    <mergeCell ref="B8:D8"/>
    <mergeCell ref="C9:D9"/>
    <mergeCell ref="F6:G6"/>
    <mergeCell ref="F7:G7"/>
    <mergeCell ref="F8:G8"/>
    <mergeCell ref="F9:G9"/>
  </mergeCells>
  <phoneticPr fontId="6" type="noConversion"/>
  <hyperlinks>
    <hyperlink ref="A1" location="Overview!A1" display="Back to Overview"/>
  </hyperlinks>
  <pageMargins left="0.39370078740157483" right="0.39370078740157483" top="0.70866141732283472" bottom="0.76" header="0.27559055118110237" footer="0.17"/>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workbookViewId="0">
      <selection activeCell="A21" sqref="A21"/>
    </sheetView>
  </sheetViews>
  <sheetFormatPr defaultRowHeight="13.2" x14ac:dyDescent="0.25"/>
  <cols>
    <col min="1" max="1" width="24" customWidth="1"/>
    <col min="2" max="4" width="22.109375" customWidth="1"/>
    <col min="5" max="5" width="11.88671875" bestFit="1" customWidth="1"/>
    <col min="6" max="6" width="42" customWidth="1"/>
  </cols>
  <sheetData>
    <row r="1" spans="1:6" x14ac:dyDescent="0.25">
      <c r="A1" s="130" t="s">
        <v>27</v>
      </c>
      <c r="B1" s="201"/>
      <c r="C1" s="129"/>
      <c r="D1" s="201"/>
      <c r="E1" s="201"/>
      <c r="F1" s="201"/>
    </row>
    <row r="2" spans="1:6" x14ac:dyDescent="0.25">
      <c r="A2" s="313" t="s">
        <v>182</v>
      </c>
      <c r="B2" s="314"/>
      <c r="C2" s="314"/>
      <c r="D2" s="314"/>
      <c r="E2" s="314"/>
      <c r="F2" s="201"/>
    </row>
    <row r="3" spans="1:6" ht="50.25" customHeight="1" x14ac:dyDescent="0.25">
      <c r="A3" s="254" t="str">
        <f>Overview!B4&amp; " - Illustrative LLFs for year beginning "&amp;TEXT(Overview!D4,"D MMMM YYYY")</f>
        <v>Western Power Distribution (South West) plc - Illustrative LLFs for year beginning 1 April 2022</v>
      </c>
      <c r="B3" s="254"/>
      <c r="C3" s="254"/>
      <c r="D3" s="254"/>
      <c r="E3" s="254"/>
      <c r="F3" s="201"/>
    </row>
    <row r="4" spans="1:6" x14ac:dyDescent="0.25">
      <c r="A4" s="315" t="s">
        <v>20</v>
      </c>
      <c r="B4" s="205" t="s">
        <v>7</v>
      </c>
      <c r="C4" s="205" t="s">
        <v>8</v>
      </c>
      <c r="D4" s="205" t="s">
        <v>9</v>
      </c>
      <c r="E4" s="205" t="s">
        <v>10</v>
      </c>
      <c r="F4" s="201"/>
    </row>
    <row r="5" spans="1:6" x14ac:dyDescent="0.25">
      <c r="A5" s="316"/>
      <c r="B5" s="205" t="s">
        <v>707</v>
      </c>
      <c r="C5" s="205" t="s">
        <v>708</v>
      </c>
      <c r="D5" s="205" t="s">
        <v>709</v>
      </c>
      <c r="E5" s="205" t="s">
        <v>710</v>
      </c>
      <c r="F5" s="201"/>
    </row>
    <row r="6" spans="1:6" ht="26.4" x14ac:dyDescent="0.25">
      <c r="A6" s="212" t="s">
        <v>711</v>
      </c>
      <c r="B6" s="210"/>
      <c r="C6" s="210"/>
      <c r="D6" s="207" t="s">
        <v>722</v>
      </c>
      <c r="E6" s="207" t="s">
        <v>723</v>
      </c>
      <c r="F6" s="201"/>
    </row>
    <row r="7" spans="1:6" ht="26.4" x14ac:dyDescent="0.25">
      <c r="A7" s="212" t="s">
        <v>712</v>
      </c>
      <c r="B7" s="207" t="s">
        <v>724</v>
      </c>
      <c r="C7" s="206" t="s">
        <v>725</v>
      </c>
      <c r="D7" s="207" t="s">
        <v>722</v>
      </c>
      <c r="E7" s="207" t="s">
        <v>726</v>
      </c>
      <c r="F7" s="201"/>
    </row>
    <row r="8" spans="1:6" ht="26.4" x14ac:dyDescent="0.25">
      <c r="A8" s="212" t="s">
        <v>23</v>
      </c>
      <c r="B8" s="210"/>
      <c r="C8" s="210"/>
      <c r="D8" s="207" t="s">
        <v>722</v>
      </c>
      <c r="E8" s="207" t="s">
        <v>723</v>
      </c>
      <c r="F8" s="201"/>
    </row>
    <row r="9" spans="1:6" x14ac:dyDescent="0.25">
      <c r="A9" s="213" t="s">
        <v>21</v>
      </c>
      <c r="B9" s="317" t="s">
        <v>22</v>
      </c>
      <c r="C9" s="318"/>
      <c r="D9" s="318"/>
      <c r="E9" s="319"/>
      <c r="F9" s="201"/>
    </row>
    <row r="10" spans="1:6" x14ac:dyDescent="0.25">
      <c r="A10" s="204"/>
      <c r="B10" s="203"/>
      <c r="C10" s="203"/>
      <c r="D10" s="203"/>
      <c r="E10" s="203"/>
      <c r="F10" s="12"/>
    </row>
    <row r="11" spans="1:6" x14ac:dyDescent="0.25">
      <c r="A11" s="201"/>
      <c r="B11" s="203"/>
      <c r="C11" s="203"/>
      <c r="D11" s="203"/>
      <c r="E11" s="203"/>
      <c r="F11" s="201"/>
    </row>
    <row r="12" spans="1:6" x14ac:dyDescent="0.25">
      <c r="A12" s="260" t="s">
        <v>74</v>
      </c>
      <c r="B12" s="283"/>
      <c r="C12" s="283"/>
      <c r="D12" s="283"/>
      <c r="E12" s="283"/>
      <c r="F12" s="261"/>
    </row>
    <row r="13" spans="1:6" x14ac:dyDescent="0.25">
      <c r="A13" s="260" t="s">
        <v>6</v>
      </c>
      <c r="B13" s="283"/>
      <c r="C13" s="283"/>
      <c r="D13" s="283"/>
      <c r="E13" s="283"/>
      <c r="F13" s="261"/>
    </row>
    <row r="14" spans="1:6" x14ac:dyDescent="0.25">
      <c r="A14" s="205" t="s">
        <v>75</v>
      </c>
      <c r="B14" s="205" t="s">
        <v>7</v>
      </c>
      <c r="C14" s="205" t="s">
        <v>8</v>
      </c>
      <c r="D14" s="205" t="s">
        <v>9</v>
      </c>
      <c r="E14" s="205" t="s">
        <v>10</v>
      </c>
      <c r="F14" s="205" t="s">
        <v>11</v>
      </c>
    </row>
    <row r="15" spans="1:6" x14ac:dyDescent="0.25">
      <c r="A15" s="202" t="s">
        <v>713</v>
      </c>
      <c r="B15" s="11"/>
      <c r="C15" s="11"/>
      <c r="D15" s="11"/>
      <c r="E15" s="11"/>
      <c r="F15" s="240"/>
    </row>
    <row r="16" spans="1:6" x14ac:dyDescent="0.25">
      <c r="A16" s="202" t="s">
        <v>714</v>
      </c>
      <c r="B16" s="11"/>
      <c r="C16" s="11"/>
      <c r="D16" s="11"/>
      <c r="E16" s="11"/>
      <c r="F16" s="240"/>
    </row>
    <row r="17" spans="1:6" x14ac:dyDescent="0.25">
      <c r="A17" s="202" t="s">
        <v>715</v>
      </c>
      <c r="B17" s="11"/>
      <c r="C17" s="11"/>
      <c r="D17" s="11"/>
      <c r="E17" s="11"/>
      <c r="F17" s="240"/>
    </row>
    <row r="18" spans="1:6" x14ac:dyDescent="0.25">
      <c r="A18" s="202" t="s">
        <v>716</v>
      </c>
      <c r="B18" s="11"/>
      <c r="C18" s="11"/>
      <c r="D18" s="11"/>
      <c r="E18" s="11"/>
      <c r="F18" s="240" t="s">
        <v>1121</v>
      </c>
    </row>
    <row r="19" spans="1:6" x14ac:dyDescent="0.25">
      <c r="A19" s="202" t="s">
        <v>717</v>
      </c>
      <c r="B19" s="11"/>
      <c r="C19" s="11"/>
      <c r="D19" s="11"/>
      <c r="E19" s="11"/>
      <c r="F19" s="240" t="s">
        <v>1122</v>
      </c>
    </row>
    <row r="20" spans="1:6" ht="26.4" x14ac:dyDescent="0.25">
      <c r="A20" s="202" t="s">
        <v>718</v>
      </c>
      <c r="B20" s="11"/>
      <c r="C20" s="11"/>
      <c r="D20" s="11"/>
      <c r="E20" s="11"/>
      <c r="F20" s="240" t="s">
        <v>1123</v>
      </c>
    </row>
    <row r="21" spans="1:6" ht="26.4" x14ac:dyDescent="0.25">
      <c r="A21" s="202" t="s">
        <v>719</v>
      </c>
      <c r="B21" s="11"/>
      <c r="C21" s="11"/>
      <c r="D21" s="11"/>
      <c r="E21" s="11"/>
      <c r="F21" s="240" t="s">
        <v>1124</v>
      </c>
    </row>
    <row r="22" spans="1:6" ht="79.2" x14ac:dyDescent="0.25">
      <c r="A22" s="202" t="s">
        <v>720</v>
      </c>
      <c r="B22" s="11"/>
      <c r="C22" s="11"/>
      <c r="D22" s="11"/>
      <c r="E22" s="11"/>
      <c r="F22" s="240" t="s">
        <v>1125</v>
      </c>
    </row>
    <row r="23" spans="1:6" x14ac:dyDescent="0.25">
      <c r="A23" s="201"/>
      <c r="B23" s="201"/>
      <c r="C23" s="201"/>
      <c r="D23" s="201"/>
      <c r="E23" s="201"/>
      <c r="F23" s="201"/>
    </row>
    <row r="24" spans="1:6" x14ac:dyDescent="0.25">
      <c r="A24" s="260" t="s">
        <v>76</v>
      </c>
      <c r="B24" s="283"/>
      <c r="C24" s="283"/>
      <c r="D24" s="283"/>
      <c r="E24" s="283"/>
      <c r="F24" s="261"/>
    </row>
    <row r="25" spans="1:6" x14ac:dyDescent="0.25">
      <c r="A25" s="260" t="s">
        <v>18</v>
      </c>
      <c r="B25" s="283"/>
      <c r="C25" s="283"/>
      <c r="D25" s="283"/>
      <c r="E25" s="283"/>
      <c r="F25" s="261"/>
    </row>
    <row r="26" spans="1:6" x14ac:dyDescent="0.25">
      <c r="A26" s="205" t="s">
        <v>12</v>
      </c>
      <c r="B26" s="205" t="s">
        <v>7</v>
      </c>
      <c r="C26" s="205" t="s">
        <v>8</v>
      </c>
      <c r="D26" s="205" t="s">
        <v>9</v>
      </c>
      <c r="E26" s="205" t="s">
        <v>10</v>
      </c>
      <c r="F26" s="205" t="s">
        <v>11</v>
      </c>
    </row>
    <row r="27" spans="1:6" x14ac:dyDescent="0.25">
      <c r="A27" s="202" t="s">
        <v>13</v>
      </c>
      <c r="B27" s="11"/>
      <c r="C27" s="11"/>
      <c r="D27" s="11"/>
      <c r="E27" s="11"/>
      <c r="F27" s="11"/>
    </row>
    <row r="28" spans="1:6" x14ac:dyDescent="0.25">
      <c r="A28" s="202" t="s">
        <v>14</v>
      </c>
      <c r="B28" s="11"/>
      <c r="C28" s="11"/>
      <c r="D28" s="11"/>
      <c r="E28" s="11"/>
      <c r="F28" s="11"/>
    </row>
    <row r="29" spans="1:6" x14ac:dyDescent="0.25">
      <c r="A29" s="202" t="s">
        <v>15</v>
      </c>
      <c r="B29" s="11"/>
      <c r="C29" s="11"/>
      <c r="D29" s="11"/>
      <c r="E29" s="11"/>
      <c r="F29" s="11"/>
    </row>
    <row r="30" spans="1:6" x14ac:dyDescent="0.25">
      <c r="A30" s="202" t="s">
        <v>16</v>
      </c>
      <c r="B30" s="11"/>
      <c r="C30" s="11"/>
      <c r="D30" s="11"/>
      <c r="E30" s="11"/>
      <c r="F30" s="11"/>
    </row>
    <row r="31" spans="1:6" x14ac:dyDescent="0.25">
      <c r="A31" s="202" t="s">
        <v>17</v>
      </c>
      <c r="B31" s="11"/>
      <c r="C31" s="11"/>
      <c r="D31" s="11"/>
      <c r="E31" s="11"/>
      <c r="F31" s="11"/>
    </row>
    <row r="32" spans="1:6" x14ac:dyDescent="0.25">
      <c r="A32" s="201"/>
      <c r="B32" s="201"/>
      <c r="C32" s="201"/>
      <c r="D32" s="201"/>
      <c r="E32" s="201"/>
      <c r="F32" s="201"/>
    </row>
    <row r="33" spans="1:6" x14ac:dyDescent="0.25">
      <c r="A33" s="260" t="s">
        <v>76</v>
      </c>
      <c r="B33" s="283"/>
      <c r="C33" s="283"/>
      <c r="D33" s="283"/>
      <c r="E33" s="283"/>
      <c r="F33" s="261"/>
    </row>
    <row r="34" spans="1:6" x14ac:dyDescent="0.25">
      <c r="A34" s="260" t="s">
        <v>19</v>
      </c>
      <c r="B34" s="283"/>
      <c r="C34" s="283"/>
      <c r="D34" s="283"/>
      <c r="E34" s="283"/>
      <c r="F34" s="261"/>
    </row>
    <row r="35" spans="1:6" x14ac:dyDescent="0.25">
      <c r="A35" s="205" t="s">
        <v>12</v>
      </c>
      <c r="B35" s="205" t="s">
        <v>7</v>
      </c>
      <c r="C35" s="205" t="s">
        <v>8</v>
      </c>
      <c r="D35" s="205" t="s">
        <v>9</v>
      </c>
      <c r="E35" s="205" t="s">
        <v>10</v>
      </c>
      <c r="F35" s="205" t="s">
        <v>11</v>
      </c>
    </row>
    <row r="36" spans="1:6" x14ac:dyDescent="0.25">
      <c r="A36" s="202" t="s">
        <v>13</v>
      </c>
      <c r="B36" s="11"/>
      <c r="C36" s="11"/>
      <c r="D36" s="11"/>
      <c r="E36" s="11"/>
      <c r="F36" s="11"/>
    </row>
    <row r="37" spans="1:6" x14ac:dyDescent="0.25">
      <c r="A37" s="202" t="s">
        <v>14</v>
      </c>
      <c r="B37" s="11"/>
      <c r="C37" s="11"/>
      <c r="D37" s="11"/>
      <c r="E37" s="11"/>
      <c r="F37" s="11"/>
    </row>
    <row r="38" spans="1:6" x14ac:dyDescent="0.25">
      <c r="A38" s="202" t="s">
        <v>15</v>
      </c>
      <c r="B38" s="11"/>
      <c r="C38" s="11"/>
      <c r="D38" s="11"/>
      <c r="E38" s="11"/>
      <c r="F38" s="11"/>
    </row>
    <row r="39" spans="1:6" x14ac:dyDescent="0.25">
      <c r="A39" s="202" t="s">
        <v>16</v>
      </c>
      <c r="B39" s="11"/>
      <c r="C39" s="11"/>
      <c r="D39" s="11"/>
      <c r="E39" s="11"/>
      <c r="F39" s="11"/>
    </row>
    <row r="40" spans="1:6" x14ac:dyDescent="0.25">
      <c r="A40" s="202" t="s">
        <v>17</v>
      </c>
      <c r="B40" s="11"/>
      <c r="C40" s="11"/>
      <c r="D40" s="11"/>
      <c r="E40" s="11"/>
      <c r="F40" s="11"/>
    </row>
  </sheetData>
  <mergeCells count="10">
    <mergeCell ref="A24:F24"/>
    <mergeCell ref="A25:F25"/>
    <mergeCell ref="A33:F33"/>
    <mergeCell ref="A34:F34"/>
    <mergeCell ref="A2:E2"/>
    <mergeCell ref="A3:E3"/>
    <mergeCell ref="A4:A5"/>
    <mergeCell ref="B9:E9"/>
    <mergeCell ref="A12:F12"/>
    <mergeCell ref="A13:F13"/>
  </mergeCells>
  <hyperlinks>
    <hyperlink ref="A1" location="Overview!A1" display="Back to Overview"/>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8"/>
  <sheetViews>
    <sheetView zoomScale="80" zoomScaleNormal="80" zoomScaleSheetLayoutView="100" workbookViewId="0">
      <selection activeCell="G11" sqref="G11"/>
    </sheetView>
  </sheetViews>
  <sheetFormatPr defaultColWidth="9.109375" defaultRowHeight="27.75" customHeight="1" x14ac:dyDescent="0.25"/>
  <cols>
    <col min="1" max="2" width="16" style="1" customWidth="1"/>
    <col min="3" max="3" width="6.33203125" style="1" bestFit="1" customWidth="1"/>
    <col min="4" max="4" width="20.6640625" style="1" customWidth="1"/>
    <col min="5" max="5" width="16.44140625" style="2" customWidth="1"/>
    <col min="6" max="6" width="6.33203125" style="2" bestFit="1" customWidth="1"/>
    <col min="7" max="7" width="20.6640625" style="1" customWidth="1"/>
    <col min="8" max="8" width="50.5546875" style="2" customWidth="1"/>
    <col min="9" max="10" width="15.5546875" style="2" customWidth="1"/>
    <col min="11" max="11" width="15.5546875" style="9" customWidth="1"/>
    <col min="12" max="13" width="15.5546875" style="3" customWidth="1"/>
    <col min="14" max="17" width="15.5546875" style="1" customWidth="1"/>
    <col min="18" max="16384" width="9.109375" style="1"/>
  </cols>
  <sheetData>
    <row r="1" spans="1:16" ht="100.5" customHeight="1" x14ac:dyDescent="0.25">
      <c r="A1" s="13" t="s">
        <v>27</v>
      </c>
      <c r="B1" s="13"/>
      <c r="C1" s="13"/>
      <c r="D1" s="13"/>
      <c r="G1" s="21"/>
      <c r="H1" s="320" t="s">
        <v>184</v>
      </c>
      <c r="I1" s="321"/>
    </row>
    <row r="2" spans="1:16" ht="27.75" customHeight="1" x14ac:dyDescent="0.25">
      <c r="A2" s="274" t="s">
        <v>183</v>
      </c>
      <c r="B2" s="275"/>
      <c r="C2" s="275"/>
      <c r="D2" s="275"/>
      <c r="E2" s="275"/>
      <c r="F2" s="275"/>
      <c r="G2" s="275"/>
      <c r="H2" s="275"/>
      <c r="I2" s="275"/>
      <c r="J2" s="275"/>
      <c r="K2" s="275"/>
      <c r="L2" s="275"/>
      <c r="M2" s="275"/>
      <c r="N2" s="275"/>
      <c r="O2" s="275"/>
      <c r="P2" s="276"/>
    </row>
    <row r="3" spans="1:16" ht="17.25" customHeight="1" x14ac:dyDescent="0.25">
      <c r="A3" s="13"/>
      <c r="B3" s="13"/>
      <c r="C3" s="13"/>
      <c r="D3" s="13"/>
      <c r="G3" s="21"/>
    </row>
    <row r="4" spans="1:16" s="10" customFormat="1" ht="25.5" customHeight="1" x14ac:dyDescent="0.25">
      <c r="A4" s="274" t="str">
        <f>Overview!B4&amp; " - Effective from "&amp;TEXT(Overview!D4,"D MMMM YYYY")&amp;" - "&amp;Overview!E4&amp;" new designated EHV charges"</f>
        <v>Western Power Distribution (South West) plc - Effective from 1 April 2022 - Final new designated EHV charges</v>
      </c>
      <c r="B4" s="275"/>
      <c r="C4" s="275"/>
      <c r="D4" s="275"/>
      <c r="E4" s="275"/>
      <c r="F4" s="275"/>
      <c r="G4" s="275"/>
      <c r="H4" s="275"/>
      <c r="I4" s="275"/>
      <c r="J4" s="275"/>
      <c r="K4" s="275"/>
      <c r="L4" s="275"/>
      <c r="M4" s="275"/>
      <c r="N4" s="275"/>
      <c r="O4" s="275"/>
      <c r="P4" s="276"/>
    </row>
    <row r="5" spans="1:16" ht="69.75" customHeight="1" x14ac:dyDescent="0.25">
      <c r="A5" s="25" t="s">
        <v>187</v>
      </c>
      <c r="B5" s="25" t="s">
        <v>98</v>
      </c>
      <c r="C5" s="25" t="s">
        <v>64</v>
      </c>
      <c r="D5" s="25" t="s">
        <v>65</v>
      </c>
      <c r="E5" s="25" t="s">
        <v>99</v>
      </c>
      <c r="F5" s="25" t="s">
        <v>64</v>
      </c>
      <c r="G5" s="25" t="s">
        <v>66</v>
      </c>
      <c r="H5" s="72" t="s">
        <v>58</v>
      </c>
      <c r="I5" s="72" t="str">
        <f>'Annex 2 EHV charges'!H10</f>
        <v>Import
Super Red
unit charge
(p/kWh)</v>
      </c>
      <c r="J5" s="72" t="str">
        <f>'Annex 2 EHV charges'!I10</f>
        <v>Import
fixed charge
(p/day)</v>
      </c>
      <c r="K5" s="72" t="str">
        <f>'Annex 2 EHV charges'!J10</f>
        <v>Import
capacity charge
(p/kVA/day)</v>
      </c>
      <c r="L5" s="72" t="str">
        <f>'Annex 2 EHV charges'!K10</f>
        <v>Import
exceeded capacity charge
(p/kVA/day)</v>
      </c>
      <c r="M5" s="72" t="str">
        <f>'Annex 2 EHV charges'!L10</f>
        <v>Export
Super Red
unit charge
(p/kWh)</v>
      </c>
      <c r="N5" s="72" t="str">
        <f>'Annex 2 EHV charges'!M10</f>
        <v>Export
fixed charge
(p/day)</v>
      </c>
      <c r="O5" s="72" t="str">
        <f>'Annex 2 EHV charges'!N10</f>
        <v>Export
capacity charge
(p/kVA/day)</v>
      </c>
      <c r="P5" s="72" t="str">
        <f>'Annex 2 EHV charges'!O10</f>
        <v>Export
exceeded capacity charge
(p/kVA/day)</v>
      </c>
    </row>
    <row r="6" spans="1:16" ht="22.5" customHeight="1" x14ac:dyDescent="0.25">
      <c r="A6" s="45"/>
      <c r="B6" s="45" t="s">
        <v>77</v>
      </c>
      <c r="C6" s="45"/>
      <c r="D6" s="45"/>
      <c r="E6" s="46" t="s">
        <v>78</v>
      </c>
      <c r="F6" s="46"/>
      <c r="G6" s="46"/>
      <c r="H6" s="47"/>
      <c r="I6" s="27"/>
      <c r="J6" s="28"/>
      <c r="K6" s="28"/>
      <c r="L6" s="28"/>
      <c r="M6" s="36"/>
      <c r="N6" s="37"/>
      <c r="O6" s="37"/>
      <c r="P6" s="37"/>
    </row>
    <row r="7" spans="1:16" ht="22.5" customHeight="1" x14ac:dyDescent="0.25">
      <c r="A7" s="45"/>
      <c r="B7" s="45" t="s">
        <v>79</v>
      </c>
      <c r="C7" s="45"/>
      <c r="D7" s="45"/>
      <c r="E7" s="46" t="s">
        <v>88</v>
      </c>
      <c r="F7" s="46"/>
      <c r="G7" s="46"/>
      <c r="H7" s="47"/>
      <c r="I7" s="27"/>
      <c r="J7" s="28"/>
      <c r="K7" s="28"/>
      <c r="L7" s="28"/>
      <c r="M7" s="36"/>
      <c r="N7" s="37"/>
      <c r="O7" s="37"/>
      <c r="P7" s="37"/>
    </row>
    <row r="8" spans="1:16" ht="22.5" customHeight="1" x14ac:dyDescent="0.25">
      <c r="A8" s="45"/>
      <c r="B8" s="45" t="s">
        <v>80</v>
      </c>
      <c r="C8" s="45"/>
      <c r="D8" s="45"/>
      <c r="E8" s="46" t="s">
        <v>89</v>
      </c>
      <c r="F8" s="46"/>
      <c r="G8" s="46"/>
      <c r="H8" s="47"/>
      <c r="I8" s="27"/>
      <c r="J8" s="28"/>
      <c r="K8" s="28"/>
      <c r="L8" s="28"/>
      <c r="M8" s="36"/>
      <c r="N8" s="37"/>
      <c r="O8" s="37"/>
      <c r="P8" s="37"/>
    </row>
    <row r="9" spans="1:16" ht="22.5" customHeight="1" x14ac:dyDescent="0.25">
      <c r="A9" s="45"/>
      <c r="B9" s="45" t="s">
        <v>81</v>
      </c>
      <c r="C9" s="45"/>
      <c r="D9" s="45"/>
      <c r="E9" s="46" t="s">
        <v>90</v>
      </c>
      <c r="F9" s="46"/>
      <c r="G9" s="46"/>
      <c r="H9" s="47"/>
      <c r="I9" s="27"/>
      <c r="J9" s="28"/>
      <c r="K9" s="28"/>
      <c r="L9" s="28"/>
      <c r="M9" s="36"/>
      <c r="N9" s="37"/>
      <c r="O9" s="37"/>
      <c r="P9" s="37"/>
    </row>
    <row r="10" spans="1:16" ht="22.5" customHeight="1" x14ac:dyDescent="0.25">
      <c r="A10" s="45"/>
      <c r="B10" s="45" t="s">
        <v>82</v>
      </c>
      <c r="C10" s="45"/>
      <c r="D10" s="45"/>
      <c r="E10" s="46" t="s">
        <v>91</v>
      </c>
      <c r="F10" s="46"/>
      <c r="G10" s="46"/>
      <c r="H10" s="47"/>
      <c r="I10" s="27"/>
      <c r="J10" s="28"/>
      <c r="K10" s="28"/>
      <c r="L10" s="28"/>
      <c r="M10" s="36"/>
      <c r="N10" s="37"/>
      <c r="O10" s="37"/>
      <c r="P10" s="37"/>
    </row>
    <row r="11" spans="1:16" ht="22.5" customHeight="1" x14ac:dyDescent="0.25">
      <c r="A11" s="45"/>
      <c r="B11" s="45" t="s">
        <v>83</v>
      </c>
      <c r="C11" s="45"/>
      <c r="D11" s="45"/>
      <c r="E11" s="46" t="s">
        <v>92</v>
      </c>
      <c r="F11" s="46"/>
      <c r="G11" s="46"/>
      <c r="H11" s="47"/>
      <c r="I11" s="27"/>
      <c r="J11" s="28"/>
      <c r="K11" s="28"/>
      <c r="L11" s="28"/>
      <c r="M11" s="36"/>
      <c r="N11" s="37"/>
      <c r="O11" s="37"/>
      <c r="P11" s="37"/>
    </row>
    <row r="12" spans="1:16" ht="22.5" customHeight="1" x14ac:dyDescent="0.25">
      <c r="A12" s="45"/>
      <c r="B12" s="45" t="s">
        <v>84</v>
      </c>
      <c r="C12" s="45"/>
      <c r="D12" s="45"/>
      <c r="E12" s="46" t="s">
        <v>93</v>
      </c>
      <c r="F12" s="46"/>
      <c r="G12" s="46"/>
      <c r="H12" s="47"/>
      <c r="I12" s="27"/>
      <c r="J12" s="28"/>
      <c r="K12" s="28"/>
      <c r="L12" s="28"/>
      <c r="M12" s="36"/>
      <c r="N12" s="37"/>
      <c r="O12" s="37"/>
      <c r="P12" s="37"/>
    </row>
    <row r="13" spans="1:16" ht="22.5" customHeight="1" x14ac:dyDescent="0.25">
      <c r="A13" s="45"/>
      <c r="B13" s="45" t="s">
        <v>85</v>
      </c>
      <c r="C13" s="45"/>
      <c r="D13" s="45"/>
      <c r="E13" s="46" t="s">
        <v>94</v>
      </c>
      <c r="F13" s="46"/>
      <c r="G13" s="46"/>
      <c r="H13" s="47"/>
      <c r="I13" s="27"/>
      <c r="J13" s="28"/>
      <c r="K13" s="28"/>
      <c r="L13" s="28"/>
      <c r="M13" s="36"/>
      <c r="N13" s="37"/>
      <c r="O13" s="37"/>
      <c r="P13" s="37"/>
    </row>
    <row r="14" spans="1:16" ht="22.5" customHeight="1" x14ac:dyDescent="0.25">
      <c r="A14" s="45"/>
      <c r="B14" s="45" t="s">
        <v>86</v>
      </c>
      <c r="C14" s="45"/>
      <c r="D14" s="45"/>
      <c r="E14" s="46" t="s">
        <v>95</v>
      </c>
      <c r="F14" s="46"/>
      <c r="G14" s="46"/>
      <c r="H14" s="47"/>
      <c r="I14" s="27"/>
      <c r="J14" s="28"/>
      <c r="K14" s="28"/>
      <c r="L14" s="28"/>
      <c r="M14" s="36"/>
      <c r="N14" s="37"/>
      <c r="O14" s="37"/>
      <c r="P14" s="37"/>
    </row>
    <row r="15" spans="1:16" ht="22.5" customHeight="1" x14ac:dyDescent="0.25">
      <c r="A15" s="45"/>
      <c r="B15" s="45" t="s">
        <v>87</v>
      </c>
      <c r="C15" s="45"/>
      <c r="D15" s="45"/>
      <c r="E15" s="46" t="s">
        <v>96</v>
      </c>
      <c r="F15" s="46"/>
      <c r="G15" s="46"/>
      <c r="H15" s="47"/>
      <c r="I15" s="27"/>
      <c r="J15" s="28"/>
      <c r="K15" s="28"/>
      <c r="L15" s="28"/>
      <c r="M15" s="36"/>
      <c r="N15" s="37"/>
      <c r="O15" s="37"/>
      <c r="P15" s="37"/>
    </row>
    <row r="17" spans="1:16" ht="27.75" customHeight="1" x14ac:dyDescent="0.25">
      <c r="A17" s="274" t="str">
        <f>Overview!B4&amp; " - Effective from "&amp;TEXT(Overview!D4,"D MMMM YYYY")&amp;" - "&amp;Overview!E4&amp;" new designated EHV line loss factors"</f>
        <v>Western Power Distribution (South West) plc - Effective from 1 April 2022 - Final new designated EHV line loss factors</v>
      </c>
      <c r="B17" s="275"/>
      <c r="C17" s="275"/>
      <c r="D17" s="275"/>
      <c r="E17" s="275"/>
      <c r="F17" s="275"/>
      <c r="G17" s="275"/>
      <c r="H17" s="275"/>
      <c r="I17" s="275"/>
      <c r="J17" s="275"/>
      <c r="K17" s="275"/>
      <c r="L17" s="275"/>
      <c r="M17" s="275"/>
      <c r="N17" s="275"/>
      <c r="O17" s="275"/>
      <c r="P17" s="276"/>
    </row>
    <row r="18" spans="1:16" ht="62.25" customHeight="1" x14ac:dyDescent="0.25">
      <c r="A18" s="25" t="s">
        <v>187</v>
      </c>
      <c r="B18" s="25" t="s">
        <v>98</v>
      </c>
      <c r="C18" s="25" t="s">
        <v>64</v>
      </c>
      <c r="D18" s="25" t="s">
        <v>65</v>
      </c>
      <c r="E18" s="25" t="s">
        <v>99</v>
      </c>
      <c r="F18" s="25" t="s">
        <v>64</v>
      </c>
      <c r="G18" s="25" t="s">
        <v>66</v>
      </c>
      <c r="H18" s="72" t="s">
        <v>58</v>
      </c>
      <c r="I18" s="31" t="s">
        <v>154</v>
      </c>
      <c r="J18" s="31" t="s">
        <v>153</v>
      </c>
      <c r="K18" s="31" t="s">
        <v>155</v>
      </c>
      <c r="L18" s="31" t="s">
        <v>156</v>
      </c>
      <c r="M18" s="33" t="s">
        <v>157</v>
      </c>
      <c r="N18" s="33" t="s">
        <v>158</v>
      </c>
      <c r="O18" s="33" t="s">
        <v>159</v>
      </c>
      <c r="P18" s="33" t="s">
        <v>160</v>
      </c>
    </row>
    <row r="19" spans="1:16" ht="22.5" customHeight="1" x14ac:dyDescent="0.25">
      <c r="A19" s="45"/>
      <c r="B19" s="45" t="s">
        <v>37</v>
      </c>
      <c r="C19" s="45"/>
      <c r="D19" s="45"/>
      <c r="E19" s="46" t="s">
        <v>48</v>
      </c>
      <c r="F19" s="34"/>
      <c r="G19" s="34"/>
      <c r="H19" s="35"/>
      <c r="I19" s="38"/>
      <c r="J19" s="38"/>
      <c r="K19" s="29"/>
      <c r="L19" s="30"/>
      <c r="M19" s="32"/>
      <c r="N19" s="32"/>
      <c r="O19" s="32"/>
      <c r="P19" s="32"/>
    </row>
    <row r="20" spans="1:16" ht="22.5" customHeight="1" x14ac:dyDescent="0.25">
      <c r="A20" s="45"/>
      <c r="B20" s="45" t="s">
        <v>38</v>
      </c>
      <c r="C20" s="45"/>
      <c r="D20" s="45"/>
      <c r="E20" s="46" t="s">
        <v>49</v>
      </c>
      <c r="F20" s="34"/>
      <c r="G20" s="34"/>
      <c r="H20" s="35"/>
      <c r="I20" s="38"/>
      <c r="J20" s="38"/>
      <c r="K20" s="29"/>
      <c r="L20" s="30"/>
      <c r="M20" s="32"/>
      <c r="N20" s="32"/>
      <c r="O20" s="32"/>
      <c r="P20" s="32"/>
    </row>
    <row r="21" spans="1:16" ht="22.5" customHeight="1" x14ac:dyDescent="0.25">
      <c r="A21" s="45"/>
      <c r="B21" s="45" t="s">
        <v>39</v>
      </c>
      <c r="C21" s="45"/>
      <c r="D21" s="45"/>
      <c r="E21" s="46" t="s">
        <v>50</v>
      </c>
      <c r="F21" s="34"/>
      <c r="G21" s="34"/>
      <c r="H21" s="35"/>
      <c r="I21" s="38"/>
      <c r="J21" s="38"/>
      <c r="K21" s="29"/>
      <c r="L21" s="30"/>
      <c r="M21" s="32"/>
      <c r="N21" s="32"/>
      <c r="O21" s="32"/>
      <c r="P21" s="32"/>
    </row>
    <row r="22" spans="1:16" ht="22.5" customHeight="1" x14ac:dyDescent="0.25">
      <c r="A22" s="45"/>
      <c r="B22" s="45" t="s">
        <v>40</v>
      </c>
      <c r="C22" s="45"/>
      <c r="D22" s="45"/>
      <c r="E22" s="46" t="s">
        <v>51</v>
      </c>
      <c r="F22" s="34"/>
      <c r="G22" s="34"/>
      <c r="H22" s="35"/>
      <c r="I22" s="38"/>
      <c r="J22" s="38"/>
      <c r="K22" s="29"/>
      <c r="L22" s="30"/>
      <c r="M22" s="32"/>
      <c r="N22" s="32"/>
      <c r="O22" s="32"/>
      <c r="P22" s="32"/>
    </row>
    <row r="23" spans="1:16" ht="22.5" customHeight="1" x14ac:dyDescent="0.25">
      <c r="A23" s="45"/>
      <c r="B23" s="45" t="s">
        <v>41</v>
      </c>
      <c r="C23" s="45"/>
      <c r="D23" s="45"/>
      <c r="E23" s="46" t="s">
        <v>52</v>
      </c>
      <c r="F23" s="34"/>
      <c r="G23" s="34"/>
      <c r="H23" s="35"/>
      <c r="I23" s="38"/>
      <c r="J23" s="38"/>
      <c r="K23" s="29"/>
      <c r="L23" s="30"/>
      <c r="M23" s="32"/>
      <c r="N23" s="32"/>
      <c r="O23" s="32"/>
      <c r="P23" s="32"/>
    </row>
    <row r="24" spans="1:16" ht="22.5" customHeight="1" x14ac:dyDescent="0.25">
      <c r="A24" s="45"/>
      <c r="B24" s="45" t="s">
        <v>42</v>
      </c>
      <c r="C24" s="45"/>
      <c r="D24" s="45"/>
      <c r="E24" s="46" t="s">
        <v>53</v>
      </c>
      <c r="F24" s="34"/>
      <c r="G24" s="34"/>
      <c r="H24" s="35"/>
      <c r="I24" s="38"/>
      <c r="J24" s="38"/>
      <c r="K24" s="29"/>
      <c r="L24" s="30"/>
      <c r="M24" s="32"/>
      <c r="N24" s="32"/>
      <c r="O24" s="32"/>
      <c r="P24" s="32"/>
    </row>
    <row r="25" spans="1:16" ht="22.5" customHeight="1" x14ac:dyDescent="0.25">
      <c r="A25" s="45"/>
      <c r="B25" s="45" t="s">
        <v>43</v>
      </c>
      <c r="C25" s="45"/>
      <c r="D25" s="45"/>
      <c r="E25" s="46" t="s">
        <v>54</v>
      </c>
      <c r="F25" s="34"/>
      <c r="G25" s="34"/>
      <c r="H25" s="35"/>
      <c r="I25" s="38"/>
      <c r="J25" s="38"/>
      <c r="K25" s="29"/>
      <c r="L25" s="30"/>
      <c r="M25" s="32"/>
      <c r="N25" s="32"/>
      <c r="O25" s="32"/>
      <c r="P25" s="32"/>
    </row>
    <row r="26" spans="1:16" ht="22.5" customHeight="1" x14ac:dyDescent="0.25">
      <c r="A26" s="45"/>
      <c r="B26" s="45" t="s">
        <v>44</v>
      </c>
      <c r="C26" s="45"/>
      <c r="D26" s="45"/>
      <c r="E26" s="46" t="s">
        <v>55</v>
      </c>
      <c r="F26" s="34"/>
      <c r="G26" s="34"/>
      <c r="H26" s="35"/>
      <c r="I26" s="38"/>
      <c r="J26" s="38"/>
      <c r="K26" s="29"/>
      <c r="L26" s="30"/>
      <c r="M26" s="32"/>
      <c r="N26" s="32"/>
      <c r="O26" s="32"/>
      <c r="P26" s="32"/>
    </row>
    <row r="27" spans="1:16" ht="22.5" customHeight="1" x14ac:dyDescent="0.25">
      <c r="A27" s="45"/>
      <c r="B27" s="45" t="s">
        <v>45</v>
      </c>
      <c r="C27" s="45"/>
      <c r="D27" s="45"/>
      <c r="E27" s="46" t="s">
        <v>56</v>
      </c>
      <c r="F27" s="34"/>
      <c r="G27" s="34"/>
      <c r="H27" s="35"/>
      <c r="I27" s="38"/>
      <c r="J27" s="38"/>
      <c r="K27" s="29"/>
      <c r="L27" s="30"/>
      <c r="M27" s="32"/>
      <c r="N27" s="32"/>
      <c r="O27" s="32"/>
      <c r="P27" s="32"/>
    </row>
    <row r="28" spans="1:16" ht="22.5" customHeight="1" x14ac:dyDescent="0.25">
      <c r="A28" s="45"/>
      <c r="B28" s="45" t="s">
        <v>46</v>
      </c>
      <c r="C28" s="45"/>
      <c r="D28" s="45"/>
      <c r="E28" s="46" t="s">
        <v>57</v>
      </c>
      <c r="F28" s="34"/>
      <c r="G28" s="34"/>
      <c r="H28" s="35"/>
      <c r="I28" s="38"/>
      <c r="J28" s="38"/>
      <c r="K28" s="29"/>
      <c r="L28" s="30"/>
      <c r="M28" s="32"/>
      <c r="N28" s="32"/>
      <c r="O28" s="32"/>
      <c r="P28" s="32"/>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 &amp;"Arial,Regular"-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14</vt:i4>
      </vt:variant>
      <vt:variant>
        <vt:lpstr>Named Ranges</vt:lpstr>
      </vt:variant>
      <vt:variant>
        <vt:i4>18</vt:i4>
      </vt:variant>
    </vt:vector>
  </HeadingPairs>
  <TitlesOfParts>
    <vt:vector size="32"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Wornell, Dave I.</cp:lastModifiedBy>
  <cp:lastPrinted>2020-12-13T14:22:10Z</cp:lastPrinted>
  <dcterms:created xsi:type="dcterms:W3CDTF">2009-11-12T11:38:00Z</dcterms:created>
  <dcterms:modified xsi:type="dcterms:W3CDTF">2022-01-18T11:50:24Z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SV_QUERY_LIST_4F35BF76-6C0D-4D9B-82B2-816C12CF3733">
    <vt:lpwstr>empty_477D106A-C0D6-4607-AEBD-E2C9D60EA279</vt:lpwstr>
  </property>
  <property fmtid="{D5CDD505-2E9C-101B-9397-08002B2CF9AE}" pid="7" name="SV_HIDDEN_GRID_QUERY_LIST_4F35BF76-6C0D-4D9B-82B2-816C12CF3733">
    <vt:lpwstr>empty_477D106A-C0D6-4607-AEBD-E2C9D60EA279</vt:lpwstr>
  </property>
</Properties>
</file>