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4\Publish\01 - Original LC14 published Dec 22\Excel\"/>
    </mc:Choice>
  </mc:AlternateContent>
  <bookViews>
    <workbookView xWindow="0" yWindow="0" windowWidth="20490" windowHeight="7095" tabRatio="862" activeTab="6"/>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charges'!$A$10:$P$180</definedName>
    <definedName name="_xlnm._FilterDatabase" localSheetId="3" hidden="1">'Annex 2a Import'!$A$4:$H$128</definedName>
    <definedName name="_xlnm._FilterDatabase" localSheetId="4" hidden="1">'Annex 2b Export'!$A$4:$H$254</definedName>
    <definedName name="_xlnm._FilterDatabase" localSheetId="10" hidden="1">'Nodal prices'!$A$3:$D$334</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charges'!$A$2:$P$180</definedName>
    <definedName name="_xlnm.Print_Area" localSheetId="3">'Annex 2a Import'!$A$2:$H$174</definedName>
    <definedName name="_xlnm.Print_Area" localSheetId="4">'Annex 2b Export'!$A$2:$H$156</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prices'!$A$2:$D$334</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159" i="13" l="1"/>
  <c r="D159" i="13"/>
  <c r="B160" i="13"/>
  <c r="D160" i="13"/>
  <c r="B161" i="13"/>
  <c r="D161" i="13"/>
  <c r="E158" i="13" l="1"/>
  <c r="F158" i="13"/>
  <c r="G158" i="13"/>
  <c r="H158" i="13"/>
  <c r="E159" i="13"/>
  <c r="F159" i="13"/>
  <c r="G159" i="13"/>
  <c r="H159" i="13"/>
  <c r="E160" i="13"/>
  <c r="F160" i="13"/>
  <c r="G160" i="13"/>
  <c r="H160" i="13"/>
  <c r="E161" i="13"/>
  <c r="F161" i="13"/>
  <c r="G161" i="13"/>
  <c r="H161" i="13"/>
  <c r="E162" i="13"/>
  <c r="F162" i="13"/>
  <c r="G162" i="13"/>
  <c r="H162" i="13"/>
  <c r="E163" i="13"/>
  <c r="F163" i="13"/>
  <c r="G163" i="13"/>
  <c r="H163" i="13"/>
  <c r="E12" i="12" l="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C159" i="13" s="1"/>
  <c r="B167" i="12"/>
  <c r="C160" i="13" s="1"/>
  <c r="B168" i="12"/>
  <c r="C161" i="13" s="1"/>
  <c r="B169" i="12"/>
  <c r="B170" i="12"/>
  <c r="B171" i="12"/>
  <c r="B172" i="12"/>
  <c r="B173" i="12"/>
  <c r="B174" i="12"/>
  <c r="B175" i="12"/>
  <c r="B176" i="12"/>
  <c r="B177" i="12"/>
  <c r="B178" i="12"/>
  <c r="B179" i="12"/>
  <c r="B180" i="12"/>
  <c r="B11" i="12"/>
  <c r="A5" i="14" a="1"/>
  <c r="A5" i="14" s="1"/>
  <c r="A6" i="14" s="1" a="1"/>
  <c r="A6" i="14" s="1"/>
  <c r="A5" i="13" a="1"/>
  <c r="A5" i="13" s="1"/>
  <c r="A6" i="13" s="1" a="1"/>
  <c r="A6" i="13" s="1"/>
  <c r="A7" i="14" l="1" a="1"/>
  <c r="A7" i="14" s="1"/>
  <c r="A8" i="14" s="1" a="1"/>
  <c r="A8" i="14" s="1"/>
  <c r="A7" i="13" a="1"/>
  <c r="A7" i="13" s="1"/>
  <c r="A8" i="13" s="1" a="1"/>
  <c r="A8" i="13" s="1"/>
  <c r="C159" i="24"/>
  <c r="B159" i="24"/>
  <c r="C159" i="5"/>
  <c r="A9" i="13" l="1" a="1"/>
  <c r="A9" i="13" s="1"/>
  <c r="A10" i="13" s="1" a="1"/>
  <c r="A10" i="13" s="1"/>
  <c r="A9" i="14" a="1"/>
  <c r="A9" i="14" s="1"/>
  <c r="A10" i="14" s="1" a="1"/>
  <c r="A10" i="14" s="1"/>
  <c r="A11" i="13" l="1" a="1"/>
  <c r="A11" i="13" s="1"/>
  <c r="A12" i="13" s="1" a="1"/>
  <c r="A12" i="13" s="1"/>
  <c r="A11" i="14" a="1"/>
  <c r="A11" i="14" s="1"/>
  <c r="A12" i="14" s="1" a="1"/>
  <c r="A12" i="14" s="1"/>
  <c r="A13" i="14" l="1" a="1"/>
  <c r="A13" i="14" s="1"/>
  <c r="A14" i="14" s="1" a="1"/>
  <c r="A14" i="14" s="1"/>
  <c r="A13" i="13" a="1"/>
  <c r="A13" i="13" s="1"/>
  <c r="A14" i="13" s="1" a="1"/>
  <c r="A14" i="13" s="1"/>
  <c r="C4" i="1"/>
  <c r="A15" i="13" l="1" a="1"/>
  <c r="A15" i="13" s="1"/>
  <c r="A15" i="14" a="1"/>
  <c r="A15" i="14" s="1"/>
  <c r="A16" i="13" l="1" a="1"/>
  <c r="A16" i="13" s="1"/>
  <c r="A16" i="14" a="1"/>
  <c r="A16" i="14" s="1"/>
  <c r="D6" i="14"/>
  <c r="B6" i="14"/>
  <c r="C6" i="14"/>
  <c r="C5" i="14"/>
  <c r="B5" i="14"/>
  <c r="D5" i="14"/>
  <c r="A17" i="13" l="1" a="1"/>
  <c r="A17" i="13" s="1"/>
  <c r="A18" i="13" s="1" a="1"/>
  <c r="A18" i="13" s="1"/>
  <c r="A19" i="13" s="1" a="1"/>
  <c r="A19" i="13" s="1"/>
  <c r="A17" i="14" a="1"/>
  <c r="A17" i="14" s="1"/>
  <c r="D7" i="14"/>
  <c r="C7" i="14"/>
  <c r="B7" i="14"/>
  <c r="A20" i="13" l="1" a="1"/>
  <c r="A20" i="13" s="1"/>
  <c r="A18" i="14"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B8" i="14"/>
  <c r="D8" i="14"/>
  <c r="C8" i="14"/>
  <c r="A157" i="14" l="1" a="1"/>
  <c r="A157" i="14" s="1"/>
  <c r="A21" i="13" a="1"/>
  <c r="A21" i="13" s="1"/>
  <c r="B10" i="14"/>
  <c r="C10" i="14"/>
  <c r="D10" i="14"/>
  <c r="C9" i="14"/>
  <c r="B9" i="14"/>
  <c r="D11" i="14"/>
  <c r="D9" i="14"/>
  <c r="G157" i="14" l="1"/>
  <c r="B157" i="14"/>
  <c r="C157" i="14"/>
  <c r="D157" i="14"/>
  <c r="E157" i="14"/>
  <c r="F157" i="14"/>
  <c r="H157" i="14"/>
  <c r="A158" i="14" a="1"/>
  <c r="A158" i="14" s="1"/>
  <c r="A22" i="13"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B11" i="14"/>
  <c r="C11" i="14"/>
  <c r="B158" i="14" l="1"/>
  <c r="H158" i="14"/>
  <c r="C158" i="14"/>
  <c r="D158" i="14"/>
  <c r="E158" i="14"/>
  <c r="G158" i="14"/>
  <c r="F158" i="14"/>
  <c r="A159" i="14" a="1"/>
  <c r="A159" i="14" s="1"/>
  <c r="C13" i="14"/>
  <c r="B12" i="14"/>
  <c r="C12" i="14"/>
  <c r="D12" i="14"/>
  <c r="E159" i="14" l="1"/>
  <c r="H159" i="14"/>
  <c r="B159" i="14"/>
  <c r="C159" i="14"/>
  <c r="D159" i="14"/>
  <c r="G159" i="14"/>
  <c r="F159" i="14"/>
  <c r="A160" i="14" a="1"/>
  <c r="A160" i="14" s="1"/>
  <c r="B13" i="14"/>
  <c r="D13" i="14"/>
  <c r="F160" i="14" l="1"/>
  <c r="D160" i="14"/>
  <c r="G160" i="14"/>
  <c r="H160" i="14"/>
  <c r="B160" i="14"/>
  <c r="C160" i="14"/>
  <c r="E160" i="14"/>
  <c r="A161" i="14" a="1"/>
  <c r="A161" i="14" s="1"/>
  <c r="F14" i="14"/>
  <c r="C14" i="14"/>
  <c r="H14" i="14"/>
  <c r="G14" i="14"/>
  <c r="E14" i="14"/>
  <c r="D14" i="14"/>
  <c r="B14" i="14"/>
  <c r="A162" i="14" l="1" a="1"/>
  <c r="A162" i="14" s="1"/>
  <c r="B161" i="14"/>
  <c r="D161" i="14"/>
  <c r="C161" i="14"/>
  <c r="G161" i="14"/>
  <c r="H161" i="14"/>
  <c r="F161" i="14"/>
  <c r="E161" i="14"/>
  <c r="B15" i="14"/>
  <c r="C15" i="14"/>
  <c r="F15" i="14"/>
  <c r="E15" i="14"/>
  <c r="D15" i="14"/>
  <c r="G15" i="14"/>
  <c r="H15" i="14"/>
  <c r="D162" i="14" l="1"/>
  <c r="E162" i="14"/>
  <c r="B162" i="14"/>
  <c r="F162" i="14"/>
  <c r="G162" i="14"/>
  <c r="C162" i="14"/>
  <c r="H162" i="14"/>
  <c r="A163" i="14" a="1"/>
  <c r="A163" i="14" s="1"/>
  <c r="D16" i="14"/>
  <c r="C16" i="14"/>
  <c r="B16" i="14"/>
  <c r="C163" i="14" l="1"/>
  <c r="D163" i="14"/>
  <c r="H163" i="14"/>
  <c r="B163" i="14"/>
  <c r="E163" i="14"/>
  <c r="F163" i="14"/>
  <c r="G163" i="14"/>
  <c r="A164" i="14" a="1"/>
  <c r="A164" i="14" s="1"/>
  <c r="B18" i="14"/>
  <c r="F18" i="14"/>
  <c r="C18" i="14"/>
  <c r="G18" i="14"/>
  <c r="E18" i="14"/>
  <c r="H18" i="14"/>
  <c r="D18" i="14"/>
  <c r="C17" i="14"/>
  <c r="G17" i="14"/>
  <c r="D17" i="14"/>
  <c r="H17" i="14"/>
  <c r="E17" i="14"/>
  <c r="F17" i="14"/>
  <c r="B17" i="14"/>
  <c r="G164" i="14" l="1"/>
  <c r="H164" i="14"/>
  <c r="B164" i="14"/>
  <c r="C164" i="14"/>
  <c r="D164" i="14"/>
  <c r="E164" i="14"/>
  <c r="F164" i="14"/>
  <c r="A165" i="14"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C19" i="14"/>
  <c r="H19" i="14"/>
  <c r="F19" i="14"/>
  <c r="B19" i="14"/>
  <c r="D19" i="14"/>
  <c r="G19" i="14"/>
  <c r="E19" i="14"/>
  <c r="H20" i="14" l="1"/>
  <c r="E20" i="14"/>
  <c r="F20" i="14"/>
  <c r="G20" i="14"/>
  <c r="C20" i="14"/>
  <c r="D20" i="14"/>
  <c r="B20" i="14"/>
  <c r="H21" i="14" l="1"/>
  <c r="B21" i="14"/>
  <c r="F21" i="14"/>
  <c r="D21" i="14"/>
  <c r="G21" i="14"/>
  <c r="E21" i="14"/>
  <c r="C21" i="14"/>
  <c r="B23" i="14" l="1"/>
  <c r="G23" i="14"/>
  <c r="D23" i="14"/>
  <c r="H23" i="14"/>
  <c r="E23" i="14"/>
  <c r="C23" i="14"/>
  <c r="F23" i="14"/>
  <c r="D24" i="14"/>
  <c r="D22" i="14"/>
  <c r="C22" i="14"/>
  <c r="E22" i="14"/>
  <c r="G22" i="14"/>
  <c r="F22" i="14"/>
  <c r="B22" i="14"/>
  <c r="H22" i="14"/>
  <c r="B25" i="14" l="1"/>
  <c r="B24" i="14"/>
  <c r="C24" i="14"/>
  <c r="C25" i="14" l="1"/>
  <c r="C26" i="14"/>
  <c r="D25" i="14"/>
  <c r="D26" i="14" l="1"/>
  <c r="B27" i="14"/>
  <c r="B26" i="14"/>
  <c r="C27" i="14" l="1"/>
  <c r="B28" i="14"/>
  <c r="D27" i="14"/>
  <c r="C28" i="14" l="1"/>
  <c r="D28" i="14"/>
  <c r="D29" i="14"/>
  <c r="H29" i="14" l="1"/>
  <c r="G29" i="14"/>
  <c r="F29" i="14"/>
  <c r="C29" i="14"/>
  <c r="C30" i="14"/>
  <c r="E29" i="14"/>
  <c r="B29" i="14"/>
  <c r="D30" i="14" l="1"/>
  <c r="B31" i="14"/>
  <c r="B30" i="14"/>
  <c r="G31" i="14" l="1"/>
  <c r="D31" i="14"/>
  <c r="F31" i="14"/>
  <c r="C32" i="14"/>
  <c r="E31" i="14"/>
  <c r="H31" i="14"/>
  <c r="C31" i="14"/>
  <c r="B32" i="14" l="1"/>
  <c r="E32" i="14"/>
  <c r="G32" i="14"/>
  <c r="F32" i="14"/>
  <c r="D32" i="14"/>
  <c r="H32" i="14"/>
  <c r="G33" i="14" l="1"/>
  <c r="D33" i="14"/>
  <c r="F33" i="14"/>
  <c r="B33" i="14"/>
  <c r="H33" i="14"/>
  <c r="C33" i="14"/>
  <c r="E33" i="14"/>
  <c r="G34" i="14"/>
  <c r="B34" i="14"/>
  <c r="H34" i="14"/>
  <c r="D34" i="14"/>
  <c r="C34" i="14"/>
  <c r="E34" i="14"/>
  <c r="F34" i="14"/>
  <c r="D35" i="14" l="1"/>
  <c r="E35" i="14"/>
  <c r="C35" i="14"/>
  <c r="F35" i="14"/>
  <c r="B35" i="14"/>
  <c r="G35" i="14"/>
  <c r="H35" i="14"/>
  <c r="G36" i="14" l="1"/>
  <c r="B36" i="14"/>
  <c r="H36" i="14"/>
  <c r="D36" i="14"/>
  <c r="F36" i="14"/>
  <c r="C36" i="14"/>
  <c r="E36" i="14"/>
  <c r="D37" i="14" l="1"/>
  <c r="E37" i="14"/>
  <c r="C37" i="14"/>
  <c r="H37" i="14"/>
  <c r="F37" i="14"/>
  <c r="B37" i="14"/>
  <c r="G37" i="14"/>
  <c r="G38" i="14" l="1"/>
  <c r="B38" i="14"/>
  <c r="H38" i="14"/>
  <c r="D38" i="14"/>
  <c r="F38" i="14"/>
  <c r="C38" i="14"/>
  <c r="E38" i="14"/>
  <c r="D39" i="14" l="1"/>
  <c r="E39" i="14"/>
  <c r="C39" i="14"/>
  <c r="H39" i="14"/>
  <c r="B39" i="14"/>
  <c r="F39" i="14"/>
  <c r="G39" i="14"/>
  <c r="G40" i="14" l="1"/>
  <c r="B40" i="14"/>
  <c r="H40" i="14"/>
  <c r="D40" i="14"/>
  <c r="C40" i="14"/>
  <c r="F40" i="14"/>
  <c r="E40" i="14"/>
  <c r="D41" i="14" l="1"/>
  <c r="E41" i="14"/>
  <c r="C41" i="14"/>
  <c r="F41" i="14"/>
  <c r="B41" i="14"/>
  <c r="G41" i="14"/>
  <c r="H41" i="14"/>
  <c r="G42" i="14" l="1"/>
  <c r="B42" i="14"/>
  <c r="H42" i="14"/>
  <c r="D42" i="14"/>
  <c r="F42" i="14"/>
  <c r="C42" i="14"/>
  <c r="E42" i="14"/>
  <c r="D43" i="14" l="1"/>
  <c r="E43" i="14"/>
  <c r="C43" i="14"/>
  <c r="H43" i="14"/>
  <c r="F43" i="14"/>
  <c r="G43" i="14"/>
  <c r="B43" i="14"/>
  <c r="G44" i="14" l="1"/>
  <c r="B44" i="14"/>
  <c r="H44" i="14"/>
  <c r="D44" i="14"/>
  <c r="F44" i="14"/>
  <c r="C44" i="14"/>
  <c r="E44" i="14"/>
  <c r="D45" i="14" l="1"/>
  <c r="E45" i="14"/>
  <c r="C45" i="14"/>
  <c r="H45" i="14"/>
  <c r="B45" i="14"/>
  <c r="F45" i="14"/>
  <c r="G45" i="14"/>
  <c r="G46" i="14" l="1"/>
  <c r="B46" i="14"/>
  <c r="H46" i="14"/>
  <c r="D46" i="14"/>
  <c r="C46" i="14"/>
  <c r="F46" i="14"/>
  <c r="E46" i="14"/>
  <c r="D47" i="14" l="1"/>
  <c r="E47" i="14"/>
  <c r="C47" i="14"/>
  <c r="F47" i="14"/>
  <c r="H47" i="14"/>
  <c r="B47" i="14"/>
  <c r="G47" i="14"/>
  <c r="G48" i="14" l="1"/>
  <c r="B48" i="14"/>
  <c r="H48" i="14"/>
  <c r="D48" i="14"/>
  <c r="F48" i="14"/>
  <c r="C48" i="14"/>
  <c r="E48" i="14"/>
  <c r="D49" i="14" l="1"/>
  <c r="E49" i="14"/>
  <c r="C49" i="14"/>
  <c r="H49" i="14"/>
  <c r="F49" i="14"/>
  <c r="G49" i="14"/>
  <c r="B49" i="14"/>
  <c r="G50" i="14" l="1"/>
  <c r="B50" i="14"/>
  <c r="H50" i="14"/>
  <c r="D50" i="14"/>
  <c r="F50" i="14"/>
  <c r="C50" i="14"/>
  <c r="E50" i="14"/>
  <c r="D51" i="14" l="1"/>
  <c r="E51" i="14"/>
  <c r="C51" i="14"/>
  <c r="H51" i="14"/>
  <c r="F51" i="14"/>
  <c r="G51" i="14"/>
  <c r="B51" i="14"/>
  <c r="G52" i="14" l="1"/>
  <c r="B52" i="14"/>
  <c r="H52" i="14"/>
  <c r="D52" i="14"/>
  <c r="C52" i="14"/>
  <c r="E52" i="14"/>
  <c r="F52" i="14"/>
  <c r="D53" i="14" l="1"/>
  <c r="E53" i="14"/>
  <c r="C53" i="14"/>
  <c r="F53" i="14"/>
  <c r="B53" i="14"/>
  <c r="H53" i="14"/>
  <c r="G53" i="14"/>
  <c r="G54" i="14" l="1"/>
  <c r="B54" i="14"/>
  <c r="H54" i="14"/>
  <c r="D54" i="14"/>
  <c r="F54" i="14"/>
  <c r="C54" i="14"/>
  <c r="E54" i="14"/>
  <c r="D55" i="14" l="1"/>
  <c r="E55" i="14"/>
  <c r="C55" i="14"/>
  <c r="H55" i="14"/>
  <c r="F55" i="14"/>
  <c r="G55" i="14"/>
  <c r="B55" i="14"/>
  <c r="G56" i="14" l="1"/>
  <c r="B56" i="14"/>
  <c r="H56" i="14"/>
  <c r="D56" i="14"/>
  <c r="F56" i="14"/>
  <c r="C56" i="14"/>
  <c r="E56" i="14"/>
  <c r="D57" i="14" l="1"/>
  <c r="E57" i="14"/>
  <c r="C57" i="14"/>
  <c r="H57" i="14"/>
  <c r="F57" i="14"/>
  <c r="B57" i="14"/>
  <c r="G57" i="14"/>
  <c r="G58" i="14" l="1"/>
  <c r="B58" i="14"/>
  <c r="H58" i="14"/>
  <c r="D58" i="14"/>
  <c r="C58" i="14"/>
  <c r="E58" i="14"/>
  <c r="F58" i="14"/>
  <c r="D59" i="14" l="1"/>
  <c r="E59" i="14"/>
  <c r="C59" i="14"/>
  <c r="F59" i="14"/>
  <c r="B59" i="14"/>
  <c r="G59" i="14"/>
  <c r="H59" i="14"/>
  <c r="G60" i="14" l="1"/>
  <c r="B60" i="14"/>
  <c r="H60" i="14"/>
  <c r="D60" i="14"/>
  <c r="F60" i="14"/>
  <c r="C60" i="14"/>
  <c r="E60" i="14"/>
  <c r="D61" i="14" l="1"/>
  <c r="C61" i="14"/>
  <c r="G61" i="14"/>
  <c r="E61" i="14"/>
  <c r="F61" i="14"/>
  <c r="H61" i="14"/>
  <c r="B61" i="14"/>
  <c r="B62" i="14" l="1"/>
  <c r="H62" i="14"/>
  <c r="F62" i="14"/>
  <c r="D62" i="14"/>
  <c r="E62" i="14"/>
  <c r="C62" i="14"/>
  <c r="G62" i="14"/>
  <c r="E63" i="14" l="1"/>
  <c r="D63" i="14"/>
  <c r="B63" i="14"/>
  <c r="G63" i="14"/>
  <c r="C63" i="14"/>
  <c r="F63" i="14"/>
  <c r="H63" i="14"/>
  <c r="B64" i="14" l="1"/>
  <c r="H64" i="14"/>
  <c r="C64" i="14"/>
  <c r="G64" i="14"/>
  <c r="E64" i="14"/>
  <c r="F64" i="14"/>
  <c r="D64" i="14"/>
  <c r="E65" i="14" l="1"/>
  <c r="H65" i="14"/>
  <c r="G65" i="14"/>
  <c r="F65" i="14"/>
  <c r="B65" i="14"/>
  <c r="C65" i="14"/>
  <c r="D65" i="14"/>
  <c r="B66" i="14" l="1"/>
  <c r="H66" i="14"/>
  <c r="F66" i="14"/>
  <c r="G66" i="14"/>
  <c r="C66" i="14"/>
  <c r="D66" i="14"/>
  <c r="E66" i="14"/>
  <c r="E67" i="14" l="1"/>
  <c r="D67" i="14"/>
  <c r="G67" i="14"/>
  <c r="B67" i="14"/>
  <c r="C67" i="14"/>
  <c r="F67" i="14"/>
  <c r="H67" i="14"/>
  <c r="B68" i="14" l="1"/>
  <c r="H68" i="14"/>
  <c r="C68" i="14"/>
  <c r="F68" i="14"/>
  <c r="D68" i="14"/>
  <c r="E68" i="14"/>
  <c r="G68" i="14"/>
  <c r="E69" i="14" l="1"/>
  <c r="H69" i="14"/>
  <c r="F69" i="14"/>
  <c r="B69" i="14"/>
  <c r="C69" i="14"/>
  <c r="D69" i="14"/>
  <c r="G69" i="14"/>
  <c r="B70" i="14" l="1"/>
  <c r="H70" i="14"/>
  <c r="F70" i="14"/>
  <c r="E70" i="14"/>
  <c r="C70" i="14"/>
  <c r="D70" i="14"/>
  <c r="G70" i="14"/>
  <c r="E71" i="14" l="1"/>
  <c r="D71" i="14"/>
  <c r="F71" i="14"/>
  <c r="C71" i="14"/>
  <c r="G71" i="14"/>
  <c r="H71" i="14"/>
  <c r="B71" i="14"/>
  <c r="B72" i="14" l="1"/>
  <c r="H72" i="14"/>
  <c r="C72" i="14"/>
  <c r="E72" i="14"/>
  <c r="F72" i="14"/>
  <c r="G72" i="14"/>
  <c r="D72" i="14"/>
  <c r="E73" i="14" l="1"/>
  <c r="H73" i="14"/>
  <c r="D73" i="14"/>
  <c r="G73" i="14"/>
  <c r="B73" i="14"/>
  <c r="C73" i="14"/>
  <c r="F73" i="14"/>
  <c r="B74" i="14" l="1"/>
  <c r="D74" i="14"/>
  <c r="C74" i="14"/>
  <c r="D75" i="14" l="1"/>
  <c r="C75" i="14"/>
  <c r="B75" i="14"/>
  <c r="B76" i="14" l="1"/>
  <c r="C76" i="14"/>
  <c r="D76" i="14"/>
  <c r="C77" i="14" l="1"/>
  <c r="B77" i="14"/>
  <c r="D77" i="14"/>
  <c r="B78" i="14" l="1"/>
  <c r="C78" i="14"/>
  <c r="D78" i="14"/>
  <c r="D79" i="14" l="1"/>
  <c r="B79" i="14"/>
  <c r="C79" i="14"/>
  <c r="B80" i="14" l="1"/>
  <c r="C80" i="14"/>
  <c r="D80" i="14"/>
  <c r="E81" i="14" l="1"/>
  <c r="H81" i="14"/>
  <c r="B81" i="14"/>
  <c r="G81" i="14"/>
  <c r="C81" i="14"/>
  <c r="D81" i="14"/>
  <c r="F81" i="14"/>
  <c r="E82" i="14" l="1"/>
  <c r="H82" i="14"/>
  <c r="G82" i="14"/>
  <c r="B82" i="14"/>
  <c r="C82" i="14"/>
  <c r="D82" i="14"/>
  <c r="F82" i="14"/>
  <c r="B83" i="14" l="1"/>
  <c r="C83" i="14"/>
  <c r="D83" i="14"/>
  <c r="E84" i="14" l="1"/>
  <c r="D84" i="14"/>
  <c r="G84" i="14"/>
  <c r="H84" i="14"/>
  <c r="B84" i="14"/>
  <c r="C84" i="14"/>
  <c r="F84" i="14"/>
  <c r="B85" i="14" l="1"/>
  <c r="H85" i="14"/>
  <c r="C85" i="14"/>
  <c r="F85" i="14"/>
  <c r="G85" i="14"/>
  <c r="D85" i="14"/>
  <c r="E85" i="14"/>
  <c r="E86" i="14" l="1"/>
  <c r="H86" i="14"/>
  <c r="F86" i="14"/>
  <c r="G86" i="14"/>
  <c r="B86" i="14"/>
  <c r="C86" i="14"/>
  <c r="D86" i="14"/>
  <c r="B87" i="14" l="1"/>
  <c r="H87" i="14"/>
  <c r="F87" i="14"/>
  <c r="E87" i="14"/>
  <c r="G87" i="14"/>
  <c r="C87" i="14"/>
  <c r="D87" i="14"/>
  <c r="E88" i="14" l="1"/>
  <c r="D88" i="14"/>
  <c r="F88" i="14"/>
  <c r="G88" i="14"/>
  <c r="H88" i="14"/>
  <c r="B88" i="14"/>
  <c r="C88" i="14"/>
  <c r="B89" i="14" l="1"/>
  <c r="H89" i="14"/>
  <c r="C89" i="14"/>
  <c r="E89" i="14"/>
  <c r="F89" i="14"/>
  <c r="G89" i="14"/>
  <c r="D89" i="14"/>
  <c r="E90" i="14" l="1"/>
  <c r="H90" i="14"/>
  <c r="D90" i="14"/>
  <c r="F90" i="14"/>
  <c r="G90" i="14"/>
  <c r="B90" i="14"/>
  <c r="C90" i="14"/>
  <c r="B91" i="14" l="1"/>
  <c r="D91" i="14"/>
  <c r="C91" i="14"/>
  <c r="D92" i="14" l="1"/>
  <c r="C92" i="14"/>
  <c r="B92" i="14"/>
  <c r="B93" i="14" l="1"/>
  <c r="C93" i="14"/>
  <c r="D93" i="14"/>
  <c r="C94" i="14" l="1"/>
  <c r="D94" i="14"/>
  <c r="B94" i="14"/>
  <c r="B95" i="14" l="1"/>
  <c r="C95" i="14"/>
  <c r="D95" i="14"/>
  <c r="E96" i="14" l="1"/>
  <c r="D96" i="14"/>
  <c r="B96" i="14"/>
  <c r="C96" i="14"/>
  <c r="F96" i="14"/>
  <c r="G96" i="14"/>
  <c r="H96" i="14"/>
  <c r="B97" i="14" l="1"/>
  <c r="C97" i="14"/>
  <c r="D97" i="14"/>
  <c r="E98" i="14" l="1"/>
  <c r="H98" i="14"/>
  <c r="B98" i="14"/>
  <c r="C98" i="14"/>
  <c r="D98" i="14"/>
  <c r="F98" i="14"/>
  <c r="G98" i="14"/>
  <c r="B99" i="14" l="1"/>
  <c r="H99" i="14"/>
  <c r="F99" i="14"/>
  <c r="C99" i="14"/>
  <c r="D99" i="14"/>
  <c r="E99" i="14"/>
  <c r="G99" i="14"/>
  <c r="E100" i="14" l="1"/>
  <c r="D100" i="14"/>
  <c r="B100" i="14"/>
  <c r="C100" i="14"/>
  <c r="F100" i="14"/>
  <c r="G100" i="14"/>
  <c r="H100" i="14"/>
  <c r="B101" i="14" l="1"/>
  <c r="H101" i="14"/>
  <c r="C101" i="14"/>
  <c r="D101" i="14"/>
  <c r="E101" i="14"/>
  <c r="F101" i="14"/>
  <c r="G101" i="14"/>
  <c r="E102" i="14" l="1"/>
  <c r="H102" i="14"/>
  <c r="B102" i="14"/>
  <c r="C102" i="14"/>
  <c r="D102" i="14"/>
  <c r="F102" i="14"/>
  <c r="G102" i="14"/>
  <c r="B103" i="14" l="1"/>
  <c r="H103" i="14"/>
  <c r="F103" i="14"/>
  <c r="C103" i="14"/>
  <c r="D103" i="14"/>
  <c r="E103" i="14"/>
  <c r="G103" i="14"/>
  <c r="E104" i="14" l="1"/>
  <c r="D104" i="14"/>
  <c r="H104" i="14"/>
  <c r="B104" i="14"/>
  <c r="C104" i="14"/>
  <c r="F104" i="14"/>
  <c r="G104" i="14"/>
  <c r="B105" i="14" l="1"/>
  <c r="H105" i="14"/>
  <c r="C105" i="14"/>
  <c r="G105" i="14"/>
  <c r="D105" i="14"/>
  <c r="E105" i="14"/>
  <c r="F105" i="14"/>
  <c r="E106" i="14" l="1"/>
  <c r="H106" i="14"/>
  <c r="G106" i="14"/>
  <c r="B106" i="14"/>
  <c r="C106" i="14"/>
  <c r="D106" i="14"/>
  <c r="F106" i="14"/>
  <c r="B107" i="14" l="1"/>
  <c r="H107" i="14"/>
  <c r="F107" i="14"/>
  <c r="G107" i="14"/>
  <c r="C107" i="14"/>
  <c r="D107" i="14"/>
  <c r="E107" i="14"/>
  <c r="E108" i="14" l="1"/>
  <c r="D108" i="14"/>
  <c r="G108" i="14"/>
  <c r="B108" i="14"/>
  <c r="C108" i="14"/>
  <c r="F108" i="14"/>
  <c r="H108" i="14"/>
  <c r="B109" i="14" l="1"/>
  <c r="H109" i="14"/>
  <c r="C109" i="14"/>
  <c r="F109" i="14"/>
  <c r="D109" i="14"/>
  <c r="E109" i="14"/>
  <c r="G109" i="14"/>
  <c r="E110" i="14" l="1"/>
  <c r="F110" i="14"/>
  <c r="H110" i="14"/>
  <c r="B110" i="14"/>
  <c r="C110" i="14"/>
  <c r="D110" i="14"/>
  <c r="G110" i="14"/>
  <c r="B111" i="14" l="1"/>
  <c r="H111" i="14"/>
  <c r="D111" i="14"/>
  <c r="F111" i="14"/>
  <c r="G111" i="14"/>
  <c r="C111" i="14"/>
  <c r="E111" i="14"/>
  <c r="E112" i="14" l="1"/>
  <c r="B112" i="14"/>
  <c r="D112" i="14"/>
  <c r="F112" i="14"/>
  <c r="G112" i="14"/>
  <c r="C112" i="14"/>
  <c r="H112" i="14"/>
  <c r="B113" i="14" l="1"/>
  <c r="H113" i="14"/>
  <c r="G113" i="14"/>
  <c r="C113" i="14"/>
  <c r="D113" i="14"/>
  <c r="E113" i="14"/>
  <c r="F113" i="14"/>
  <c r="E114" i="14" l="1"/>
  <c r="F114" i="14"/>
  <c r="H114" i="14"/>
  <c r="B114" i="14"/>
  <c r="C114" i="14"/>
  <c r="D114" i="14"/>
  <c r="G114" i="14"/>
  <c r="B115" i="14" l="1"/>
  <c r="H115" i="14"/>
  <c r="D115" i="14"/>
  <c r="F115" i="14"/>
  <c r="G115" i="14"/>
  <c r="C115" i="14"/>
  <c r="E115" i="14"/>
  <c r="E116" i="14" l="1"/>
  <c r="B116" i="14"/>
  <c r="D116" i="14"/>
  <c r="F116" i="14"/>
  <c r="G116" i="14"/>
  <c r="C116" i="14"/>
  <c r="H116" i="14"/>
  <c r="B117" i="14" l="1"/>
  <c r="H117" i="14"/>
  <c r="G117" i="14"/>
  <c r="C117" i="14"/>
  <c r="D117" i="14"/>
  <c r="E117" i="14"/>
  <c r="F117" i="14"/>
  <c r="E118" i="14" l="1"/>
  <c r="F118" i="14"/>
  <c r="H118" i="14"/>
  <c r="B118" i="14"/>
  <c r="C118" i="14"/>
  <c r="D118" i="14"/>
  <c r="G118" i="14"/>
  <c r="B119" i="14" l="1"/>
  <c r="H119" i="14"/>
  <c r="D119" i="14"/>
  <c r="F119" i="14"/>
  <c r="C119" i="14"/>
  <c r="E119" i="14"/>
  <c r="G119" i="14"/>
  <c r="E120" i="14" l="1"/>
  <c r="B120" i="14"/>
  <c r="D120" i="14"/>
  <c r="G120" i="14"/>
  <c r="C120" i="14"/>
  <c r="F120" i="14"/>
  <c r="H120" i="14"/>
  <c r="B121" i="14" l="1"/>
  <c r="H121" i="14"/>
  <c r="G121" i="14"/>
  <c r="C121" i="14"/>
  <c r="E121" i="14"/>
  <c r="D121" i="14"/>
  <c r="F121" i="14"/>
  <c r="E122" i="14" l="1"/>
  <c r="F122" i="14"/>
  <c r="H122" i="14"/>
  <c r="C122" i="14"/>
  <c r="B122" i="14"/>
  <c r="D122" i="14"/>
  <c r="G122" i="14"/>
  <c r="B123" i="14" l="1"/>
  <c r="H123" i="14"/>
  <c r="D123" i="14"/>
  <c r="F123" i="14"/>
  <c r="E123" i="14"/>
  <c r="G123" i="14"/>
  <c r="C123" i="14"/>
  <c r="E124" i="14" l="1"/>
  <c r="B124" i="14"/>
  <c r="D124" i="14"/>
  <c r="H124" i="14"/>
  <c r="C124" i="14"/>
  <c r="F124" i="14"/>
  <c r="G124" i="14"/>
  <c r="B125" i="14" l="1"/>
  <c r="H125" i="14"/>
  <c r="G125" i="14"/>
  <c r="C125" i="14"/>
  <c r="D125" i="14"/>
  <c r="E125" i="14"/>
  <c r="F125" i="14"/>
  <c r="E126" i="14" l="1"/>
  <c r="F126" i="14"/>
  <c r="H126" i="14"/>
  <c r="B126" i="14"/>
  <c r="C126" i="14"/>
  <c r="D126" i="14"/>
  <c r="G126" i="14"/>
  <c r="B127" i="14" l="1"/>
  <c r="H127" i="14"/>
  <c r="D127" i="14"/>
  <c r="F127" i="14"/>
  <c r="C127" i="14"/>
  <c r="E127" i="14"/>
  <c r="G127" i="14"/>
  <c r="E128" i="14" l="1"/>
  <c r="B128" i="14"/>
  <c r="D128" i="14"/>
  <c r="F128" i="14"/>
  <c r="G128" i="14"/>
  <c r="H128" i="14"/>
  <c r="C128" i="14"/>
  <c r="B129" i="14" l="1"/>
  <c r="H129" i="14"/>
  <c r="G129" i="14"/>
  <c r="C129" i="14"/>
  <c r="F129" i="14"/>
  <c r="D129" i="14"/>
  <c r="E129" i="14"/>
  <c r="E130" i="14" l="1"/>
  <c r="F130" i="14"/>
  <c r="H130" i="14"/>
  <c r="B130" i="14"/>
  <c r="C130" i="14"/>
  <c r="D130" i="14"/>
  <c r="G130" i="14"/>
  <c r="B131" i="14" l="1"/>
  <c r="H131" i="14"/>
  <c r="D131" i="14"/>
  <c r="F131" i="14"/>
  <c r="C131" i="14"/>
  <c r="E131" i="14"/>
  <c r="G131" i="14"/>
  <c r="E132" i="14" l="1"/>
  <c r="B132" i="14"/>
  <c r="C132" i="14"/>
  <c r="D132" i="14"/>
  <c r="F132" i="14"/>
  <c r="G132" i="14"/>
  <c r="H132" i="14"/>
  <c r="B133" i="14" l="1"/>
  <c r="H133" i="14"/>
  <c r="C133" i="14"/>
  <c r="D133" i="14"/>
  <c r="E133" i="14"/>
  <c r="F133" i="14"/>
  <c r="G133" i="14"/>
  <c r="E134" i="14" l="1"/>
  <c r="H134" i="14"/>
  <c r="B134" i="14"/>
  <c r="C134" i="14"/>
  <c r="D134" i="14"/>
  <c r="F134" i="14"/>
  <c r="G134" i="14"/>
  <c r="B135" i="14" l="1"/>
  <c r="H135" i="14"/>
  <c r="F135" i="14"/>
  <c r="G135" i="14"/>
  <c r="C135" i="14"/>
  <c r="D135" i="14"/>
  <c r="E135" i="14"/>
  <c r="E136" i="14" l="1"/>
  <c r="D136" i="14"/>
  <c r="F136" i="14"/>
  <c r="G136" i="14"/>
  <c r="H136" i="14"/>
  <c r="B136" i="14"/>
  <c r="C136" i="14"/>
  <c r="B137" i="14" l="1"/>
  <c r="H137" i="14"/>
  <c r="C137" i="14"/>
  <c r="D137" i="14"/>
  <c r="E137" i="14"/>
  <c r="F137" i="14"/>
  <c r="G137" i="14"/>
  <c r="E138" i="14" l="1"/>
  <c r="H138" i="14"/>
  <c r="B138" i="14"/>
  <c r="C138" i="14"/>
  <c r="D138" i="14"/>
  <c r="F138" i="14"/>
  <c r="G138" i="14"/>
  <c r="B139" i="14" l="1"/>
  <c r="H139" i="14"/>
  <c r="F139" i="14"/>
  <c r="G139" i="14"/>
  <c r="C139" i="14"/>
  <c r="D139" i="14"/>
  <c r="E139" i="14"/>
  <c r="D140" i="14" l="1"/>
  <c r="B140" i="14"/>
  <c r="C140" i="14"/>
  <c r="B141" i="14" l="1"/>
  <c r="C141" i="14"/>
  <c r="D141" i="14"/>
  <c r="B142" i="14" l="1"/>
  <c r="D142" i="14"/>
  <c r="C142" i="14"/>
  <c r="B143" i="14" l="1"/>
  <c r="C143" i="14"/>
  <c r="D143" i="14"/>
  <c r="D144" i="14" l="1"/>
  <c r="B144" i="14"/>
  <c r="C144" i="14"/>
  <c r="B145" i="14" l="1"/>
  <c r="C145" i="14"/>
  <c r="D145" i="14"/>
  <c r="D146" i="14" l="1"/>
  <c r="B146" i="14"/>
  <c r="C146" i="14"/>
  <c r="B147" i="14" l="1"/>
  <c r="D147" i="14"/>
  <c r="C147" i="14"/>
  <c r="D148" i="14" l="1"/>
  <c r="C148" i="14"/>
  <c r="B148" i="14"/>
  <c r="B149" i="14" l="1"/>
  <c r="C149" i="14"/>
  <c r="D149" i="14"/>
  <c r="D150" i="14" l="1"/>
  <c r="B150" i="14"/>
  <c r="C150" i="14"/>
  <c r="C151" i="14" l="1"/>
  <c r="D151" i="14"/>
  <c r="B151" i="14"/>
  <c r="D152" i="14" l="1"/>
  <c r="C152" i="14"/>
  <c r="B152" i="14"/>
  <c r="B153" i="14" l="1"/>
  <c r="C153" i="14"/>
  <c r="D153" i="14"/>
  <c r="D154" i="14" l="1"/>
  <c r="C154" i="14"/>
  <c r="B154" i="14"/>
  <c r="B154" i="13" l="1"/>
  <c r="C154" i="13"/>
  <c r="F154" i="13"/>
  <c r="D154" i="13"/>
  <c r="H154" i="13"/>
  <c r="G154" i="13"/>
  <c r="E154" i="13"/>
  <c r="B153" i="13"/>
  <c r="C153" i="13"/>
  <c r="D153" i="13"/>
  <c r="C155" i="14"/>
  <c r="B155" i="14"/>
  <c r="D155" i="14"/>
  <c r="H155" i="13" l="1"/>
  <c r="G155" i="13"/>
  <c r="E155" i="13"/>
  <c r="B155" i="13"/>
  <c r="D155" i="13"/>
  <c r="F155" i="13"/>
  <c r="C155" i="13"/>
  <c r="D156" i="14"/>
  <c r="C156" i="14"/>
  <c r="B156" i="14"/>
  <c r="G156" i="13" l="1"/>
  <c r="H156" i="13"/>
  <c r="B156" i="13"/>
  <c r="C156" i="13"/>
  <c r="F156" i="13"/>
  <c r="D156" i="13"/>
  <c r="E156" i="13"/>
  <c r="G157" i="13" l="1"/>
  <c r="H157" i="13"/>
  <c r="B157" i="13"/>
  <c r="E157" i="13"/>
  <c r="D157" i="13"/>
  <c r="C157" i="13"/>
  <c r="F157" i="13"/>
  <c r="D158" i="13" l="1"/>
  <c r="B158" i="13"/>
  <c r="C158" i="13"/>
  <c r="F159" i="24" l="1"/>
  <c r="F226" i="24" l="1"/>
  <c r="F225" i="24"/>
  <c r="F224" i="24"/>
  <c r="F223" i="24"/>
  <c r="F222" i="24"/>
  <c r="F221" i="24"/>
  <c r="F205" i="24"/>
  <c r="F199" i="24"/>
  <c r="E199" i="24"/>
  <c r="D199" i="24"/>
  <c r="F197" i="24"/>
  <c r="F196" i="24"/>
  <c r="F195" i="24"/>
  <c r="F194" i="24"/>
  <c r="F193" i="24"/>
  <c r="F192" i="24"/>
  <c r="F176" i="24"/>
  <c r="F170" i="24"/>
  <c r="E170" i="24"/>
  <c r="D170" i="24"/>
  <c r="E169" i="24"/>
  <c r="D169" i="24"/>
  <c r="F168" i="24"/>
  <c r="F167" i="24"/>
  <c r="F166" i="24"/>
  <c r="F165" i="24"/>
  <c r="F164" i="24"/>
  <c r="F163" i="24"/>
  <c r="F147" i="24"/>
  <c r="F141" i="24"/>
  <c r="E141" i="24"/>
  <c r="D141" i="24"/>
  <c r="F139" i="24"/>
  <c r="F138" i="24"/>
  <c r="F137" i="24"/>
  <c r="F136" i="24"/>
  <c r="F135" i="24"/>
  <c r="F134" i="24"/>
  <c r="F118" i="24"/>
  <c r="F112" i="24"/>
  <c r="E112" i="24"/>
  <c r="D112" i="24"/>
  <c r="E111" i="24"/>
  <c r="D111" i="24"/>
  <c r="F110" i="24"/>
  <c r="F109" i="24"/>
  <c r="F108" i="24"/>
  <c r="F107" i="24"/>
  <c r="F106" i="24"/>
  <c r="F105" i="24"/>
  <c r="F89" i="24"/>
  <c r="F83" i="24"/>
  <c r="E83" i="24"/>
  <c r="D83" i="24"/>
  <c r="F81" i="24"/>
  <c r="F80" i="24"/>
  <c r="F79" i="24"/>
  <c r="F78" i="24"/>
  <c r="F77" i="24"/>
  <c r="F76" i="24"/>
  <c r="F60" i="24"/>
  <c r="F54" i="24"/>
  <c r="E54" i="24"/>
  <c r="D54" i="24"/>
  <c r="E53"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F21" i="24" l="1"/>
  <c r="F41" i="24"/>
  <c r="F61" i="24"/>
  <c r="F99" i="24"/>
  <c r="F119" i="24"/>
  <c r="F10" i="24"/>
  <c r="F94" i="24"/>
  <c r="F114" i="24"/>
  <c r="F132" i="24"/>
  <c r="F158" i="24"/>
  <c r="F172" i="24"/>
  <c r="F190" i="24"/>
  <c r="F11" i="24"/>
  <c r="F17" i="24"/>
  <c r="F23" i="24"/>
  <c r="F43" i="24"/>
  <c r="F49" i="24"/>
  <c r="F53" i="24"/>
  <c r="F57" i="24"/>
  <c r="F63" i="24"/>
  <c r="F69" i="24"/>
  <c r="F75" i="24"/>
  <c r="F95" i="24"/>
  <c r="F101" i="24"/>
  <c r="F111" i="24"/>
  <c r="F115" i="24"/>
  <c r="F121" i="24"/>
  <c r="F127" i="24"/>
  <c r="F133" i="24"/>
  <c r="F153" i="24"/>
  <c r="F169" i="24"/>
  <c r="F173" i="24"/>
  <c r="F179" i="24"/>
  <c r="F185" i="24"/>
  <c r="F191" i="24"/>
  <c r="F211" i="24"/>
  <c r="F217" i="24"/>
  <c r="F73" i="24"/>
  <c r="F93" i="24"/>
  <c r="F113" i="24"/>
  <c r="F157" i="24"/>
  <c r="F177" i="24"/>
  <c r="F209" i="24"/>
  <c r="F16" i="24"/>
  <c r="F48" i="24"/>
  <c r="F62" i="24"/>
  <c r="F88" i="24"/>
  <c r="F178" i="24"/>
  <c r="F216" i="24"/>
  <c r="F18" i="24"/>
  <c r="F24" i="24"/>
  <c r="F58" i="24"/>
  <c r="F64" i="24"/>
  <c r="F70" i="24"/>
  <c r="D82" i="24"/>
  <c r="F84" i="24"/>
  <c r="F90" i="24"/>
  <c r="F96" i="24"/>
  <c r="F102" i="24"/>
  <c r="F116" i="24"/>
  <c r="F122" i="24"/>
  <c r="F128" i="24"/>
  <c r="D140" i="24"/>
  <c r="F142" i="24"/>
  <c r="F148" i="24"/>
  <c r="F154" i="24"/>
  <c r="F160" i="24"/>
  <c r="F174" i="24"/>
  <c r="F180" i="24"/>
  <c r="F186" i="24"/>
  <c r="D198" i="24"/>
  <c r="F200" i="24"/>
  <c r="F206" i="24"/>
  <c r="F212" i="24"/>
  <c r="F218" i="24"/>
  <c r="F37" i="24"/>
  <c r="F55" i="24"/>
  <c r="F131" i="24"/>
  <c r="F151" i="24"/>
  <c r="F171" i="24"/>
  <c r="F189" i="24"/>
  <c r="F203" i="24"/>
  <c r="F56" i="24"/>
  <c r="F74" i="24"/>
  <c r="F100" i="24"/>
  <c r="F120" i="24"/>
  <c r="F152" i="24"/>
  <c r="F184" i="24"/>
  <c r="F210"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27" i="24"/>
  <c r="F47" i="24"/>
  <c r="F67" i="24"/>
  <c r="F87" i="24"/>
  <c r="F125" i="24"/>
  <c r="F145" i="24"/>
  <c r="F183" i="24"/>
  <c r="F215" i="24"/>
  <c r="F22" i="24"/>
  <c r="F42" i="24"/>
  <c r="F68" i="24"/>
  <c r="F126" i="24"/>
  <c r="F146" i="24"/>
  <c r="F204"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I5" i="8"/>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T10" i="15"/>
  <c r="S10" i="15"/>
  <c r="R10" i="15"/>
  <c r="Q10" i="15"/>
  <c r="P10" i="15"/>
  <c r="O10" i="15"/>
  <c r="N10" i="15"/>
  <c r="M10" i="15"/>
  <c r="F9" i="5" l="1"/>
  <c r="J8" i="5"/>
  <c r="I8" i="5"/>
  <c r="H8" i="5"/>
  <c r="F8" i="5"/>
  <c r="J7" i="5"/>
  <c r="I7" i="5"/>
  <c r="H7" i="5"/>
  <c r="F7" i="5"/>
  <c r="D7" i="5"/>
  <c r="C7" i="5"/>
  <c r="B7" i="5"/>
  <c r="A7" i="5"/>
  <c r="J6" i="5"/>
  <c r="I6" i="5"/>
  <c r="H6" i="5"/>
  <c r="F6" i="5"/>
  <c r="D6" i="5"/>
  <c r="C6" i="5"/>
  <c r="B6" i="5"/>
  <c r="A6" i="5"/>
  <c r="F4" i="5"/>
  <c r="A4" i="5"/>
  <c r="A3" i="6" l="1"/>
  <c r="A2" i="24"/>
  <c r="B2" i="15" l="1"/>
  <c r="A2" i="7"/>
  <c r="A17" i="8"/>
  <c r="A4" i="8"/>
  <c r="A2" i="5"/>
  <c r="A2" i="4"/>
  <c r="A2" i="14"/>
  <c r="A2" i="13"/>
  <c r="A2" i="12"/>
  <c r="A2" i="2"/>
  <c r="D5" i="13" l="1"/>
  <c r="B5" i="13"/>
  <c r="C5" i="13"/>
  <c r="B6" i="13"/>
  <c r="C6" i="13"/>
  <c r="D6" i="13"/>
  <c r="B8" i="13"/>
  <c r="B7" i="13"/>
  <c r="C7" i="13"/>
  <c r="D7" i="13"/>
  <c r="D8" i="13"/>
  <c r="C8" i="13"/>
  <c r="D10" i="13"/>
  <c r="B9" i="13"/>
  <c r="C9" i="13"/>
  <c r="C10" i="13"/>
  <c r="D9" i="13"/>
  <c r="B10" i="13"/>
  <c r="C11" i="13"/>
  <c r="B11" i="13"/>
  <c r="D11" i="13"/>
  <c r="C12" i="13"/>
  <c r="B12" i="13"/>
  <c r="D12" i="13"/>
  <c r="C13" i="13"/>
  <c r="D13" i="13"/>
  <c r="B13" i="13"/>
  <c r="B15" i="13"/>
  <c r="D15" i="13"/>
  <c r="E15" i="13"/>
  <c r="F15" i="13"/>
  <c r="G15" i="13"/>
  <c r="D14" i="13"/>
  <c r="C14" i="13"/>
  <c r="B14" i="13"/>
  <c r="C15" i="13"/>
  <c r="H15" i="13"/>
  <c r="C16" i="13"/>
  <c r="B16" i="13"/>
  <c r="H16" i="13"/>
  <c r="D16" i="13"/>
  <c r="F16" i="13"/>
  <c r="G16" i="13"/>
  <c r="E16" i="13"/>
  <c r="C17" i="13"/>
  <c r="B17" i="13"/>
  <c r="D17" i="13"/>
  <c r="E18" i="13"/>
  <c r="C18" i="13"/>
  <c r="G18" i="13"/>
  <c r="H18" i="13"/>
  <c r="F18" i="13"/>
  <c r="B18" i="13"/>
  <c r="D18" i="13"/>
  <c r="B19" i="13"/>
  <c r="E19" i="13"/>
  <c r="C19" i="13"/>
  <c r="H19" i="13"/>
  <c r="D19" i="13"/>
  <c r="F19" i="13"/>
  <c r="G19" i="13"/>
  <c r="B20" i="13"/>
  <c r="D20" i="13"/>
  <c r="H20" i="13"/>
  <c r="C20" i="13"/>
  <c r="E20" i="13"/>
  <c r="F20" i="13"/>
  <c r="G20" i="13"/>
  <c r="B21" i="13"/>
  <c r="D21" i="13"/>
  <c r="E21" i="13"/>
  <c r="H21" i="13"/>
  <c r="C21" i="13"/>
  <c r="G21" i="13"/>
  <c r="F21" i="13"/>
  <c r="D22" i="13"/>
  <c r="E22" i="13"/>
  <c r="B22" i="13"/>
  <c r="F22" i="13"/>
  <c r="G22" i="13"/>
  <c r="H22" i="13"/>
  <c r="C22" i="13"/>
  <c r="B23" i="13"/>
  <c r="G23" i="13"/>
  <c r="F23" i="13"/>
  <c r="D23" i="13"/>
  <c r="H23" i="13"/>
  <c r="C23" i="13"/>
  <c r="E23" i="13"/>
  <c r="F24" i="13"/>
  <c r="B24" i="13"/>
  <c r="C24" i="13"/>
  <c r="G24" i="13"/>
  <c r="H24" i="13"/>
  <c r="E24" i="13"/>
  <c r="D24" i="13"/>
  <c r="B25" i="13"/>
  <c r="D25" i="13"/>
  <c r="C25" i="13"/>
  <c r="D26" i="13"/>
  <c r="C26" i="13"/>
  <c r="B26" i="13"/>
  <c r="D27" i="13"/>
  <c r="B27" i="13"/>
  <c r="C27" i="13"/>
  <c r="B28" i="13"/>
  <c r="D28" i="13"/>
  <c r="C28" i="13"/>
  <c r="B29" i="13"/>
  <c r="C29" i="13"/>
  <c r="D29" i="13"/>
  <c r="D30" i="13"/>
  <c r="G30" i="13"/>
  <c r="E30" i="13"/>
  <c r="B30" i="13"/>
  <c r="C30" i="13"/>
  <c r="F30" i="13"/>
  <c r="H30" i="13"/>
  <c r="C31" i="13"/>
  <c r="B31" i="13"/>
  <c r="D31" i="13"/>
  <c r="G32" i="13"/>
  <c r="E32" i="13"/>
  <c r="B32" i="13"/>
  <c r="H32" i="13"/>
  <c r="F32" i="13"/>
  <c r="D32" i="13"/>
  <c r="C32" i="13"/>
  <c r="C33" i="13"/>
  <c r="G33" i="13"/>
  <c r="D33" i="13"/>
  <c r="H33" i="13"/>
  <c r="B33" i="13"/>
  <c r="F33" i="13"/>
  <c r="E33" i="13"/>
  <c r="G34" i="13"/>
  <c r="H34" i="13"/>
  <c r="E34" i="13"/>
  <c r="D34" i="13"/>
  <c r="C34" i="13"/>
  <c r="F34" i="13"/>
  <c r="B34" i="13"/>
  <c r="F35" i="13"/>
  <c r="B35" i="13"/>
  <c r="G35" i="13"/>
  <c r="C35" i="13"/>
  <c r="D35" i="13"/>
  <c r="E35" i="13"/>
  <c r="H35" i="13"/>
  <c r="C36" i="13"/>
  <c r="E36" i="13"/>
  <c r="F36" i="13"/>
  <c r="B36" i="13"/>
  <c r="D36" i="13"/>
  <c r="H36" i="13"/>
  <c r="G36" i="13"/>
  <c r="E37" i="13"/>
  <c r="B37" i="13"/>
  <c r="G37" i="13"/>
  <c r="F37" i="13"/>
  <c r="D37" i="13"/>
  <c r="C37" i="13"/>
  <c r="H37" i="13"/>
  <c r="F38" i="13"/>
  <c r="G38" i="13"/>
  <c r="D38" i="13"/>
  <c r="E38" i="13"/>
  <c r="B38" i="13"/>
  <c r="H38" i="13"/>
  <c r="C38" i="13"/>
  <c r="F39" i="13"/>
  <c r="E39" i="13"/>
  <c r="H39" i="13"/>
  <c r="D39" i="13"/>
  <c r="C39" i="13"/>
  <c r="B39" i="13"/>
  <c r="G39" i="13"/>
  <c r="E40" i="13"/>
  <c r="H40" i="13"/>
  <c r="B40" i="13"/>
  <c r="D40" i="13"/>
  <c r="C40" i="13"/>
  <c r="F40" i="13"/>
  <c r="G40" i="13"/>
  <c r="D41" i="13"/>
  <c r="G41" i="13"/>
  <c r="H41" i="13"/>
  <c r="E41" i="13"/>
  <c r="B41" i="13"/>
  <c r="C41" i="13"/>
  <c r="F41" i="13"/>
  <c r="C42" i="13"/>
  <c r="H42" i="13"/>
  <c r="B42" i="13"/>
  <c r="F42" i="13"/>
  <c r="G42" i="13"/>
  <c r="D42" i="13"/>
  <c r="E42" i="13"/>
  <c r="D43" i="13"/>
  <c r="F43" i="13"/>
  <c r="H43" i="13"/>
  <c r="E43" i="13"/>
  <c r="G43" i="13"/>
  <c r="B43" i="13"/>
  <c r="C43" i="13"/>
  <c r="C44" i="13"/>
  <c r="F44" i="13"/>
  <c r="B44" i="13"/>
  <c r="E44" i="13"/>
  <c r="G44" i="13"/>
  <c r="D44" i="13"/>
  <c r="H44" i="13"/>
  <c r="C45" i="13"/>
  <c r="G45" i="13"/>
  <c r="H45" i="13"/>
  <c r="D45" i="13"/>
  <c r="F45" i="13"/>
  <c r="B45" i="13"/>
  <c r="E45" i="13"/>
  <c r="B46" i="13"/>
  <c r="D46" i="13"/>
  <c r="E46" i="13"/>
  <c r="C46" i="13"/>
  <c r="G46" i="13"/>
  <c r="F46" i="13"/>
  <c r="H46" i="13"/>
  <c r="B47" i="13"/>
  <c r="G47" i="13"/>
  <c r="D47" i="13"/>
  <c r="F47" i="13"/>
  <c r="E47" i="13"/>
  <c r="C47" i="13"/>
  <c r="H47" i="13"/>
  <c r="B48" i="13"/>
  <c r="C48" i="13"/>
  <c r="F48" i="13"/>
  <c r="G48" i="13"/>
  <c r="D48" i="13"/>
  <c r="E48" i="13"/>
  <c r="H48" i="13"/>
  <c r="B49" i="13"/>
  <c r="G49" i="13"/>
  <c r="E49" i="13"/>
  <c r="C49" i="13"/>
  <c r="H49" i="13"/>
  <c r="F49" i="13"/>
  <c r="D49" i="13"/>
  <c r="H50" i="13"/>
  <c r="E50" i="13"/>
  <c r="B50" i="13"/>
  <c r="G50" i="13"/>
  <c r="F50" i="13"/>
  <c r="C50" i="13"/>
  <c r="D50" i="13"/>
  <c r="B51" i="13"/>
  <c r="D51" i="13"/>
  <c r="H51" i="13"/>
  <c r="G51" i="13"/>
  <c r="E51" i="13"/>
  <c r="F51" i="13"/>
  <c r="C51" i="13"/>
  <c r="G52" i="13"/>
  <c r="E52" i="13"/>
  <c r="D52" i="13"/>
  <c r="B52" i="13"/>
  <c r="H52" i="13"/>
  <c r="C52" i="13"/>
  <c r="F52" i="13"/>
  <c r="H53" i="13"/>
  <c r="F53" i="13"/>
  <c r="E53" i="13"/>
  <c r="B53" i="13"/>
  <c r="C53" i="13"/>
  <c r="D53" i="13"/>
  <c r="G53" i="13"/>
  <c r="G54" i="13"/>
  <c r="D54" i="13"/>
  <c r="C54" i="13"/>
  <c r="H54" i="13"/>
  <c r="B54" i="13"/>
  <c r="E54" i="13"/>
  <c r="F54" i="13"/>
  <c r="F55" i="13"/>
  <c r="C55" i="13"/>
  <c r="E55" i="13"/>
  <c r="G55" i="13"/>
  <c r="H55" i="13"/>
  <c r="B55" i="13"/>
  <c r="D55" i="13"/>
  <c r="F56" i="13"/>
  <c r="D56" i="13"/>
  <c r="C56" i="13"/>
  <c r="G56" i="13"/>
  <c r="H56" i="13"/>
  <c r="E56" i="13"/>
  <c r="B56" i="13"/>
  <c r="E57" i="13"/>
  <c r="G57" i="13"/>
  <c r="H57" i="13"/>
  <c r="B57" i="13"/>
  <c r="F57" i="13"/>
  <c r="C57" i="13"/>
  <c r="D57" i="13"/>
  <c r="F58" i="13"/>
  <c r="B58" i="13"/>
  <c r="C58" i="13"/>
  <c r="G58" i="13"/>
  <c r="H58" i="13"/>
  <c r="D58" i="13"/>
  <c r="E58" i="13"/>
  <c r="E59" i="13"/>
  <c r="D59" i="13"/>
  <c r="F59" i="13"/>
  <c r="G59" i="13"/>
  <c r="C59" i="13"/>
  <c r="B59" i="13"/>
  <c r="H59" i="13"/>
  <c r="E60" i="13"/>
  <c r="D60" i="13"/>
  <c r="F60" i="13"/>
  <c r="G60" i="13"/>
  <c r="H60" i="13"/>
  <c r="C60" i="13"/>
  <c r="B60" i="13"/>
  <c r="D61" i="13"/>
  <c r="H61" i="13"/>
  <c r="B61" i="13"/>
  <c r="E61" i="13"/>
  <c r="G61" i="13"/>
  <c r="F61" i="13"/>
  <c r="C61" i="13"/>
  <c r="F62" i="13"/>
  <c r="D62" i="13"/>
  <c r="H62" i="13"/>
  <c r="E62" i="13"/>
  <c r="C62" i="13"/>
  <c r="G62" i="13"/>
  <c r="B62" i="13"/>
  <c r="E63" i="13"/>
  <c r="G63" i="13"/>
  <c r="D63" i="13"/>
  <c r="F63" i="13"/>
  <c r="B63" i="13"/>
  <c r="C63" i="13"/>
  <c r="H63" i="13"/>
  <c r="D64" i="13"/>
  <c r="H64" i="13"/>
  <c r="B64" i="13"/>
  <c r="C64" i="13"/>
  <c r="F64" i="13"/>
  <c r="E64" i="13"/>
  <c r="G64" i="13"/>
  <c r="F65" i="13"/>
  <c r="C65" i="13"/>
  <c r="E65" i="13"/>
  <c r="G65" i="13"/>
  <c r="D65" i="13"/>
  <c r="H65" i="13"/>
  <c r="B65" i="13"/>
  <c r="F66" i="13"/>
  <c r="G66" i="13"/>
  <c r="B66" i="13"/>
  <c r="H66" i="13"/>
  <c r="E66" i="13"/>
  <c r="C66" i="13"/>
  <c r="D66" i="13"/>
  <c r="E67" i="13"/>
  <c r="F67" i="13"/>
  <c r="H67" i="13"/>
  <c r="B67" i="13"/>
  <c r="C67" i="13"/>
  <c r="D67" i="13"/>
  <c r="G67" i="13"/>
  <c r="B68" i="13"/>
  <c r="E68" i="13"/>
  <c r="F68" i="13"/>
  <c r="C68" i="13"/>
  <c r="G68" i="13"/>
  <c r="D68" i="13"/>
  <c r="H68" i="13"/>
  <c r="F69" i="13"/>
  <c r="B69" i="13"/>
  <c r="H69" i="13"/>
  <c r="G69" i="13"/>
  <c r="D69" i="13"/>
  <c r="C69" i="13"/>
  <c r="E69" i="13"/>
  <c r="F70" i="13"/>
  <c r="E70" i="13"/>
  <c r="H70" i="13"/>
  <c r="B70" i="13"/>
  <c r="G70" i="13"/>
  <c r="D70" i="13"/>
  <c r="C70" i="13"/>
  <c r="D71" i="13"/>
  <c r="G71" i="13"/>
  <c r="C71" i="13"/>
  <c r="F71" i="13"/>
  <c r="E71" i="13"/>
  <c r="H71" i="13"/>
  <c r="B71" i="13"/>
  <c r="G72" i="13"/>
  <c r="C72" i="13"/>
  <c r="H72" i="13"/>
  <c r="B72" i="13"/>
  <c r="E72" i="13"/>
  <c r="D72" i="13"/>
  <c r="F72" i="13"/>
  <c r="E73" i="13"/>
  <c r="G73" i="13"/>
  <c r="H73" i="13"/>
  <c r="C73" i="13"/>
  <c r="D73" i="13"/>
  <c r="F73" i="13"/>
  <c r="B73" i="13"/>
  <c r="C74" i="13"/>
  <c r="F74" i="13"/>
  <c r="D74" i="13"/>
  <c r="B74" i="13"/>
  <c r="E74" i="13"/>
  <c r="H74" i="13"/>
  <c r="G74" i="13"/>
  <c r="F75" i="13"/>
  <c r="B75" i="13"/>
  <c r="E75" i="13"/>
  <c r="D75" i="13"/>
  <c r="G75" i="13"/>
  <c r="H75" i="13"/>
  <c r="C75" i="13"/>
  <c r="C76" i="13"/>
  <c r="H76" i="13"/>
  <c r="B76" i="13"/>
  <c r="D76" i="13"/>
  <c r="F76" i="13"/>
  <c r="E76" i="13"/>
  <c r="G76" i="13"/>
  <c r="C77" i="13"/>
  <c r="G77" i="13"/>
  <c r="B77" i="13"/>
  <c r="E77" i="13"/>
  <c r="H77" i="13"/>
  <c r="D77" i="13"/>
  <c r="F77" i="13"/>
  <c r="C78" i="13"/>
  <c r="E78" i="13"/>
  <c r="G78" i="13"/>
  <c r="F78" i="13"/>
  <c r="D78" i="13"/>
  <c r="H78" i="13"/>
  <c r="B78" i="13"/>
  <c r="D79" i="13"/>
  <c r="B79" i="13"/>
  <c r="G79" i="13"/>
  <c r="E79" i="13"/>
  <c r="C79" i="13"/>
  <c r="H79" i="13"/>
  <c r="F79" i="13"/>
  <c r="D80" i="13"/>
  <c r="E80" i="13"/>
  <c r="H80" i="13"/>
  <c r="G80" i="13"/>
  <c r="C80" i="13"/>
  <c r="B80" i="13"/>
  <c r="F80" i="13"/>
  <c r="D81" i="13"/>
  <c r="B81" i="13"/>
  <c r="C81" i="13"/>
  <c r="G81" i="13"/>
  <c r="E81" i="13"/>
  <c r="H81" i="13"/>
  <c r="F81" i="13"/>
  <c r="H82" i="13"/>
  <c r="E82" i="13"/>
  <c r="C82" i="13"/>
  <c r="B82" i="13"/>
  <c r="G82" i="13"/>
  <c r="D82" i="13"/>
  <c r="F82" i="13"/>
  <c r="D83" i="13"/>
  <c r="F83" i="13"/>
  <c r="G83" i="13"/>
  <c r="B83" i="13"/>
  <c r="E83" i="13"/>
  <c r="H83" i="13"/>
  <c r="C83" i="13"/>
  <c r="C84" i="13"/>
  <c r="H84" i="13"/>
  <c r="E84" i="13"/>
  <c r="D84" i="13"/>
  <c r="G84" i="13"/>
  <c r="B84" i="13"/>
  <c r="F84" i="13"/>
  <c r="C85" i="13"/>
  <c r="H85" i="13"/>
  <c r="D85" i="13"/>
  <c r="B85" i="13"/>
  <c r="G85" i="13"/>
  <c r="E85" i="13"/>
  <c r="F85" i="13"/>
  <c r="B86" i="13"/>
  <c r="D86" i="13"/>
  <c r="C86" i="13"/>
  <c r="D87" i="13"/>
  <c r="B87" i="13"/>
  <c r="C87" i="13"/>
  <c r="C88" i="13"/>
  <c r="D88" i="13"/>
  <c r="B88" i="13"/>
  <c r="C89" i="13"/>
  <c r="B89" i="13"/>
  <c r="D89" i="13"/>
  <c r="C90" i="13"/>
  <c r="B90" i="13"/>
  <c r="D90" i="13"/>
  <c r="D91" i="13"/>
  <c r="B91" i="13"/>
  <c r="C91" i="13"/>
  <c r="B92" i="13"/>
  <c r="D92" i="13"/>
  <c r="C92" i="13"/>
  <c r="C93" i="13"/>
  <c r="D93" i="13"/>
  <c r="B93" i="13"/>
  <c r="B94" i="13"/>
  <c r="C94" i="13"/>
  <c r="D94" i="13"/>
  <c r="E95" i="13"/>
  <c r="F95" i="13"/>
  <c r="C95" i="13"/>
  <c r="B95" i="13"/>
  <c r="H95" i="13"/>
  <c r="D95" i="13"/>
  <c r="G95" i="13"/>
  <c r="D96" i="13"/>
  <c r="B96" i="13"/>
  <c r="F96" i="13"/>
  <c r="H96" i="13"/>
  <c r="C96" i="13"/>
  <c r="G96" i="13"/>
  <c r="E96" i="13"/>
  <c r="D97" i="13"/>
  <c r="C97" i="13"/>
  <c r="B97" i="13"/>
  <c r="C98" i="13"/>
  <c r="D98" i="13"/>
  <c r="B98" i="13"/>
  <c r="E98" i="13"/>
  <c r="H98" i="13"/>
  <c r="F98" i="13"/>
  <c r="G98" i="13"/>
  <c r="F99" i="13"/>
  <c r="D99" i="13"/>
  <c r="G99" i="13"/>
  <c r="B99" i="13"/>
  <c r="E99" i="13"/>
  <c r="H99" i="13"/>
  <c r="C99" i="13"/>
  <c r="G100" i="13"/>
  <c r="H100" i="13"/>
  <c r="D100" i="13"/>
  <c r="B100" i="13"/>
  <c r="E100" i="13"/>
  <c r="C100" i="13"/>
  <c r="F100" i="13"/>
  <c r="E101" i="13"/>
  <c r="B101" i="13"/>
  <c r="G101" i="13"/>
  <c r="C101" i="13"/>
  <c r="H101" i="13"/>
  <c r="D101" i="13"/>
  <c r="F101" i="13"/>
  <c r="G102" i="13"/>
  <c r="E102" i="13"/>
  <c r="H102" i="13"/>
  <c r="B102" i="13"/>
  <c r="D102" i="13"/>
  <c r="C102" i="13"/>
  <c r="F102" i="13"/>
  <c r="E103" i="13"/>
  <c r="B103" i="13"/>
  <c r="F103" i="13"/>
  <c r="D103" i="13"/>
  <c r="G103" i="13"/>
  <c r="C103" i="13"/>
  <c r="H103" i="13"/>
  <c r="F104" i="13"/>
  <c r="G104" i="13"/>
  <c r="D104" i="13"/>
  <c r="E104" i="13"/>
  <c r="B104" i="13"/>
  <c r="H104" i="13"/>
  <c r="C104" i="13"/>
  <c r="D105" i="13"/>
  <c r="B105" i="13"/>
  <c r="C105" i="13"/>
  <c r="B106" i="13"/>
  <c r="D106" i="13"/>
  <c r="C106" i="13"/>
  <c r="B107" i="13"/>
  <c r="D107" i="13"/>
  <c r="C107" i="13"/>
  <c r="D108" i="13"/>
  <c r="C108" i="13"/>
  <c r="B108" i="13"/>
  <c r="C109" i="13"/>
  <c r="D109" i="13"/>
  <c r="B109" i="13"/>
  <c r="F110" i="13"/>
  <c r="H110" i="13"/>
  <c r="B110" i="13"/>
  <c r="G110" i="13"/>
  <c r="D110" i="13"/>
  <c r="E110" i="13"/>
  <c r="C110" i="13"/>
  <c r="B111" i="13"/>
  <c r="D111" i="13"/>
  <c r="C111" i="13"/>
  <c r="D112" i="13"/>
  <c r="E112" i="13"/>
  <c r="B112" i="13"/>
  <c r="F112" i="13"/>
  <c r="H112" i="13"/>
  <c r="C112" i="13"/>
  <c r="G112" i="13"/>
  <c r="C113" i="13"/>
  <c r="B113" i="13"/>
  <c r="D113" i="13"/>
  <c r="G113" i="13"/>
  <c r="H113" i="13"/>
  <c r="E113" i="13"/>
  <c r="F113" i="13"/>
  <c r="E114" i="13"/>
  <c r="D114" i="13"/>
  <c r="H114" i="13"/>
  <c r="B114" i="13"/>
  <c r="G114" i="13"/>
  <c r="C114" i="13"/>
  <c r="F114" i="13"/>
  <c r="D115" i="13"/>
  <c r="H115" i="13"/>
  <c r="F115" i="13"/>
  <c r="E115" i="13"/>
  <c r="B115" i="13"/>
  <c r="C115" i="13"/>
  <c r="G115" i="13"/>
  <c r="D116" i="13"/>
  <c r="G116" i="13"/>
  <c r="F116" i="13"/>
  <c r="E116" i="13"/>
  <c r="H116" i="13"/>
  <c r="C116" i="13"/>
  <c r="B116" i="13"/>
  <c r="E117" i="13"/>
  <c r="G117" i="13"/>
  <c r="C117" i="13"/>
  <c r="B117" i="13"/>
  <c r="H117" i="13"/>
  <c r="F117" i="13"/>
  <c r="D117" i="13"/>
  <c r="C118" i="13"/>
  <c r="E118" i="13"/>
  <c r="G118" i="13"/>
  <c r="F118" i="13"/>
  <c r="D118" i="13"/>
  <c r="H118" i="13"/>
  <c r="B118" i="13"/>
  <c r="D119" i="13"/>
  <c r="B119" i="13"/>
  <c r="E119" i="13"/>
  <c r="G119" i="13"/>
  <c r="H119" i="13"/>
  <c r="F119" i="13"/>
  <c r="C119" i="13"/>
  <c r="C120" i="13"/>
  <c r="G120" i="13"/>
  <c r="E120" i="13"/>
  <c r="D120" i="13"/>
  <c r="F120" i="13"/>
  <c r="H120" i="13"/>
  <c r="B120" i="13"/>
  <c r="C121" i="13"/>
  <c r="E121" i="13"/>
  <c r="H121" i="13"/>
  <c r="D121" i="13"/>
  <c r="G121" i="13"/>
  <c r="B121" i="13"/>
  <c r="F121" i="13"/>
  <c r="C122" i="13"/>
  <c r="F122" i="13"/>
  <c r="B122" i="13"/>
  <c r="H122" i="13"/>
  <c r="E122" i="13"/>
  <c r="G122" i="13"/>
  <c r="D122" i="13"/>
  <c r="E123" i="13"/>
  <c r="F123" i="13"/>
  <c r="D123" i="13"/>
  <c r="H123" i="13"/>
  <c r="G123" i="13"/>
  <c r="B123" i="13"/>
  <c r="C123" i="13"/>
  <c r="G124" i="13"/>
  <c r="F124" i="13"/>
  <c r="C124" i="13"/>
  <c r="E124" i="13"/>
  <c r="H124" i="13"/>
  <c r="B124" i="13"/>
  <c r="D124" i="13"/>
  <c r="C125" i="13"/>
  <c r="D125" i="13"/>
  <c r="E125" i="13"/>
  <c r="G125" i="13"/>
  <c r="B125" i="13"/>
  <c r="H125" i="13"/>
  <c r="F125" i="13"/>
  <c r="D126" i="13"/>
  <c r="G126" i="13"/>
  <c r="F126" i="13"/>
  <c r="E126" i="13"/>
  <c r="H126" i="13"/>
  <c r="B126" i="13"/>
  <c r="C126" i="13"/>
  <c r="D127" i="13"/>
  <c r="G127" i="13"/>
  <c r="B127" i="13"/>
  <c r="E127" i="13"/>
  <c r="F127" i="13"/>
  <c r="H127" i="13"/>
  <c r="C127" i="13"/>
  <c r="C128" i="13"/>
  <c r="E128" i="13"/>
  <c r="H128" i="13"/>
  <c r="F128" i="13"/>
  <c r="G128" i="13"/>
  <c r="D128" i="13"/>
  <c r="B128" i="13"/>
  <c r="C129" i="13"/>
  <c r="B129" i="13"/>
  <c r="F129" i="13"/>
  <c r="D129" i="13"/>
  <c r="E129" i="13"/>
  <c r="G129" i="13"/>
  <c r="H129" i="13"/>
  <c r="D130" i="13"/>
  <c r="B130" i="13"/>
  <c r="F130" i="13"/>
  <c r="G130" i="13"/>
  <c r="C130" i="13"/>
  <c r="H130" i="13"/>
  <c r="E130" i="13"/>
  <c r="G131" i="13"/>
  <c r="E131" i="13"/>
  <c r="B131" i="13"/>
  <c r="H131" i="13"/>
  <c r="C131" i="13"/>
  <c r="F131" i="13"/>
  <c r="D131" i="13"/>
  <c r="G132" i="13"/>
  <c r="B132" i="13"/>
  <c r="D132" i="13"/>
  <c r="F132" i="13"/>
  <c r="E132" i="13"/>
  <c r="C132" i="13"/>
  <c r="H132" i="13"/>
  <c r="B133" i="13"/>
  <c r="E133" i="13"/>
  <c r="F133" i="13"/>
  <c r="C133" i="13"/>
  <c r="G133" i="13"/>
  <c r="D133" i="13"/>
  <c r="H133" i="13"/>
  <c r="D134" i="13"/>
  <c r="E134" i="13"/>
  <c r="G134" i="13"/>
  <c r="C134" i="13"/>
  <c r="F134" i="13"/>
  <c r="B134" i="13"/>
  <c r="H134" i="13"/>
  <c r="E135" i="13"/>
  <c r="D135" i="13"/>
  <c r="B135" i="13"/>
  <c r="H135" i="13"/>
  <c r="C135" i="13"/>
  <c r="G135" i="13"/>
  <c r="F135" i="13"/>
  <c r="C136" i="13"/>
  <c r="F136" i="13"/>
  <c r="D136" i="13"/>
  <c r="H136" i="13"/>
  <c r="B136" i="13"/>
  <c r="E136" i="13"/>
  <c r="G136" i="13"/>
  <c r="B137" i="13"/>
  <c r="E137" i="13"/>
  <c r="C137" i="13"/>
  <c r="H137" i="13"/>
  <c r="D137" i="13"/>
  <c r="F137" i="13"/>
  <c r="G137" i="13"/>
  <c r="H138" i="13"/>
  <c r="E138" i="13"/>
  <c r="F138" i="13"/>
  <c r="D138" i="13"/>
  <c r="B138" i="13"/>
  <c r="G138" i="13"/>
  <c r="C138" i="13"/>
  <c r="F139" i="13"/>
  <c r="H139" i="13"/>
  <c r="D139" i="13"/>
  <c r="E139" i="13"/>
  <c r="G139" i="13"/>
  <c r="C139" i="13"/>
  <c r="B139" i="13"/>
  <c r="C140" i="13"/>
  <c r="F140" i="13"/>
  <c r="B140" i="13"/>
  <c r="D140" i="13"/>
  <c r="G140" i="13"/>
  <c r="E140" i="13"/>
  <c r="H140" i="13"/>
  <c r="D141" i="13"/>
  <c r="G141" i="13"/>
  <c r="H141" i="13"/>
  <c r="F141" i="13"/>
  <c r="B141" i="13"/>
  <c r="C141" i="13"/>
  <c r="E141" i="13"/>
  <c r="E142" i="13"/>
  <c r="C142" i="13"/>
  <c r="G142" i="13"/>
  <c r="B142" i="13"/>
  <c r="H142" i="13"/>
  <c r="D142" i="13"/>
  <c r="F142" i="13"/>
  <c r="H143" i="13"/>
  <c r="C143" i="13"/>
  <c r="E143" i="13"/>
  <c r="B143" i="13"/>
  <c r="F143" i="13"/>
  <c r="D143" i="13"/>
  <c r="G143" i="13"/>
  <c r="F144" i="13"/>
  <c r="G144" i="13"/>
  <c r="H144" i="13"/>
  <c r="D144" i="13"/>
  <c r="B144" i="13"/>
  <c r="C144" i="13"/>
  <c r="E144" i="13"/>
  <c r="E145" i="13"/>
  <c r="G145" i="13"/>
  <c r="C145" i="13"/>
  <c r="B145" i="13"/>
  <c r="H145" i="13"/>
  <c r="F145" i="13"/>
  <c r="D145" i="13"/>
  <c r="D146" i="13"/>
  <c r="E146" i="13"/>
  <c r="G146" i="13"/>
  <c r="F146" i="13"/>
  <c r="B146" i="13"/>
  <c r="H146" i="13"/>
  <c r="C146" i="13"/>
  <c r="D147" i="13"/>
  <c r="C147" i="13"/>
  <c r="B147" i="13"/>
  <c r="E147" i="13"/>
  <c r="F147" i="13"/>
  <c r="H147" i="13"/>
  <c r="G147" i="13"/>
  <c r="B148" i="13"/>
  <c r="E148" i="13"/>
  <c r="C148" i="13"/>
  <c r="D148" i="13"/>
  <c r="F148" i="13"/>
  <c r="G148" i="13"/>
  <c r="H148" i="13"/>
  <c r="G149" i="13"/>
  <c r="C149" i="13"/>
  <c r="B149" i="13"/>
  <c r="H149" i="13"/>
  <c r="F149" i="13"/>
  <c r="E149" i="13"/>
  <c r="D149" i="13"/>
  <c r="H150" i="13"/>
  <c r="F150" i="13"/>
  <c r="G150" i="13"/>
  <c r="D150" i="13"/>
  <c r="B150" i="13"/>
  <c r="E150" i="13"/>
  <c r="C150" i="13"/>
  <c r="D151" i="13"/>
  <c r="H151" i="13"/>
  <c r="C151" i="13"/>
  <c r="F151" i="13"/>
  <c r="G151" i="13"/>
  <c r="B151" i="13"/>
  <c r="E151" i="13"/>
  <c r="B152" i="13"/>
  <c r="C152" i="13"/>
  <c r="E152" i="13"/>
  <c r="H152" i="13"/>
  <c r="G152" i="13"/>
  <c r="D152" i="13"/>
  <c r="F152" i="13"/>
  <c r="G153" i="13"/>
  <c r="F153" i="13"/>
  <c r="E153" i="13"/>
  <c r="H153" i="13"/>
  <c r="A2" i="25"/>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C14" i="15" l="1"/>
  <c r="R13" i="15" l="1"/>
  <c r="R14" i="15" s="1"/>
  <c r="N14" i="15"/>
  <c r="O14" i="15"/>
  <c r="P14" i="15"/>
  <c r="Q14" i="15"/>
  <c r="S14" i="15"/>
  <c r="T14" i="15"/>
  <c r="M14" i="15"/>
  <c r="Q17" i="15"/>
  <c r="P17" i="15"/>
  <c r="O17" i="15"/>
  <c r="N17" i="15"/>
  <c r="M17" i="15"/>
  <c r="D14" i="15"/>
  <c r="E14" i="15"/>
  <c r="F14" i="15"/>
  <c r="H18" i="15" s="1"/>
  <c r="G14" i="15"/>
  <c r="S17" i="15" l="1"/>
  <c r="T18" i="15"/>
  <c r="R17" i="15"/>
  <c r="P18" i="15"/>
  <c r="M21" i="15"/>
  <c r="T17" i="15"/>
  <c r="M18" i="15"/>
  <c r="Q18" i="15"/>
  <c r="N18" i="15"/>
  <c r="S18" i="15"/>
  <c r="O18" i="15"/>
  <c r="R18" i="15"/>
  <c r="N21" i="15" l="1"/>
  <c r="M22" i="15"/>
  <c r="N22" i="15"/>
  <c r="E10" i="15"/>
  <c r="C10" i="15"/>
  <c r="C17" i="15" s="1"/>
  <c r="F10" i="15"/>
  <c r="D10" i="15"/>
  <c r="C18" i="15" l="1"/>
  <c r="G17" i="15"/>
  <c r="G18" i="15"/>
  <c r="D17" i="15"/>
  <c r="D18" i="15"/>
  <c r="E18" i="15"/>
  <c r="E17" i="15"/>
  <c r="F17" i="15"/>
  <c r="F18" i="15"/>
  <c r="I17" i="15"/>
  <c r="I18" i="15"/>
  <c r="C21" i="15" l="1"/>
  <c r="C22" i="15"/>
  <c r="E6" i="13" l="1"/>
  <c r="F6" i="13"/>
  <c r="G6" i="13"/>
  <c r="H6" i="13"/>
  <c r="E5" i="13"/>
  <c r="H5" i="14"/>
  <c r="G5" i="14"/>
  <c r="F5" i="13"/>
  <c r="F5" i="14"/>
  <c r="E5" i="14"/>
  <c r="H5" i="13"/>
  <c r="G5" i="13"/>
  <c r="G26" i="13" l="1"/>
  <c r="G106" i="13"/>
  <c r="H10" i="13"/>
  <c r="H90" i="13"/>
  <c r="H25" i="13"/>
  <c r="H105" i="13"/>
  <c r="E16" i="14"/>
  <c r="E83" i="14"/>
  <c r="H9" i="13"/>
  <c r="H89" i="13"/>
  <c r="E12" i="13"/>
  <c r="E92" i="13"/>
  <c r="F30" i="14"/>
  <c r="F97" i="14"/>
  <c r="F8" i="14"/>
  <c r="F75" i="14"/>
  <c r="G13" i="14"/>
  <c r="G80" i="14"/>
  <c r="G7" i="14"/>
  <c r="G74" i="14"/>
  <c r="G6" i="14"/>
  <c r="G140" i="14"/>
  <c r="G141" i="14"/>
  <c r="G142" i="14"/>
  <c r="G143" i="14"/>
  <c r="G144" i="14"/>
  <c r="G145" i="14"/>
  <c r="G146" i="14"/>
  <c r="G147" i="14"/>
  <c r="G148" i="14"/>
  <c r="G149" i="14"/>
  <c r="G150" i="14"/>
  <c r="G151" i="14"/>
  <c r="G152" i="14"/>
  <c r="G153" i="14"/>
  <c r="G154" i="14"/>
  <c r="G155" i="14"/>
  <c r="G156" i="14"/>
  <c r="H28" i="14"/>
  <c r="H95" i="14"/>
  <c r="H12" i="14"/>
  <c r="H79" i="14"/>
  <c r="F11" i="13"/>
  <c r="F91" i="13"/>
  <c r="E28" i="13"/>
  <c r="E108" i="13"/>
  <c r="G27" i="13"/>
  <c r="G107" i="13"/>
  <c r="F26" i="13"/>
  <c r="F106" i="13"/>
  <c r="G10" i="13"/>
  <c r="G90" i="13"/>
  <c r="G25" i="13"/>
  <c r="G105" i="13"/>
  <c r="H17" i="13"/>
  <c r="H97" i="13"/>
  <c r="G9" i="13"/>
  <c r="G89" i="13"/>
  <c r="F12" i="13"/>
  <c r="F92" i="13"/>
  <c r="H8" i="13"/>
  <c r="H88" i="13"/>
  <c r="E30" i="14"/>
  <c r="E97" i="14"/>
  <c r="G8" i="14"/>
  <c r="G75" i="14"/>
  <c r="F13" i="14"/>
  <c r="F80" i="14"/>
  <c r="F7" i="14"/>
  <c r="F74" i="14"/>
  <c r="F6" i="14"/>
  <c r="F140" i="14"/>
  <c r="F141" i="14"/>
  <c r="F142" i="14"/>
  <c r="F143" i="14"/>
  <c r="F144" i="14"/>
  <c r="F145" i="14"/>
  <c r="F146" i="14"/>
  <c r="F147" i="14"/>
  <c r="F148" i="14"/>
  <c r="F149" i="14"/>
  <c r="F150" i="14"/>
  <c r="F151" i="14"/>
  <c r="F152" i="14"/>
  <c r="F153" i="14"/>
  <c r="F154" i="14"/>
  <c r="F155" i="14"/>
  <c r="F156" i="14"/>
  <c r="G28" i="14"/>
  <c r="G95" i="14"/>
  <c r="G12" i="14"/>
  <c r="G79" i="14"/>
  <c r="E11" i="13"/>
  <c r="E91" i="13"/>
  <c r="H27" i="14"/>
  <c r="H94" i="14"/>
  <c r="F27" i="13"/>
  <c r="F107" i="13"/>
  <c r="E26" i="13"/>
  <c r="E106" i="13"/>
  <c r="F10" i="13"/>
  <c r="F90" i="13"/>
  <c r="F25" i="13"/>
  <c r="F105" i="13"/>
  <c r="G17" i="13"/>
  <c r="G97" i="13"/>
  <c r="F9" i="13"/>
  <c r="F89" i="13"/>
  <c r="H11" i="14"/>
  <c r="H78" i="14"/>
  <c r="H31" i="13"/>
  <c r="H111" i="13"/>
  <c r="E8" i="14"/>
  <c r="E75" i="14"/>
  <c r="E13" i="14"/>
  <c r="E80" i="14"/>
  <c r="E7" i="14"/>
  <c r="E74" i="14"/>
  <c r="E6" i="14"/>
  <c r="E140" i="14"/>
  <c r="E141" i="14"/>
  <c r="E142" i="14"/>
  <c r="E143" i="14"/>
  <c r="E144" i="14"/>
  <c r="E145" i="14"/>
  <c r="E146" i="14"/>
  <c r="E147" i="14"/>
  <c r="E148" i="14"/>
  <c r="E149" i="14"/>
  <c r="E150" i="14"/>
  <c r="E151" i="14"/>
  <c r="E152" i="14"/>
  <c r="E153" i="14"/>
  <c r="E154" i="14"/>
  <c r="E155" i="14"/>
  <c r="E156" i="14"/>
  <c r="E29" i="13"/>
  <c r="E109" i="13"/>
  <c r="E13" i="13"/>
  <c r="E93" i="13"/>
  <c r="H10" i="14"/>
  <c r="H77" i="14"/>
  <c r="G27" i="14"/>
  <c r="G94" i="14"/>
  <c r="E27" i="13"/>
  <c r="E107" i="13"/>
  <c r="H25" i="14"/>
  <c r="H92" i="14"/>
  <c r="E10" i="13"/>
  <c r="E90" i="13"/>
  <c r="E25" i="13"/>
  <c r="E105" i="13"/>
  <c r="F17" i="13"/>
  <c r="F97" i="13"/>
  <c r="E9" i="13"/>
  <c r="E89" i="13"/>
  <c r="G11" i="14"/>
  <c r="G78" i="14"/>
  <c r="G8" i="13"/>
  <c r="G88" i="13"/>
  <c r="G31" i="13"/>
  <c r="G111" i="13"/>
  <c r="H7" i="13"/>
  <c r="H87" i="13"/>
  <c r="H13" i="14"/>
  <c r="H80" i="14"/>
  <c r="H86" i="13"/>
  <c r="F28" i="14"/>
  <c r="F95" i="14"/>
  <c r="F12" i="14"/>
  <c r="F79" i="14"/>
  <c r="G10" i="14"/>
  <c r="G77" i="14"/>
  <c r="F28" i="13"/>
  <c r="F108" i="13"/>
  <c r="H26" i="14"/>
  <c r="H93" i="14"/>
  <c r="H26" i="13"/>
  <c r="H106" i="13"/>
  <c r="H24" i="14"/>
  <c r="H91" i="14"/>
  <c r="E17" i="13"/>
  <c r="E97" i="13"/>
  <c r="H9" i="14"/>
  <c r="H76" i="14"/>
  <c r="F11" i="14"/>
  <c r="F78" i="14"/>
  <c r="F8" i="13"/>
  <c r="F88" i="13"/>
  <c r="F31" i="13"/>
  <c r="F111" i="13"/>
  <c r="G7" i="13"/>
  <c r="G87" i="13"/>
  <c r="H14" i="13"/>
  <c r="H94" i="13"/>
  <c r="H7" i="14"/>
  <c r="H74" i="14"/>
  <c r="H6" i="14"/>
  <c r="H140" i="14"/>
  <c r="H141" i="14"/>
  <c r="H142" i="14"/>
  <c r="H143" i="14"/>
  <c r="H144" i="14"/>
  <c r="H145" i="14"/>
  <c r="H146" i="14"/>
  <c r="H147" i="14"/>
  <c r="H148" i="14"/>
  <c r="H149" i="14"/>
  <c r="H150" i="14"/>
  <c r="H151" i="14"/>
  <c r="H152" i="14"/>
  <c r="H153" i="14"/>
  <c r="H154" i="14"/>
  <c r="H155" i="14"/>
  <c r="H156" i="14"/>
  <c r="E28" i="14"/>
  <c r="E95" i="14"/>
  <c r="E12" i="14"/>
  <c r="E79" i="14"/>
  <c r="G11" i="13"/>
  <c r="G91" i="13"/>
  <c r="F27" i="14"/>
  <c r="F94" i="14"/>
  <c r="G26" i="14"/>
  <c r="G93" i="14"/>
  <c r="G25" i="14"/>
  <c r="G92" i="14"/>
  <c r="G24" i="14"/>
  <c r="G91" i="14"/>
  <c r="H16" i="14"/>
  <c r="H83" i="14"/>
  <c r="G9" i="14"/>
  <c r="G76" i="14"/>
  <c r="E11" i="14"/>
  <c r="E78" i="14"/>
  <c r="E8" i="13"/>
  <c r="E88" i="13"/>
  <c r="G30" i="14"/>
  <c r="G97" i="14"/>
  <c r="F7" i="13"/>
  <c r="F87" i="13"/>
  <c r="G14" i="13"/>
  <c r="G94" i="13"/>
  <c r="G86" i="13"/>
  <c r="H29" i="13"/>
  <c r="H109" i="13"/>
  <c r="H13" i="13"/>
  <c r="H93" i="13"/>
  <c r="F10" i="14"/>
  <c r="F77" i="14"/>
  <c r="E27" i="14"/>
  <c r="E94" i="14"/>
  <c r="F26" i="14"/>
  <c r="F93" i="14"/>
  <c r="F25" i="14"/>
  <c r="F92" i="14"/>
  <c r="E24" i="14"/>
  <c r="E91" i="14"/>
  <c r="G16" i="14"/>
  <c r="G83" i="14"/>
  <c r="E9" i="14"/>
  <c r="E76" i="14"/>
  <c r="H12" i="13"/>
  <c r="H92" i="13"/>
  <c r="E31" i="13"/>
  <c r="E111" i="13"/>
  <c r="E7" i="13"/>
  <c r="E87" i="13"/>
  <c r="F14" i="13"/>
  <c r="F94" i="13"/>
  <c r="F86" i="13"/>
  <c r="G29" i="13"/>
  <c r="G109" i="13"/>
  <c r="G13" i="13"/>
  <c r="G93" i="13"/>
  <c r="E10" i="14"/>
  <c r="E77" i="14"/>
  <c r="H28" i="13"/>
  <c r="H108" i="13"/>
  <c r="E26" i="14"/>
  <c r="E93" i="14"/>
  <c r="E25" i="14"/>
  <c r="E92" i="14"/>
  <c r="F24" i="14"/>
  <c r="F91" i="14"/>
  <c r="F16" i="14"/>
  <c r="F83" i="14"/>
  <c r="F9" i="14"/>
  <c r="F76" i="14"/>
  <c r="G12" i="13"/>
  <c r="G92" i="13"/>
  <c r="H30" i="14"/>
  <c r="H97" i="14"/>
  <c r="H8" i="14"/>
  <c r="H75" i="14"/>
  <c r="E14" i="13"/>
  <c r="E94" i="13"/>
  <c r="E86" i="13"/>
  <c r="F29" i="13"/>
  <c r="F109" i="13"/>
  <c r="F13" i="13"/>
  <c r="F93" i="13"/>
  <c r="H11" i="13"/>
  <c r="H91" i="13"/>
  <c r="G28" i="13"/>
  <c r="G108" i="13"/>
  <c r="H27" i="13"/>
  <c r="H107" i="13"/>
  <c r="B167" i="13"/>
  <c r="C167" i="13"/>
  <c r="H167" i="13"/>
  <c r="E167" i="13"/>
  <c r="G167" i="13"/>
  <c r="D167" i="13"/>
  <c r="F167" i="13"/>
  <c r="D171" i="13"/>
  <c r="H171" i="13"/>
  <c r="E171" i="13"/>
  <c r="B171" i="13"/>
  <c r="G171" i="13"/>
  <c r="F171" i="13"/>
  <c r="C171" i="13"/>
  <c r="D170" i="13"/>
  <c r="E170" i="13"/>
  <c r="B170" i="13"/>
  <c r="F170" i="13"/>
  <c r="H170" i="13"/>
  <c r="C170" i="13"/>
  <c r="G170" i="13"/>
  <c r="G174" i="13"/>
  <c r="B174" i="13"/>
  <c r="C174" i="13"/>
  <c r="E174" i="13"/>
  <c r="F174" i="13"/>
  <c r="D174" i="13"/>
  <c r="H174" i="13"/>
  <c r="C173" i="13"/>
  <c r="F173" i="13"/>
  <c r="B173" i="13"/>
  <c r="D173" i="13"/>
  <c r="G173" i="13"/>
  <c r="H173" i="13"/>
  <c r="E173" i="13"/>
  <c r="E166" i="13"/>
  <c r="B166" i="13"/>
  <c r="D166" i="13"/>
  <c r="F166" i="13"/>
  <c r="H166" i="13"/>
  <c r="G166" i="13"/>
  <c r="C166" i="13"/>
  <c r="D162" i="13"/>
  <c r="B162" i="13"/>
  <c r="C162" i="13"/>
  <c r="E169" i="13"/>
  <c r="C169" i="13"/>
  <c r="B169" i="13"/>
  <c r="G169" i="13"/>
  <c r="D169" i="13"/>
  <c r="H169" i="13"/>
  <c r="F169" i="13"/>
  <c r="G172" i="13"/>
  <c r="H172" i="13"/>
  <c r="C172" i="13"/>
  <c r="E172" i="13"/>
  <c r="B172" i="13"/>
  <c r="D172" i="13"/>
  <c r="F172" i="13"/>
  <c r="D163" i="13"/>
  <c r="B163" i="13"/>
  <c r="C163" i="13"/>
  <c r="H168" i="13"/>
  <c r="F168" i="13"/>
  <c r="G168" i="13"/>
  <c r="E168" i="13"/>
  <c r="C168" i="13"/>
  <c r="D168" i="13"/>
  <c r="B168" i="13"/>
  <c r="B165" i="13"/>
  <c r="G165" i="13"/>
  <c r="C165" i="13"/>
  <c r="E165" i="13"/>
  <c r="H165" i="13"/>
  <c r="D165" i="13"/>
  <c r="F165" i="13"/>
  <c r="C164" i="13"/>
  <c r="H164" i="13"/>
  <c r="E164" i="13"/>
  <c r="B164" i="13"/>
  <c r="G164" i="13"/>
  <c r="D164" i="13"/>
  <c r="F164" i="13"/>
  <c r="H165" i="14" l="1"/>
  <c r="G165" i="14"/>
  <c r="C165" i="14"/>
  <c r="B165" i="14"/>
  <c r="E165" i="14"/>
  <c r="F165" i="14"/>
  <c r="D165" i="14"/>
  <c r="H185" i="14"/>
  <c r="D185" i="14"/>
  <c r="C185" i="14"/>
  <c r="B185" i="14"/>
  <c r="E185" i="14"/>
  <c r="F185" i="14"/>
  <c r="G185" i="14"/>
  <c r="B198" i="14"/>
  <c r="C198" i="14"/>
  <c r="E198" i="14"/>
  <c r="H198" i="14"/>
  <c r="D198" i="14"/>
  <c r="F198" i="14"/>
  <c r="G198" i="14"/>
  <c r="D173" i="14"/>
  <c r="E173" i="14"/>
  <c r="H173" i="14"/>
  <c r="B173" i="14"/>
  <c r="C173" i="14"/>
  <c r="G173" i="14"/>
  <c r="F173" i="14"/>
  <c r="H179" i="14"/>
  <c r="G179" i="14"/>
  <c r="B179" i="14"/>
  <c r="E179" i="14"/>
  <c r="F179" i="14"/>
  <c r="C179" i="14"/>
  <c r="D179" i="14"/>
  <c r="E183" i="14"/>
  <c r="B183" i="14"/>
  <c r="D183" i="14"/>
  <c r="C183" i="14"/>
  <c r="H183" i="14"/>
  <c r="F183" i="14"/>
  <c r="G183" i="14"/>
  <c r="B187" i="14"/>
  <c r="G187" i="14"/>
  <c r="D187" i="14"/>
  <c r="C187" i="14"/>
  <c r="E187" i="14"/>
  <c r="H187" i="14"/>
  <c r="F187" i="14"/>
  <c r="C169" i="14"/>
  <c r="D169" i="14"/>
  <c r="B169" i="14"/>
  <c r="F169" i="14"/>
  <c r="G169" i="14"/>
  <c r="H169" i="14"/>
  <c r="E169" i="14"/>
  <c r="F200" i="14"/>
  <c r="G200" i="14"/>
  <c r="H200" i="14"/>
  <c r="B200" i="14"/>
  <c r="C200" i="14"/>
  <c r="E200" i="14"/>
  <c r="D200" i="14"/>
  <c r="G180" i="14"/>
  <c r="E180" i="14"/>
  <c r="D180" i="14"/>
  <c r="B180" i="14"/>
  <c r="H180" i="14"/>
  <c r="F180" i="14"/>
  <c r="C180" i="14"/>
  <c r="F172" i="14"/>
  <c r="G172" i="14"/>
  <c r="D172" i="14"/>
  <c r="H172" i="14"/>
  <c r="B172" i="14"/>
  <c r="C172" i="14"/>
  <c r="E172" i="14"/>
  <c r="H168" i="14"/>
  <c r="E168" i="14"/>
  <c r="C168" i="14"/>
  <c r="F168" i="14"/>
  <c r="G168" i="14"/>
  <c r="B168" i="14"/>
  <c r="D168" i="14"/>
  <c r="H181" i="14"/>
  <c r="E181" i="14"/>
  <c r="D181" i="14"/>
  <c r="F181" i="14"/>
  <c r="B181" i="14"/>
  <c r="G181" i="14"/>
  <c r="C181" i="14"/>
  <c r="F193" i="14"/>
  <c r="D193" i="14"/>
  <c r="H193" i="14"/>
  <c r="E193" i="14"/>
  <c r="C193" i="14"/>
  <c r="B193" i="14"/>
  <c r="G193" i="14"/>
  <c r="E166" i="14"/>
  <c r="C166" i="14"/>
  <c r="D166" i="14"/>
  <c r="H166" i="14"/>
  <c r="G166" i="14"/>
  <c r="F166" i="14"/>
  <c r="B166" i="14"/>
  <c r="D177" i="14"/>
  <c r="G177" i="14"/>
  <c r="F177" i="14"/>
  <c r="E177" i="14"/>
  <c r="H177" i="14"/>
  <c r="B177" i="14"/>
  <c r="C177" i="14"/>
  <c r="H194" i="14"/>
  <c r="D194" i="14"/>
  <c r="F194" i="14"/>
  <c r="C194" i="14"/>
  <c r="B194" i="14"/>
  <c r="E194" i="14"/>
  <c r="G194" i="14"/>
  <c r="B171" i="14"/>
  <c r="H171" i="14"/>
  <c r="C171" i="14"/>
  <c r="G171" i="14"/>
  <c r="E171" i="14"/>
  <c r="F171" i="14"/>
  <c r="D171" i="14"/>
  <c r="H195" i="14"/>
  <c r="B195" i="14"/>
  <c r="F195" i="14"/>
  <c r="D195" i="14"/>
  <c r="E195" i="14"/>
  <c r="G195" i="14"/>
  <c r="C195" i="14"/>
  <c r="F175" i="14"/>
  <c r="D175" i="14"/>
  <c r="G175" i="14"/>
  <c r="C175" i="14"/>
  <c r="B175" i="14"/>
  <c r="H175" i="14"/>
  <c r="E175" i="14"/>
  <c r="H188" i="14"/>
  <c r="C188" i="14"/>
  <c r="B188" i="14"/>
  <c r="F188" i="14"/>
  <c r="D188" i="14"/>
  <c r="G188" i="14"/>
  <c r="E188" i="14"/>
  <c r="H197" i="14"/>
  <c r="F197" i="14"/>
  <c r="C197" i="14"/>
  <c r="B197" i="14"/>
  <c r="E197" i="14"/>
  <c r="G197" i="14"/>
  <c r="D197" i="14"/>
  <c r="B167" i="14"/>
  <c r="F167" i="14"/>
  <c r="H167" i="14"/>
  <c r="D167" i="14"/>
  <c r="G167" i="14"/>
  <c r="C167" i="14"/>
  <c r="E167" i="14"/>
  <c r="E176" i="14"/>
  <c r="F176" i="14"/>
  <c r="G176" i="14"/>
  <c r="D176" i="14"/>
  <c r="C176" i="14"/>
  <c r="H176" i="14"/>
  <c r="B176" i="14"/>
  <c r="B189" i="14"/>
  <c r="H189" i="14"/>
  <c r="E189" i="14"/>
  <c r="F189" i="14"/>
  <c r="D189" i="14"/>
  <c r="G189" i="14"/>
  <c r="C189" i="14"/>
  <c r="C196" i="14"/>
  <c r="G196" i="14"/>
  <c r="E196" i="14"/>
  <c r="H196" i="14"/>
  <c r="D196" i="14"/>
  <c r="B196" i="14"/>
  <c r="F196" i="14"/>
  <c r="F186" i="14"/>
  <c r="D186" i="14"/>
  <c r="E186" i="14"/>
  <c r="H186" i="14"/>
  <c r="G186" i="14"/>
  <c r="B186" i="14"/>
  <c r="C186" i="14"/>
  <c r="B184" i="14"/>
  <c r="C184" i="14"/>
  <c r="F184" i="14"/>
  <c r="H184" i="14"/>
  <c r="D184" i="14"/>
  <c r="E184" i="14"/>
  <c r="G184" i="14"/>
  <c r="G174" i="14"/>
  <c r="E174" i="14"/>
  <c r="D174" i="14"/>
  <c r="C174" i="14"/>
  <c r="F174" i="14"/>
  <c r="H174" i="14"/>
  <c r="B174" i="14"/>
  <c r="F182" i="14"/>
  <c r="C182" i="14"/>
  <c r="E182" i="14"/>
  <c r="B182" i="14"/>
  <c r="G182" i="14"/>
  <c r="D182" i="14"/>
  <c r="H182" i="14"/>
  <c r="B192" i="14"/>
  <c r="H192" i="14"/>
  <c r="G192" i="14"/>
  <c r="C192" i="14"/>
  <c r="D192" i="14"/>
  <c r="F192" i="14"/>
  <c r="E192" i="14"/>
  <c r="E199" i="14"/>
  <c r="B199" i="14"/>
  <c r="G199" i="14"/>
  <c r="C199" i="14"/>
  <c r="F199" i="14"/>
  <c r="H199" i="14"/>
  <c r="D199" i="14"/>
  <c r="G178" i="14"/>
  <c r="H178" i="14"/>
  <c r="B178" i="14"/>
  <c r="E178" i="14"/>
  <c r="D178" i="14"/>
  <c r="C178" i="14"/>
  <c r="F178" i="14"/>
  <c r="F170" i="14"/>
  <c r="E170" i="14"/>
  <c r="B170" i="14"/>
  <c r="D170" i="14"/>
  <c r="C170" i="14"/>
  <c r="H170" i="14"/>
  <c r="G170" i="14"/>
  <c r="G191" i="14"/>
  <c r="E191" i="14"/>
  <c r="H191" i="14"/>
  <c r="B191" i="14"/>
  <c r="D191" i="14"/>
  <c r="F191" i="14"/>
  <c r="C191" i="14"/>
  <c r="F190" i="14"/>
  <c r="E190" i="14"/>
  <c r="G190" i="14"/>
  <c r="C190" i="14"/>
  <c r="H190" i="14"/>
  <c r="B190" i="14"/>
  <c r="D190" i="14"/>
</calcChain>
</file>

<file path=xl/sharedStrings.xml><?xml version="1.0" encoding="utf-8"?>
<sst xmlns="http://schemas.openxmlformats.org/spreadsheetml/2006/main" count="3823" uniqueCount="1570">
  <si>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</si>
  <si>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</si>
  <si>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</si>
  <si>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</si>
  <si>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</si>
  <si>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</si>
  <si>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</si>
  <si>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</si>
  <si>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</si>
  <si>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</si>
  <si>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</si>
  <si>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</si>
  <si>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</si>
  <si>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</si>
  <si>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</si>
  <si>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</si>
  <si>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</si>
  <si>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</si>
  <si>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</si>
  <si>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</si>
  <si>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</si>
  <si>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</si>
  <si>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</si>
  <si>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</si>
  <si>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</si>
  <si>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</si>
  <si>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</si>
  <si>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</si>
  <si>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</si>
  <si>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</si>
  <si>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</si>
  <si>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</si>
  <si>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</si>
  <si>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</si>
  <si>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</si>
  <si>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</si>
  <si>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</si>
  <si>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</si>
  <si>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</si>
  <si>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</si>
  <si>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</si>
  <si>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</si>
  <si>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</si>
  <si>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</si>
  <si>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</si>
  <si>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</si>
  <si>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</si>
  <si>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</si>
  <si>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</si>
  <si>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</si>
  <si>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</si>
  <si>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</si>
  <si>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</si>
  <si>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</si>
  <si>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</si>
  <si>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</si>
  <si>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</si>
  <si>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</si>
  <si>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</si>
  <si>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</si>
  <si>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</si>
  <si>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</si>
  <si>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</si>
  <si>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</si>
  <si>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</si>
  <si>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</si>
  <si>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</si>
  <si>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</si>
  <si>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</si>
  <si>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</si>
  <si>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</si>
  <si>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</si>
  <si>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</si>
  <si>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</si>
  <si>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</si>
  <si>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</si>
  <si>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</si>
  <si>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</si>
  <si>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</si>
  <si>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</si>
  <si>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</si>
  <si>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</si>
  <si>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</si>
  <si>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</si>
  <si>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</si>
  <si>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</si>
  <si>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</si>
  <si>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</si>
  <si>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</si>
  <si>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</si>
  <si>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</si>
  <si>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</si>
  <si>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</si>
  <si>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</si>
  <si>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</si>
  <si>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</si>
  <si>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</si>
  <si>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</si>
  <si>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</si>
  <si>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</si>
  <si>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</si>
  <si>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</si>
  <si>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</si>
  <si>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</si>
  <si>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</si>
  <si>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</si>
  <si>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</si>
  <si>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</si>
  <si>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</si>
  <si>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</si>
  <si>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</si>
  <si>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</si>
  <si>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</si>
  <si>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</si>
  <si>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</si>
  <si>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</si>
  <si>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</si>
  <si>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</si>
  <si>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</si>
  <si>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</si>
  <si>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</si>
  <si>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</si>
  <si>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</si>
  <si>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</si>
  <si>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</si>
  <si>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</si>
  <si>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</si>
  <si>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</si>
  <si>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</si>
  <si>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</si>
  <si>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</si>
  <si>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</si>
  <si>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</si>
  <si>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</si>
  <si>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</si>
  <si>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</si>
  <si>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</si>
  <si>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</si>
  <si>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</si>
  <si>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</si>
  <si>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</si>
  <si>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</si>
  <si>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</si>
  <si>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</si>
  <si>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</si>
  <si>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</si>
  <si>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</si>
  <si>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</si>
  <si>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</si>
  <si>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</si>
  <si>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</si>
  <si>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</si>
  <si>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</si>
  <si>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</si>
  <si>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</si>
  <si>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</si>
  <si>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</si>
  <si>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</si>
  <si>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</si>
  <si>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</si>
  <si>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</si>
  <si>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</si>
  <si>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</si>
  <si>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</si>
  <si>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</si>
  <si>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</si>
  <si>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</si>
  <si>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</si>
  <si>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</si>
  <si>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</si>
  <si>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</si>
  <si>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</si>
  <si>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</si>
  <si>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</si>
  <si>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</si>
  <si>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</si>
  <si>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</si>
  <si>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</si>
  <si>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</si>
  <si>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</si>
  <si>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</si>
  <si>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</si>
  <si>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</si>
  <si>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</si>
  <si>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</si>
  <si>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</si>
  <si>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</si>
  <si>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</si>
  <si>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</si>
  <si>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</si>
  <si>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</si>
  <si>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</si>
  <si>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</si>
  <si>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</si>
  <si>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</si>
  <si>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</si>
  <si>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</si>
  <si>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</si>
  <si>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</si>
  <si>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</si>
  <si>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</si>
  <si>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</si>
  <si>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</si>
  <si>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</si>
  <si>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</si>
  <si>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</si>
  <si>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</si>
  <si>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</si>
  <si>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</si>
  <si>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</si>
  <si>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</si>
  <si>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</si>
  <si>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</si>
  <si>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</si>
  <si>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</si>
  <si>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</si>
  <si>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</si>
  <si>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</si>
  <si>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</si>
  <si>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</si>
  <si>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</si>
  <si>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</si>
  <si>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</si>
  <si>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</si>
  <si>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</si>
  <si>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</si>
  <si>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</si>
  <si>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</si>
  <si>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</si>
  <si>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</si>
  <si>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</si>
  <si>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</si>
  <si>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</si>
  <si>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</si>
  <si>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</si>
  <si>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</si>
  <si>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</si>
  <si>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</si>
  <si>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</si>
  <si>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</si>
  <si>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</si>
  <si>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</si>
  <si>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</si>
  <si>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</si>
  <si>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</si>
  <si>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</si>
  <si>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</si>
  <si>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</si>
  <si>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</si>
  <si>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</si>
  <si>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</si>
  <si>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</si>
  <si>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</si>
  <si>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</si>
  <si>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</si>
  <si>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</si>
  <si>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</si>
  <si>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</si>
  <si>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</si>
  <si>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</si>
  <si>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</si>
  <si>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</si>
  <si>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</si>
  <si>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</si>
  <si>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</si>
  <si>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</si>
  <si>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</si>
  <si>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</si>
  <si>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</si>
  <si>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</si>
  <si>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</si>
  <si>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</si>
  <si>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</si>
  <si>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</si>
  <si>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</si>
  <si>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</si>
  <si>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</si>
  <si>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</si>
  <si>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</si>
  <si>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</si>
  <si>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</si>
  <si>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</si>
  <si>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</si>
  <si>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</si>
  <si>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</si>
  <si>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</si>
  <si>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</si>
  <si>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</si>
  <si>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</si>
  <si>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</si>
  <si>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</si>
  <si>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</si>
  <si>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</si>
  <si>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</si>
  <si>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</si>
  <si>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</si>
  <si>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</si>
  <si>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</si>
  <si>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</si>
  <si>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</si>
  <si>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</si>
  <si>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</si>
  <si>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</si>
  <si>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</si>
  <si>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</si>
  <si>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</si>
  <si>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</si>
  <si>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</si>
  <si>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</si>
  <si>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</si>
  <si>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</si>
  <si>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</si>
  <si>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</si>
  <si>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</si>
  <si>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</si>
  <si>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</si>
  <si>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</si>
  <si>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</si>
  <si>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</si>
  <si>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</si>
  <si>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</si>
  <si>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</si>
  <si>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</si>
  <si>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</si>
  <si>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</si>
  <si>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</si>
  <si>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</si>
  <si>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</si>
  <si>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</si>
  <si>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</si>
  <si>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</si>
  <si>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</si>
  <si>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</si>
  <si>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</si>
  <si>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</si>
  <si>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</si>
  <si>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</si>
  <si>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</si>
  <si>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</si>
  <si>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</si>
  <si>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</si>
  <si>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</si>
  <si>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</si>
  <si>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</si>
  <si>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</si>
  <si>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</si>
  <si>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</si>
  <si>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</si>
  <si>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</si>
  <si>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</si>
  <si>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</si>
  <si>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</si>
  <si>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</si>
  <si>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</si>
  <si>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</si>
  <si>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</si>
  <si>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</si>
  <si>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</si>
  <si>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</si>
  <si>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</si>
  <si>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</si>
  <si>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</si>
  <si>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</si>
  <si>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</si>
  <si>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</si>
  <si>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</si>
  <si>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</si>
  <si>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</si>
  <si>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</si>
  <si>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</si>
  <si>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</si>
  <si>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</si>
  <si>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</si>
  <si>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</si>
  <si>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</si>
  <si>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</si>
  <si>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</si>
  <si>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</si>
  <si>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</si>
  <si>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</si>
  <si>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</si>
  <si>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</si>
  <si>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</si>
  <si>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</si>
  <si>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</si>
  <si>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</si>
  <si>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</si>
  <si>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</si>
  <si>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</si>
  <si>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</si>
  <si>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</si>
  <si>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</si>
  <si>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</si>
  <si>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</si>
  <si>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</si>
  <si>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</si>
  <si>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</si>
  <si>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</si>
  <si>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</si>
  <si>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</si>
  <si>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</si>
  <si>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</si>
  <si>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</si>
  <si>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</si>
  <si>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</si>
  <si>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</si>
  <si>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</si>
  <si>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</si>
  <si>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</si>
  <si>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</si>
  <si>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</si>
  <si>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</si>
  <si>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</si>
  <si>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</si>
  <si>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</si>
  <si>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</si>
  <si>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</si>
  <si>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</si>
  <si>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</si>
  <si>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</si>
  <si>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</si>
  <si>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</si>
  <si>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</si>
  <si>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</si>
  <si>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</si>
  <si>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</si>
  <si>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</si>
  <si>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</si>
  <si>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</si>
  <si>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</si>
  <si>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</si>
  <si>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</si>
  <si>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</si>
  <si>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</si>
  <si>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</si>
  <si>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</si>
  <si>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</si>
  <si>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</si>
  <si>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</si>
  <si>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</si>
  <si>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</si>
  <si>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</si>
  <si>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</si>
  <si>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</si>
  <si>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</si>
  <si>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</si>
  <si>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</si>
  <si>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</si>
  <si>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</si>
  <si>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</si>
  <si>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</si>
  <si>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</si>
  <si>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</si>
  <si>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</si>
  <si>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</si>
  <si>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</si>
  <si>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</si>
  <si>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</si>
  <si>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</si>
  <si>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</si>
  <si>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</si>
  <si>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</si>
  <si>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</si>
  <si>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</si>
  <si>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</si>
  <si>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</si>
  <si>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</si>
  <si>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</si>
  <si>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</si>
  <si>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</si>
  <si>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</si>
  <si>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</si>
  <si>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</si>
  <si>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</si>
  <si>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</si>
  <si>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</si>
  <si>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</si>
  <si>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</si>
  <si>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</si>
  <si>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</si>
  <si>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</si>
  <si>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</si>
  <si>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</si>
  <si>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</si>
  <si>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</si>
  <si>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</si>
  <si>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</si>
  <si>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</si>
  <si>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</si>
  <si>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</si>
  <si>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</si>
  <si>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</si>
  <si>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</si>
  <si>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</si>
  <si>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</si>
  <si>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</si>
  <si>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</si>
  <si>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</si>
  <si>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</si>
  <si>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</si>
  <si>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</si>
  <si>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</si>
  <si>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</si>
  <si>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</si>
  <si>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</si>
  <si>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</si>
  <si>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</si>
  <si>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</si>
  <si>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</si>
  <si>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</si>
  <si>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</si>
  <si>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</si>
  <si>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</si>
  <si>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</si>
  <si>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</si>
  <si>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</si>
  <si>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</si>
  <si>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</si>
  <si>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</si>
  <si>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</si>
  <si>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</si>
  <si>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</si>
  <si>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</si>
  <si>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</si>
  <si>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</si>
  <si>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</si>
  <si>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</si>
  <si>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</si>
  <si>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</si>
  <si>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</si>
  <si>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</si>
  <si>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</si>
  <si>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</si>
  <si>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</si>
  <si>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</si>
  <si>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</si>
  <si>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</si>
  <si>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</si>
  <si>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</si>
  <si>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</si>
  <si>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</si>
  <si>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</si>
  <si>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</si>
  <si>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</si>
  <si>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</si>
  <si>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</si>
  <si>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</si>
  <si>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</si>
  <si>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</si>
  <si>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</si>
  <si>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</si>
  <si>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</si>
  <si>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</si>
  <si>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</si>
  <si>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</si>
  <si>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</si>
  <si>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</si>
  <si>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</si>
  <si>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</si>
  <si>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</si>
  <si>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</si>
  <si>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</si>
  <si>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</si>
  <si>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</si>
  <si>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</si>
  <si>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</si>
  <si>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</si>
  <si>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</si>
  <si>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</si>
  <si>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</si>
  <si>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</si>
  <si>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</si>
  <si>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</si>
  <si>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</si>
  <si>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</si>
  <si>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</si>
  <si>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</si>
  <si>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</si>
  <si>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</si>
  <si>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</si>
  <si>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</si>
  <si>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</si>
  <si>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</si>
  <si>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</si>
  <si>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</si>
  <si>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</si>
  <si>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</si>
  <si>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</si>
  <si>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</si>
  <si>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</si>
  <si>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</si>
  <si>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</si>
  <si>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</si>
  <si>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</si>
  <si>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</si>
  <si>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</si>
  <si>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</si>
  <si>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</si>
  <si>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</si>
  <si>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</si>
  <si>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</si>
  <si>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</si>
  <si>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</si>
  <si>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</si>
  <si>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</si>
  <si>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</si>
  <si>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</si>
  <si>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</si>
  <si>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</si>
  <si>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</si>
  <si>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</si>
  <si>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</si>
  <si>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</si>
  <si>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</si>
  <si>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</si>
  <si>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</si>
  <si>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</si>
  <si>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</si>
  <si>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</si>
  <si>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</si>
  <si>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</si>
  <si>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</si>
  <si>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</si>
  <si>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</si>
  <si>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</si>
  <si>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</si>
  <si>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</si>
  <si>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</si>
  <si>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</si>
  <si>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</si>
  <si>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</si>
  <si>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</si>
  <si>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</si>
  <si>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</si>
  <si>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</si>
  <si>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</si>
  <si>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</si>
  <si>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</si>
  <si>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</si>
  <si>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</si>
  <si>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</si>
  <si>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</si>
  <si>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</si>
  <si>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</si>
  <si>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</si>
  <si>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</si>
  <si>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</si>
  <si>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</si>
  <si>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</si>
  <si>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</si>
  <si>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</si>
  <si>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</si>
  <si>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</si>
  <si>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</si>
  <si>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</si>
  <si>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</si>
  <si>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</si>
  <si>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</si>
  <si>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</si>
  <si>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</si>
  <si>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</si>
  <si>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</si>
  <si>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</si>
  <si>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</si>
  <si>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</si>
  <si>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</si>
  <si>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</si>
  <si>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</si>
  <si>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</si>
  <si>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</si>
  <si>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</si>
  <si>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</si>
  <si>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</si>
  <si>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</si>
  <si>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</si>
  <si>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</si>
  <si>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</si>
  <si>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</si>
  <si>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</si>
  <si>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</si>
  <si>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</si>
  <si>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</si>
  <si>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</si>
  <si>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</si>
  <si>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</si>
  <si>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</si>
  <si>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</si>
  <si>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</si>
  <si>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</si>
  <si>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</si>
  <si>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</si>
  <si>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</si>
  <si>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</si>
  <si>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</si>
  <si>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</si>
  <si>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</si>
  <si>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</si>
  <si>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</si>
  <si>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</si>
  <si>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</si>
  <si>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</si>
  <si>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</si>
  <si>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</si>
  <si>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</si>
  <si>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</si>
  <si>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</si>
  <si>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</si>
  <si>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</si>
  <si>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</si>
  <si>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</si>
  <si>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</si>
  <si>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</si>
  <si>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</si>
  <si>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</si>
  <si>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</si>
  <si>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</si>
  <si>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</si>
  <si>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</si>
  <si>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</si>
  <si>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</si>
  <si>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</si>
  <si>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1, 4, 632</t>
  </si>
  <si>
    <t>N10, N20, N30</t>
  </si>
  <si>
    <t>7, 10, 21, 19, 633, 322, 323</t>
  </si>
  <si>
    <t>N12, N22, N32</t>
  </si>
  <si>
    <t>N13, N23, N33</t>
  </si>
  <si>
    <t>N14, N24, N34</t>
  </si>
  <si>
    <t>127, 129</t>
  </si>
  <si>
    <t>L02</t>
  </si>
  <si>
    <t>L03</t>
  </si>
  <si>
    <t>L04</t>
  </si>
  <si>
    <t>S02</t>
  </si>
  <si>
    <t>S03</t>
  </si>
  <si>
    <t>S04</t>
  </si>
  <si>
    <t>365, 367</t>
  </si>
  <si>
    <t>H02</t>
  </si>
  <si>
    <t>H03</t>
  </si>
  <si>
    <t>H04</t>
  </si>
  <si>
    <t>95, 96, 97, 98, 99</t>
  </si>
  <si>
    <t>571, 573</t>
  </si>
  <si>
    <t>141, 142</t>
  </si>
  <si>
    <t>572, 574</t>
  </si>
  <si>
    <t>143, 144</t>
  </si>
  <si>
    <t>575, 577</t>
  </si>
  <si>
    <t>145, 146</t>
  </si>
  <si>
    <t>2, 3,  5, 6, 30</t>
  </si>
  <si>
    <t/>
  </si>
  <si>
    <t>8, 9, 13, 14, 107, 108, 109, 11, 12, 110, 111, 112, 20, 22, 25, 26, 27</t>
  </si>
  <si>
    <t>121, 124, 132</t>
  </si>
  <si>
    <t>L00, LST</t>
  </si>
  <si>
    <t>S00, SST</t>
  </si>
  <si>
    <t>H00, HST</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</si>
  <si>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</si>
  <si>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</si>
  <si>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</si>
  <si>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</si>
  <si>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</si>
  <si>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</si>
  <si>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</si>
  <si>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</si>
  <si>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</si>
  <si>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</si>
  <si>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</si>
  <si>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</si>
  <si>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</si>
  <si>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</si>
  <si>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</si>
  <si>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</si>
  <si>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</si>
  <si>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</si>
  <si>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</si>
  <si>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Troughton Farm PV</t>
  </si>
  <si>
    <t>Air Liquide</t>
  </si>
  <si>
    <t>Redditch Gas Turbine</t>
  </si>
  <si>
    <t>Heartlands Power Ltd / Fort Dunlop</t>
  </si>
  <si>
    <t>Cellarhead Whitfield Interconnector</t>
  </si>
  <si>
    <t>Sudmeadow Rd STOR</t>
  </si>
  <si>
    <t>Cellarhead Barlaston (Meaford) Interconnector</t>
  </si>
  <si>
    <t>Bloxwich ESS</t>
  </si>
  <si>
    <t>Atherstone PV</t>
  </si>
  <si>
    <t>Balladoole Solar A (Roundhill)</t>
  </si>
  <si>
    <t>Croome Airfield Solar Farm</t>
  </si>
  <si>
    <t>Dormington Solar PV</t>
  </si>
  <si>
    <t>Dovedale Solar B</t>
  </si>
  <si>
    <t>Highleadon Solar</t>
  </si>
  <si>
    <t>Hilltop Farm</t>
  </si>
  <si>
    <t>Home Farm</t>
  </si>
  <si>
    <t>Keele University</t>
  </si>
  <si>
    <t>Longney Estate</t>
  </si>
  <si>
    <t>Maybrook Road</t>
  </si>
  <si>
    <t>Meadow Solar Farm</t>
  </si>
  <si>
    <t>Murrells End Farm PV</t>
  </si>
  <si>
    <t>Noken Solar Farm</t>
  </si>
  <si>
    <t>Peplow</t>
  </si>
  <si>
    <t>Perseverance Old School Lane</t>
  </si>
  <si>
    <t>Ploddy House Farm</t>
  </si>
  <si>
    <t>Pontrilas Sawmill</t>
  </si>
  <si>
    <t>Ryall</t>
  </si>
  <si>
    <t>Sinclair Wks Gas Gen</t>
  </si>
  <si>
    <t>Whitehouse farm BESS</t>
  </si>
  <si>
    <t>Worlds End  PV</t>
  </si>
  <si>
    <t>0234</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</si>
  <si>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</si>
  <si>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</si>
  <si>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</si>
  <si>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</si>
  <si>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</si>
  <si>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</si>
  <si>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</si>
  <si>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</si>
  <si>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</si>
  <si>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</si>
  <si>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</si>
  <si>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</si>
  <si>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</si>
  <si>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</si>
  <si>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</si>
  <si>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</si>
  <si>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</si>
  <si>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</si>
  <si>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</si>
  <si>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</si>
  <si>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</si>
  <si>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</si>
  <si>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</si>
  <si>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</si>
  <si>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</si>
  <si>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</si>
  <si>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</si>
  <si>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</si>
  <si>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</si>
  <si>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</si>
  <si>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</si>
  <si>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</si>
  <si>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</si>
  <si>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</si>
  <si>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</si>
  <si>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</si>
  <si>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</si>
  <si>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</si>
  <si>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</si>
  <si>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</si>
  <si>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</si>
  <si>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</si>
  <si>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</si>
  <si>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</si>
  <si>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</si>
  <si>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</si>
  <si>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</si>
  <si>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</si>
  <si>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</si>
  <si>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</si>
  <si>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</si>
  <si>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</si>
  <si>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</si>
  <si>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</si>
  <si>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</si>
  <si>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</si>
  <si>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</si>
  <si>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</si>
  <si>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</si>
  <si>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</si>
  <si>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</si>
  <si>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</si>
  <si>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</si>
  <si>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</si>
  <si>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</si>
  <si>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</si>
  <si>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</si>
  <si>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</si>
  <si>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</si>
  <si>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</si>
  <si>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</si>
  <si>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</si>
  <si>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</si>
  <si>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</si>
  <si>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</si>
  <si>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</si>
  <si>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</si>
  <si>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</si>
  <si>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</si>
  <si>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</si>
  <si>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</si>
  <si>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</si>
  <si>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</si>
  <si>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</si>
  <si>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</si>
  <si>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</si>
  <si>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</si>
  <si>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</si>
  <si>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</si>
  <si>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</si>
  <si>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</si>
  <si>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</si>
  <si>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</si>
  <si>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</si>
  <si>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</si>
  <si>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</si>
  <si>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</si>
  <si>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</si>
  <si>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</si>
  <si>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</si>
  <si>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</si>
  <si>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</si>
  <si>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</si>
  <si>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</si>
  <si>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</si>
  <si>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</si>
  <si>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</si>
  <si>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</si>
  <si>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48</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</si>
  <si>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</si>
  <si>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</si>
  <si>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</si>
  <si>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</si>
  <si>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</si>
  <si>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</si>
  <si>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</si>
  <si>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</si>
  <si>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</si>
  <si>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</si>
  <si>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</si>
  <si>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</si>
  <si>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62</t>
  </si>
  <si>
    <t>Bishops Wood 132kV</t>
  </si>
  <si>
    <t>Bishops Wood 132kV_Hereford (Bishops Wood) &amp; Ludlow 132 66__</t>
  </si>
  <si>
    <t>Bishops Wood 132kV_Stourport 132 66 &amp; Upton Warren 132 66__</t>
  </si>
  <si>
    <t>Bishops Wood 132kV_Stourport 132 33__</t>
  </si>
  <si>
    <t>Bishops Wood 132kV_Ludlow 33kV_LE157- Henley Hall, Squirrel Lane, Henley, Bitterley, Middleton, Shropshire, SY8 3HA</t>
  </si>
  <si>
    <t>_NO NAME_ [EAST33 1-EASTTEE-EASTTEE dum-P...]</t>
  </si>
  <si>
    <t>_NO NAME_ [LARF33]</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</si>
  <si>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</si>
  <si>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</si>
  <si>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</si>
  <si>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</si>
  <si>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</si>
  <si>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</si>
  <si>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</si>
  <si>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</si>
  <si>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</si>
  <si>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</si>
  <si>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</si>
  <si>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132kV_Hereford (Bishops Wood) &amp; Ludlow 132 66_Newent 66 11</t>
  </si>
  <si>
    <t>Bishops Wood 132kV_Ludlow 132 33_Ludlow 33 11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</si>
  <si>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</si>
  <si>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</si>
  <si>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</si>
  <si>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</si>
  <si>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</si>
  <si>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_NO NAME_ [LARF9]</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</si>
  <si>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</si>
  <si>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</si>
  <si>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</si>
  <si>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132kV_Hereford (Bishops Wood) &amp; Ludlow 132 66_Madley 66 11</t>
  </si>
  <si>
    <t>Bishops Wood 132kV_Malvern 132 11__</t>
  </si>
  <si>
    <t>Bishops Wood 132kV_Hereford (Bishops Wood) &amp; Ludlow 132 66_Ross 66 11</t>
  </si>
  <si>
    <t>Bishops Wood 132kV_Warndon 132 11__</t>
  </si>
  <si>
    <t>Bishops Wood 132kV_Worcester 132 11__</t>
  </si>
  <si>
    <t>Bishops Wood 132kV_Hereford (Bishops Wood) &amp; Ludlow 132 66_Peterchurch 66 11</t>
  </si>
  <si>
    <t>Bishops Wood 132kV_Hereford (Bishops Wood) &amp; Ludlow 132 66_Pontrilas 66 11</t>
  </si>
  <si>
    <t>Bishops Wood 132kV_Stourport 132 33_Quatt 33 11 (T1)</t>
  </si>
  <si>
    <t>Bishops Wood 132kV_Upton Warren 132 11 (GT4 T1 &amp; T2 OS)__</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</si>
  <si>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</si>
  <si>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</si>
  <si>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</si>
  <si>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</si>
  <si>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132kV_Ludlow 132 33_Tenbury 33 11</t>
  </si>
  <si>
    <t>Bishops Wood 132kV_Timberdine 132 11__</t>
  </si>
  <si>
    <t>Bishops Wood 132kV_Hereford (Bishops Wood) &amp; Ludlow 132 66_Woofferton 66 11</t>
  </si>
  <si>
    <t>Bishops Wood 132kV_Stourport 132 33_Wribbenhall 33 11</t>
  </si>
  <si>
    <t>Rugeley 132kV</t>
  </si>
  <si>
    <t>Willenhall 132kV</t>
  </si>
  <si>
    <t>Bustleholm 132kV</t>
  </si>
  <si>
    <t>Bushbury 132kV</t>
  </si>
  <si>
    <t>HYB:[Rugeley 132kV] &amp; [Willenhall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</si>
  <si>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</si>
  <si>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</si>
  <si>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</si>
  <si>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HYB:[Willenhall 132kV] &amp; [Bustleholm 132kV]-&gt;Willenhall 132kV_Bentley 132 11 (GT1 &amp; GT2)__</t>
  </si>
  <si>
    <t>Bushbury 132kV_Bushbury 132 33__</t>
  </si>
  <si>
    <t>_NO NAME_ [BLXO3ESS-WALS 33]</t>
  </si>
  <si>
    <t>_NO NAME_ [FRRD3]</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</si>
  <si>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</si>
  <si>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</si>
  <si>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</si>
  <si>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</si>
  <si>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</si>
  <si>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</si>
  <si>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</si>
  <si>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</si>
  <si>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</si>
  <si>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_NO NAME_ [BLOX9ESS]</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</si>
  <si>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</si>
  <si>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</si>
  <si>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</si>
  <si>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</si>
  <si>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</si>
  <si>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</si>
  <si>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</si>
  <si>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Bustleholm 132kV_Rushall 132 11__</t>
  </si>
  <si>
    <t>Bustleholm 132kV_Ladywood 132 11__</t>
  </si>
  <si>
    <t>Bushbury 132kV_Bushbury 132 33_I54</t>
  </si>
  <si>
    <t>Bustleholm 132kV_Kingstanding 132 11__</t>
  </si>
  <si>
    <t>Bustleholm 132kV_Perry Barr 132 11__</t>
  </si>
  <si>
    <t>Rugeley 132kV_Rugeley Town 132 11__</t>
  </si>
  <si>
    <t>Bushbury 132kV_Stafford 132 11 (GT1B &amp; GT2B)__</t>
  </si>
  <si>
    <t>Willenhall 132kV_Wolverhampton 132 11 (GT1 GT2 &amp; T5)__</t>
  </si>
  <si>
    <t>Bushbury 132kV_Wednesfield 132 11__</t>
  </si>
  <si>
    <t>Willenhall 132kV_Willenhall 132 11 (GT2B GT4B GT1)__</t>
  </si>
  <si>
    <t>_NO NAME_ [WOLP11GEN]</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</si>
  <si>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</si>
  <si>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</si>
  <si>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</si>
  <si>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</si>
  <si>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</si>
  <si>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</si>
  <si>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</si>
  <si>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</si>
  <si>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</si>
  <si>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</si>
  <si>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</si>
  <si>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</si>
  <si>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</si>
  <si>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</si>
  <si>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</si>
  <si>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</si>
  <si>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</si>
  <si>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</si>
  <si>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</si>
  <si>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</si>
  <si>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</si>
  <si>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</si>
  <si>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</si>
  <si>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</si>
  <si>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</si>
  <si>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</si>
  <si>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_NO NAME_ [HEYG9PV]</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</si>
  <si>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</si>
  <si>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</si>
  <si>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</si>
  <si>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</si>
  <si>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</si>
  <si>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</si>
  <si>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</si>
  <si>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</si>
  <si>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</si>
  <si>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</si>
  <si>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</si>
  <si>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</si>
  <si>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</si>
  <si>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</si>
  <si>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</si>
  <si>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Cellarhead 132kV_Newcastle 132 33_Talke 33 11</t>
  </si>
  <si>
    <t>Cellarhead 132kV_Forsbrook 132 33_Tean 33 11</t>
  </si>
  <si>
    <t>Cellarhead 132kV_Whitfield 132 33_Whitfield 33 11</t>
  </si>
  <si>
    <t>_NO NAME_ [ATHE66]</t>
  </si>
  <si>
    <t>Feckenham 66kV</t>
  </si>
  <si>
    <t>_NO NAME_ [HOWR3GEN]</t>
  </si>
  <si>
    <t>Feckenham 132kV_Epwell 66 11__</t>
  </si>
  <si>
    <t>Feckenham 132kV_Bevington 66 11__</t>
  </si>
  <si>
    <t>Feckenham 132kV_Shipston 66 11__</t>
  </si>
  <si>
    <t>Feckenham 132kV_Bloxham 66 11__</t>
  </si>
  <si>
    <t>Feckenham 132kV_Broadway 66 11__</t>
  </si>
  <si>
    <t>Feckenham 132kV_Brotheridge Green 66 11__</t>
  </si>
  <si>
    <t>Feckenham 132kV_Stratford 66 11__</t>
  </si>
  <si>
    <t>Feckenham 132kV_Evesham 66 11__</t>
  </si>
  <si>
    <t>_NO NAME_ [CRIF11]</t>
  </si>
  <si>
    <t>_NO NAME_ [CROA11]</t>
  </si>
  <si>
    <t>Feckenham 132kV_Droitwich 66 11 (T3)__</t>
  </si>
  <si>
    <t>Feckenham 132kV_Feckenham 66 11__</t>
  </si>
  <si>
    <t>Feckenham 132kV_Great Alne 66 11__</t>
  </si>
  <si>
    <t>Feckenham 132kV_Pershore 66 11__</t>
  </si>
  <si>
    <t>_NO NAME_ [HOWR9GEN]</t>
  </si>
  <si>
    <t>Feckenham 132kV_Ipsley 66 11__</t>
  </si>
  <si>
    <t>_NO NAME_ [KNIL11]</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</si>
  <si>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</si>
  <si>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</si>
  <si>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</si>
  <si>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</si>
  <si>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</si>
  <si>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</si>
  <si>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132kV_Stow 66 11__</t>
  </si>
  <si>
    <t>_NO NAME_ [STRD11]</t>
  </si>
  <si>
    <t>Feckenham 132kV_Strensham 66 11__</t>
  </si>
  <si>
    <t>Feckenham 132kV_Tewkesbury 66 11__</t>
  </si>
  <si>
    <t>Feckenham 132kV_Wormington 66 11__</t>
  </si>
  <si>
    <t>Iron Acton 132kV</t>
  </si>
  <si>
    <t>Iron Acton 132kV_Chipping Sodbury 132 33_Hammerley Down 33 11</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</si>
  <si>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</si>
  <si>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</si>
  <si>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</si>
  <si>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</si>
  <si>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</si>
  <si>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</si>
  <si>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</si>
  <si>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</si>
  <si>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33_Dursley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</si>
  <si>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</si>
  <si>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</si>
  <si>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</si>
  <si>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</si>
  <si>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</si>
  <si>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_NO NAME_ [JAVPK11GEN]</t>
  </si>
  <si>
    <t>Iron Acton 132kV_Chipping Sodbury 132 33_Naishcombe Hill 33 11</t>
  </si>
  <si>
    <t>Iron Acton 132kV_Ryeford 132 33_Netherhills 33 11</t>
  </si>
  <si>
    <t>Iron Acton 132kV_Chipping Sodbury 132 33_Oxbridge 33 11</t>
  </si>
  <si>
    <t>Iron Acton 132kV_Ryeford 132 33_Ryeford 33 11</t>
  </si>
  <si>
    <t>Ironbridge &amp; Shrewsbury 132kV</t>
  </si>
  <si>
    <t>_NO NAME_ [PEPF1]</t>
  </si>
  <si>
    <t>Ironbridge &amp; Shrewsbury 132kV_Ironbridge 132 33__</t>
  </si>
  <si>
    <t>Ironbridge &amp; Shrewsbury 132kV_Shrewsbury 132 33__</t>
  </si>
  <si>
    <t>_NO NAME_ [BISC33 1-CRAA33 2-CRAA33 1-CRA...]</t>
  </si>
  <si>
    <t>Ironbridge &amp; Shrewsbury 132kV_Ketley 132 33__</t>
  </si>
  <si>
    <t>_NO NAME_ [KETL33 4-SINF33]</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</si>
  <si>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</si>
  <si>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</si>
  <si>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</si>
  <si>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</si>
  <si>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</si>
  <si>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</si>
  <si>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33_Dothill 33 11 (T1 &amp; T2)</t>
  </si>
  <si>
    <t>Ironbridge &amp; Shrewsbury 132kV_Shrewsbury 132 33_Spring Gardens</t>
  </si>
  <si>
    <t>Ironbridge &amp; Shrewsbury 132kV_Ketley 132 33_Snedshill 33 11</t>
  </si>
  <si>
    <t>Ironbridge &amp; Shrewsbury 132kV_Ketley 132 33_Donnington 33 11</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</si>
  <si>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</si>
  <si>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</si>
  <si>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</si>
  <si>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</si>
  <si>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_NO NAME_ [HILF11]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</si>
  <si>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</si>
  <si>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</si>
  <si>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</si>
  <si>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</si>
  <si>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</si>
  <si>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</si>
  <si>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</si>
  <si>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</si>
  <si>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</si>
  <si>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</si>
  <si>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</si>
  <si>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B 33 11 (T1 &amp; T3)</t>
  </si>
  <si>
    <t>Ironbridge &amp; Shrewsbury 132kV_Ironbridge 132 33_Star Aluminium A 33 11 (T2)</t>
  </si>
  <si>
    <t>Ironbridge &amp; Shrewsbury 132kV_Ironbridge 132 33_Worfield 33 11</t>
  </si>
  <si>
    <t>Nechells 132kV</t>
  </si>
  <si>
    <t>Lea Marston 132kV</t>
  </si>
  <si>
    <t>Kitwell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</si>
  <si>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</si>
  <si>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</si>
  <si>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</si>
  <si>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and Tamworth Town__</t>
  </si>
  <si>
    <t>Nechells 132kV_Network Rail Washwood Heath__</t>
  </si>
  <si>
    <t>Lea Marston 132kV_Air Liquide</t>
  </si>
  <si>
    <t>Lea Marston 132kV_Tamworth and Tamworth Town_Apollo</t>
  </si>
  <si>
    <t>Nechells 132kV_Hockley 132 11__</t>
  </si>
  <si>
    <t>Lea Marston 132kV_Tamworth and Tamworth Town_Atherstone</t>
  </si>
  <si>
    <t>Lea Marston 132kV_Tamworth and Tamworth Town_Polesworth</t>
  </si>
  <si>
    <t>Kitwell 132kV_Halesowen 132 11__</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</si>
  <si>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</si>
  <si>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</si>
  <si>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</si>
  <si>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</si>
  <si>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</si>
  <si>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</si>
  <si>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</si>
  <si>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</si>
  <si>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</si>
  <si>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</si>
  <si>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</si>
  <si>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Nechells 132kV_Summer Lane 132 11__</t>
  </si>
  <si>
    <t>Lea Marston 132kV_Hams Hall South 132 11__</t>
  </si>
  <si>
    <t>Lea Marston 132kV_Copt Heath 132 11__</t>
  </si>
  <si>
    <t>Lea Marston 132kV_Elmdon 132 11__</t>
  </si>
  <si>
    <t>Nechells 132kV_Erdington 132 11__</t>
  </si>
  <si>
    <t>Lea Marston 132kV_Sutton Coldfield 132 11__</t>
  </si>
  <si>
    <t>Kitwell 132kV_Hall Green 132 11__</t>
  </si>
  <si>
    <t>Nechells 132kV_Sparkbrook 132 11__</t>
  </si>
  <si>
    <t>Kitwell 132kV_Highters Heath 132 11__</t>
  </si>
  <si>
    <t>Nechells 132kV_Nechells West 132 11__</t>
  </si>
  <si>
    <t>Lea Marston 132kV_Kitts Green 132 11 (GT1 GT2 GT3)__</t>
  </si>
  <si>
    <t>Kitwell 132kV_Longbridge 132 11__</t>
  </si>
  <si>
    <t>Lea Marston 132kV_Solihull 132 11__</t>
  </si>
  <si>
    <t>Kitwell 132kV_Selly Oak 132 11__</t>
  </si>
  <si>
    <t>Kitwell 132kV_Rednal 132 11__</t>
  </si>
  <si>
    <t>Kitwell 132kV_Shirley 132 11 (GT2 GT3 &amp; GT1)__</t>
  </si>
  <si>
    <t>Lea Marston 132kV_Tamworth Town 132 11__</t>
  </si>
  <si>
    <t>Kitwell 132kV_Univ. of Birmingham 132 11__</t>
  </si>
  <si>
    <t>Lea Marston 132kV_Tamworth and Tamworth Town_Wood End</t>
  </si>
  <si>
    <t>Ocker Hill 132kV</t>
  </si>
  <si>
    <t>Ocker Hill 132kV_Ocker Hill 132 33__</t>
  </si>
  <si>
    <t>_NO NAME_ [OCKH33 3-SAND33GE-WEDP33]</t>
  </si>
  <si>
    <t>Ocker Hill 132kV_Black Lake 132 11__</t>
  </si>
  <si>
    <t>Ocker Hill 132kV_Ocker Hill 132 11__</t>
  </si>
  <si>
    <t>Oldbury 132kV</t>
  </si>
  <si>
    <t>Oldbury 132kV_Oldbury 132 33_Union Road generation</t>
  </si>
  <si>
    <t>Oldbury 132kV_Birchfield Lane 132 11__</t>
  </si>
  <si>
    <t>Oldbury 132kV_Tividale 132 11__</t>
  </si>
  <si>
    <t>Oldbury 132kV_Oldbury 132 11 (GT1 T5)__</t>
  </si>
  <si>
    <t>Penn 132kV</t>
  </si>
  <si>
    <t>Penn 132kV_Hinksford 132 33__</t>
  </si>
  <si>
    <t>Penn 132kV_Wolverhampton West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</si>
  <si>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</si>
  <si>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</si>
  <si>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</si>
  <si>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</si>
  <si>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</si>
  <si>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</si>
  <si>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</si>
  <si>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</si>
  <si>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</si>
  <si>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</si>
  <si>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_NO NAME_ [BOXF1]</t>
  </si>
  <si>
    <t>_NO NAME_ [HIGS1_M1]</t>
  </si>
  <si>
    <t>_NO NAME_ [MURF1]</t>
  </si>
  <si>
    <t>Port Ham 132kV_Cheltenham 132 66__</t>
  </si>
  <si>
    <t>Port Ham 132kV_Hereford (Walham) 132 66_</t>
  </si>
  <si>
    <t>Port Ham 132kV_Castle Meads 132 33__</t>
  </si>
  <si>
    <t>Port Ham 132kV_Lydney 33kV_MitcheldeanLocquiers Farm, Plump Hill, Mitcheldean, Forest of Dean, Gloucestershire, GL17 0HQ</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</si>
  <si>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</si>
  <si>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</si>
  <si>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</si>
  <si>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</si>
  <si>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</si>
  <si>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</si>
  <si>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_NO NAME_ [BRIR5STOR]</t>
  </si>
  <si>
    <t>Port Ham 132kV_Castle Meads 132 33_Brockworth 33 11</t>
  </si>
  <si>
    <t>Port Ham 132kV_Cheltenham 132 11__</t>
  </si>
  <si>
    <t>Port Ham 132kV_Commercial Road 132 11 (GT1 &amp; TA TB)__</t>
  </si>
  <si>
    <t>Port Ham 132kV_Castle Meads 132 33_Rotol 33 11</t>
  </si>
  <si>
    <t>Port Ham 132kV_Hereford (Walham) 132 66_Hereford South 66 11</t>
  </si>
  <si>
    <t>Port Ham 132kV_Lydney 132 33_Elton 33 11</t>
  </si>
  <si>
    <t>Port Ham 132kV_Hereford (Walham) 132 66_Hereford North 66 11</t>
  </si>
  <si>
    <t>Port Ham 132kV_Lydney 132 33_Mead Lane 33 11</t>
  </si>
  <si>
    <t>Port Ham 132kV_Lydney 132 33_Lydney 33 11</t>
  </si>
  <si>
    <t>Port Ham 132kV_Marle Hill 132 11 (GT1 &amp; TD TC OS)__</t>
  </si>
  <si>
    <t>Port Ham 132kV_Montpellier 132 11__</t>
  </si>
  <si>
    <t>Port Ham 132kV_Castle Meads 132 33_Tuffley 33 11 (T1A T2A &amp; T1B T2B)</t>
  </si>
  <si>
    <t>Port Ham 132kV_Lydney 132 33_Princess Royal 33 11</t>
  </si>
  <si>
    <t>Port Ham 132kV_Lydney 132 33_Stowfield 33 11</t>
  </si>
  <si>
    <t>_NO NAME_ [SUDR9GEN]</t>
  </si>
  <si>
    <t>Port Ham 132kV_Tewkesbury 132 11__</t>
  </si>
  <si>
    <t>National Grid Electricity Distribution (West Midlands) plc</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</si>
  <si>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</si>
  <si>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</si>
  <si>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</si>
  <si>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</si>
  <si>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</si>
  <si>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</si>
  <si>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</si>
  <si>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</si>
  <si>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</si>
  <si>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</si>
  <si>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</si>
  <si>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</si>
  <si>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</si>
  <si>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</si>
  <si>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</si>
  <si>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</si>
  <si>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</si>
  <si>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</si>
  <si>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</si>
  <si>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</si>
  <si>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</si>
  <si>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</si>
  <si>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</si>
  <si>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</si>
  <si>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</si>
  <si>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</si>
  <si>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</si>
  <si>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</si>
  <si>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</si>
  <si>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</si>
  <si>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</si>
  <si>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</si>
  <si>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</si>
  <si>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</si>
  <si>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</si>
  <si>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</si>
  <si>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</si>
  <si>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</si>
  <si>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</si>
  <si>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</si>
  <si>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</si>
  <si>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</si>
  <si>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</si>
  <si>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</si>
  <si>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</si>
  <si>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</si>
  <si>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</si>
  <si>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</si>
  <si>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</si>
  <si>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GKN Hadley Castle Wks</t>
  </si>
  <si>
    <t>RBSL GKN Hadley Castle</t>
  </si>
  <si>
    <t>Wickhamford PV</t>
  </si>
  <si>
    <t>Yorkley Wood Farm PV</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</si>
  <si>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</si>
  <si>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</si>
  <si>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</si>
  <si>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</si>
  <si>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</si>
  <si>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</si>
  <si>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</si>
  <si>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</si>
  <si>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</si>
  <si>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</si>
  <si>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</si>
  <si>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</si>
  <si>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</si>
  <si>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</si>
  <si>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</si>
  <si>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</si>
  <si>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</si>
  <si>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</si>
  <si>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</si>
  <si>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</si>
  <si>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</si>
  <si>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</si>
  <si>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</si>
  <si>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</si>
  <si>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Bromford</t>
  </si>
  <si>
    <t>Frochester Estate Solar Plant</t>
  </si>
  <si>
    <t>Gravel Farm PV</t>
  </si>
  <si>
    <t>Littleton Pastures</t>
  </si>
  <si>
    <t>Peddimore Hall</t>
  </si>
  <si>
    <t>Rotherdale Farm CHP</t>
  </si>
  <si>
    <t>Twigworth Court Farm</t>
  </si>
  <si>
    <t>New Import 63</t>
  </si>
  <si>
    <t>New Import 64</t>
  </si>
  <si>
    <t>New Import 65</t>
  </si>
  <si>
    <t>New Import 66</t>
  </si>
  <si>
    <t>New Import 67</t>
  </si>
  <si>
    <t>New Import 68</t>
  </si>
  <si>
    <t>New Import 69</t>
  </si>
  <si>
    <t>New Import 70</t>
  </si>
  <si>
    <t>New Import 71</t>
  </si>
  <si>
    <t>New Import 72</t>
  </si>
  <si>
    <t>New Import 73</t>
  </si>
  <si>
    <t>New Import 74</t>
  </si>
  <si>
    <t>New Import 75</t>
  </si>
  <si>
    <t>New Import 76</t>
  </si>
  <si>
    <t>New Import 77</t>
  </si>
  <si>
    <t>New Import 78</t>
  </si>
  <si>
    <t>New Import 79</t>
  </si>
  <si>
    <t>New Import 80</t>
  </si>
  <si>
    <t>New Import 81</t>
  </si>
  <si>
    <t>New Import 82</t>
  </si>
  <si>
    <t>New Import 83</t>
  </si>
  <si>
    <t>New Import 84</t>
  </si>
  <si>
    <t>New Export 63</t>
  </si>
  <si>
    <t>New Export 64</t>
  </si>
  <si>
    <t>New Export 65</t>
  </si>
  <si>
    <t>New Export 67</t>
  </si>
  <si>
    <t>New Export 68</t>
  </si>
  <si>
    <t>New Export 69</t>
  </si>
  <si>
    <t>New Export 70</t>
  </si>
  <si>
    <t>New Export 71</t>
  </si>
  <si>
    <t>New Export 72</t>
  </si>
  <si>
    <t>New Export 73</t>
  </si>
  <si>
    <t>New Export 74</t>
  </si>
  <si>
    <t>New Export 75</t>
  </si>
  <si>
    <t>New Export 76</t>
  </si>
  <si>
    <t>New Export 77</t>
  </si>
  <si>
    <t>New Export 78</t>
  </si>
  <si>
    <t>New Export 79</t>
  </si>
  <si>
    <t>New Export 80</t>
  </si>
  <si>
    <t>New Export 81</t>
  </si>
  <si>
    <t>New Export 82</t>
  </si>
  <si>
    <t>New Export 83</t>
  </si>
  <si>
    <t>New Export 84</t>
  </si>
  <si>
    <t>Bourne Road (Lower Strensham)</t>
  </si>
  <si>
    <t>Bellamour Lane ESS</t>
  </si>
  <si>
    <t>Bengrove Farm, Base Lane ESS &amp; PV</t>
  </si>
  <si>
    <t>Cambridge Arms Shepherds Patch ESS</t>
  </si>
  <si>
    <t>Claydon ESS &amp; PV</t>
  </si>
  <si>
    <t>Clevelode Rough Upton Road PV</t>
  </si>
  <si>
    <t>Codrington Road Wapley PV</t>
  </si>
  <si>
    <t>Court Lane Alvington PV</t>
  </si>
  <si>
    <t>Crimscote Fields Farm ESS &amp; EFW ANM</t>
  </si>
  <si>
    <t>Grange Farm NW &amp; SE Larks Lane Iron Acton ESS</t>
  </si>
  <si>
    <t>Land at Biddlestone Orchards Llangarron ESS &amp; PV</t>
  </si>
  <si>
    <t>Henley Hall Squirrel Lane ESS &amp; PV</t>
  </si>
  <si>
    <t>Locquiers Farm Plump Hill PV</t>
  </si>
  <si>
    <t>Maisemore Court Farm PV</t>
  </si>
  <si>
    <t>Milton End Solar Farm</t>
  </si>
  <si>
    <t>Norchard Farm Crossway Green PV</t>
  </si>
  <si>
    <t>Peninsula Land Awre Newnham ESS &amp; PV</t>
  </si>
  <si>
    <t>Rag Lane Solar</t>
  </si>
  <si>
    <t>Sanigar Farm ESS &amp; PV</t>
  </si>
  <si>
    <t>Westhide Farm PV</t>
  </si>
  <si>
    <t>White End Ashleworth ESS &amp; PV</t>
  </si>
  <si>
    <t>Worcester Solar Battery Storage Tibberton ESS &amp; PV</t>
  </si>
  <si>
    <t>Aston Somerville</t>
  </si>
  <si>
    <t>Berkeley  Solar  Farm</t>
  </si>
  <si>
    <t>Berkeley Battery Storage 2</t>
  </si>
  <si>
    <t>Berrington Farm</t>
  </si>
  <si>
    <t>Bickley Solar Farm</t>
  </si>
  <si>
    <t>Bishampton Solar PV</t>
  </si>
  <si>
    <t>Blackpit Lane 1</t>
  </si>
  <si>
    <t>Blackpit Lane 2</t>
  </si>
  <si>
    <t>Brick House Solar</t>
  </si>
  <si>
    <t>Bronze Cricket Club</t>
  </si>
  <si>
    <t>Butterhill Farm</t>
  </si>
  <si>
    <t>Cheswell Grange</t>
  </si>
  <si>
    <t>Chillington Estate</t>
  </si>
  <si>
    <t>Colwich Solar</t>
  </si>
  <si>
    <t>Corn Brook Solar</t>
  </si>
  <si>
    <t>County Lane</t>
  </si>
  <si>
    <t>Dawley Road</t>
  </si>
  <si>
    <t>Frampton Solar</t>
  </si>
  <si>
    <t>Fryers Road Waste Generation</t>
  </si>
  <si>
    <t>Giffords Way</t>
  </si>
  <si>
    <t>Hall Lane</t>
  </si>
  <si>
    <t>Illey Lane</t>
  </si>
  <si>
    <t>Jaguar Land Rover</t>
  </si>
  <si>
    <t>Land East of Meadford</t>
  </si>
  <si>
    <t>Levedale Road</t>
  </si>
  <si>
    <t>Minsterley</t>
  </si>
  <si>
    <t>Outclough Farm</t>
  </si>
  <si>
    <t>Preston Hill Farm</t>
  </si>
  <si>
    <t>Rectory Farm 2</t>
  </si>
  <si>
    <t>Rocks Green</t>
  </si>
  <si>
    <t>Steerway Solar Farm</t>
  </si>
  <si>
    <t>Totmonslow Cottage</t>
  </si>
  <si>
    <t>Wistow Lodge Solar</t>
  </si>
  <si>
    <t>Wolverhampton West</t>
  </si>
  <si>
    <t>1470000533253</t>
  </si>
  <si>
    <t>1430000005417</t>
  </si>
  <si>
    <t>1470000097965</t>
  </si>
  <si>
    <t>1470000077950</t>
  </si>
  <si>
    <t>1430000001360
1430000001370</t>
  </si>
  <si>
    <t>1424993500000</t>
  </si>
  <si>
    <t>1430000000915
1430000000924</t>
  </si>
  <si>
    <t>1425793500001</t>
  </si>
  <si>
    <t>1430000033051
1430000033060</t>
  </si>
  <si>
    <t>1430000033098</t>
  </si>
  <si>
    <t>1430000033070
1430000044090</t>
  </si>
  <si>
    <t>1430000033121</t>
  </si>
  <si>
    <t>1430000033089</t>
  </si>
  <si>
    <t>1430000033112</t>
  </si>
  <si>
    <t>1460002083355</t>
  </si>
  <si>
    <t>1460002258671</t>
  </si>
  <si>
    <t>1460002256034</t>
  </si>
  <si>
    <t>1470000086147</t>
  </si>
  <si>
    <t>1470000223441</t>
  </si>
  <si>
    <t>1421464500007
1422464500009</t>
  </si>
  <si>
    <t>1426886500004</t>
  </si>
  <si>
    <t>1470000469625</t>
  </si>
  <si>
    <t>1470000190530</t>
  </si>
  <si>
    <t>1470000275556</t>
  </si>
  <si>
    <t>1470000283690</t>
  </si>
  <si>
    <t>1470000303910</t>
  </si>
  <si>
    <t>1470000406430</t>
  </si>
  <si>
    <t>1470000416800</t>
  </si>
  <si>
    <t>1470000425549</t>
  </si>
  <si>
    <t>1470000426134</t>
  </si>
  <si>
    <t>1470000429775</t>
  </si>
  <si>
    <t>1470000430103</t>
  </si>
  <si>
    <t>1470000437758</t>
  </si>
  <si>
    <t>1470000473765</t>
  </si>
  <si>
    <t>1470000478736</t>
  </si>
  <si>
    <t>1470000479206</t>
  </si>
  <si>
    <t>1470000501650</t>
  </si>
  <si>
    <t>1470000174900</t>
  </si>
  <si>
    <t>1470000671032</t>
  </si>
  <si>
    <t>1470000535890</t>
  </si>
  <si>
    <t>1470000540552</t>
  </si>
  <si>
    <t>1470000542842</t>
  </si>
  <si>
    <t>1470000542806</t>
  </si>
  <si>
    <t>1470000548427</t>
  </si>
  <si>
    <t>1470000552441</t>
  </si>
  <si>
    <t>1470000597070</t>
  </si>
  <si>
    <t>1470000444142</t>
  </si>
  <si>
    <t>1470000621955</t>
  </si>
  <si>
    <t>1470000631002</t>
  </si>
  <si>
    <t>1470000641881</t>
  </si>
  <si>
    <t>1470000744930</t>
  </si>
  <si>
    <t>1470000668892</t>
  </si>
  <si>
    <t>1470000711058</t>
  </si>
  <si>
    <t>1470000723578</t>
  </si>
  <si>
    <t>1470000732313</t>
  </si>
  <si>
    <t>1470000733283</t>
  </si>
  <si>
    <t>1470000744959</t>
  </si>
  <si>
    <t>1470000745048</t>
  </si>
  <si>
    <t>1470000857244</t>
  </si>
  <si>
    <t>1470000878086</t>
  </si>
  <si>
    <t>1470000883208</t>
  </si>
  <si>
    <t>1470000937769</t>
  </si>
  <si>
    <t>1470000970881</t>
  </si>
  <si>
    <t>1470000970906</t>
  </si>
  <si>
    <t>1470001204644</t>
  </si>
  <si>
    <t>1430000021836</t>
  </si>
  <si>
    <t>1470000533244</t>
  </si>
  <si>
    <t>1470001084007</t>
  </si>
  <si>
    <t>1423197100003</t>
  </si>
  <si>
    <t>1423674500009</t>
  </si>
  <si>
    <t>1470000097947</t>
  </si>
  <si>
    <t>1470000077913</t>
  </si>
  <si>
    <t>1430000001342
1430000001351</t>
  </si>
  <si>
    <t>1426644200003</t>
  </si>
  <si>
    <t>1425993500002</t>
  </si>
  <si>
    <t>1421696500001
1430000000906</t>
  </si>
  <si>
    <t>1428483000001
1429586500003</t>
  </si>
  <si>
    <t>1422804000005</t>
  </si>
  <si>
    <t>1412791203000</t>
  </si>
  <si>
    <t>1422108000000</t>
  </si>
  <si>
    <t>1426793500003</t>
  </si>
  <si>
    <t>1422664500000
1425861000001</t>
  </si>
  <si>
    <t>1421664500008
1426342000002</t>
  </si>
  <si>
    <t>1423124100000
1428564500005</t>
  </si>
  <si>
    <t>1420286500000</t>
  </si>
  <si>
    <t>1423566000006</t>
  </si>
  <si>
    <t>1424136000004</t>
  </si>
  <si>
    <t>1460002083346</t>
  </si>
  <si>
    <t>1430000027786
1430000027795
1430000027800
1430000027810
1430000027829
1430000027838
1430000027847
1430000027856</t>
  </si>
  <si>
    <t>1460002258662</t>
  </si>
  <si>
    <t>1460002256025</t>
  </si>
  <si>
    <t>1460001869731
1460001869750</t>
  </si>
  <si>
    <t>1470000086156</t>
  </si>
  <si>
    <t>1470000223432</t>
  </si>
  <si>
    <t>1423464500000
1429264500000</t>
  </si>
  <si>
    <t>1425886500002</t>
  </si>
  <si>
    <t>1429414500005</t>
  </si>
  <si>
    <t>1470000174885</t>
  </si>
  <si>
    <t>1428882200005</t>
  </si>
  <si>
    <t>1470000190520</t>
  </si>
  <si>
    <t>1470000275547</t>
  </si>
  <si>
    <t>1470000283681</t>
  </si>
  <si>
    <t>1470000303901</t>
  </si>
  <si>
    <t>1470000406449</t>
  </si>
  <si>
    <t>1470000416794</t>
  </si>
  <si>
    <t>1470000425530</t>
  </si>
  <si>
    <t>1470000426125</t>
  </si>
  <si>
    <t>1470000429766</t>
  </si>
  <si>
    <t>1470000430089</t>
  </si>
  <si>
    <t>1470000437749</t>
  </si>
  <si>
    <t>1470000473756</t>
  </si>
  <si>
    <t>1470000478727</t>
  </si>
  <si>
    <t>1470000479190</t>
  </si>
  <si>
    <t>1470000501641</t>
  </si>
  <si>
    <t>1470000174928</t>
  </si>
  <si>
    <t>1470000671023</t>
  </si>
  <si>
    <t>1426893200000</t>
  </si>
  <si>
    <t>1425986500008
1429880000002</t>
  </si>
  <si>
    <t>1470001307916
1470001307961</t>
  </si>
  <si>
    <t>1470000535881</t>
  </si>
  <si>
    <t>1470000540543</t>
  </si>
  <si>
    <t>1470000542833</t>
  </si>
  <si>
    <t>1470000542790</t>
  </si>
  <si>
    <t>1470000548418</t>
  </si>
  <si>
    <t>1470000552432</t>
  </si>
  <si>
    <t>1470000597061</t>
  </si>
  <si>
    <t>1470000444133</t>
  </si>
  <si>
    <t>1470000621946</t>
  </si>
  <si>
    <t>1470000630996</t>
  </si>
  <si>
    <t>1470000641872</t>
  </si>
  <si>
    <t>1470000744921</t>
  </si>
  <si>
    <t>1470000668883</t>
  </si>
  <si>
    <t>1470000711049</t>
  </si>
  <si>
    <t>1470000723569</t>
  </si>
  <si>
    <t>1470000732304</t>
  </si>
  <si>
    <t>1470000733274</t>
  </si>
  <si>
    <t>1470000744940</t>
  </si>
  <si>
    <t>1470000745039</t>
  </si>
  <si>
    <t>1470000857235</t>
  </si>
  <si>
    <t>1470000878068</t>
  </si>
  <si>
    <t>1470000883192</t>
  </si>
  <si>
    <t>1470000934926</t>
  </si>
  <si>
    <t>1470000937750</t>
  </si>
  <si>
    <t>1470000970872</t>
  </si>
  <si>
    <t>1470000970890</t>
  </si>
  <si>
    <t>1470001204635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</si>
</sst>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quot;£&quot;#,##0.00"/>
    <numFmt numFmtId="181" formatCode="0.000;\-0.000;;@\,"/>
    <numFmt numFmtId="182" formatCode="0.00;\-0.00;;@\,"/>
    <numFmt numFmtId="183" formatCode="0;\-0;;@\,"/>
    <numFmt numFmtId="184" formatCode="0;\-0;;@"/>
    <numFmt numFmtId="185"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1">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3">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2"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0" fontId="8" fillId="7" borderId="1" xfId="0" applyFont="1" applyFill="1" applyBorder="1" applyAlignment="1" applyProtection="1">
      <alignment horizontal="left" vertical="center" wrapText="1"/>
    </xf>
    <xf numFmtId="0" fontId="7" fillId="11" borderId="1" xfId="12" applyFont="1" applyFill="1" applyBorder="1" applyAlignment="1" applyProtection="1">
      <alignment vertical="center" wrapText="1"/>
    </xf>
    <xf numFmtId="0" fontId="7" fillId="29" borderId="1" xfId="12" applyFont="1" applyFill="1" applyBorder="1" applyAlignment="1" applyProtection="1">
      <alignment vertical="center" wrapText="1"/>
    </xf>
    <xf numFmtId="0" fontId="3" fillId="11" borderId="1" xfId="12" applyFont="1" applyFill="1" applyBorder="1" applyAlignment="1" applyProtection="1">
      <alignment vertical="center" wrapText="1"/>
    </xf>
    <xf numFmtId="0" fontId="3" fillId="29" borderId="1" xfId="12"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5"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18" fillId="17" borderId="0" xfId="1" applyNumberFormat="1"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8" fillId="0" borderId="1" xfId="0"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18" borderId="1" xfId="6" applyFont="1" applyFill="1" applyBorder="1" applyAlignment="1" applyProtection="1">
      <alignment horizontal="center" vertical="center" wrapText="1"/>
      <protection locked="0"/>
    </xf>
    <xf numFmtId="172" fontId="22" fillId="19" borderId="3" xfId="6" applyNumberFormat="1" applyFont="1" applyFill="1" applyBorder="1" applyAlignment="1" applyProtection="1">
      <alignment horizontal="center" vertical="center" wrapText="1"/>
      <protection locked="0"/>
    </xf>
    <xf numFmtId="0" fontId="26" fillId="20" borderId="1" xfId="6" applyFont="1" applyFill="1" applyBorder="1" applyAlignment="1" applyProtection="1">
      <alignment horizontal="center" vertical="center" wrapText="1"/>
      <protection locked="0"/>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0" borderId="6" xfId="6" applyFont="1" applyBorder="1" applyAlignment="1">
      <alignment horizontal="center" vertical="center" wrapText="1"/>
    </xf>
    <xf numFmtId="0" fontId="7" fillId="0" borderId="1" xfId="6" applyFont="1" applyBorder="1" applyAlignment="1">
      <alignment horizontal="center" vertical="center" wrapText="1"/>
    </xf>
    <xf numFmtId="0" fontId="7" fillId="17" borderId="1" xfId="6" applyFont="1" applyFill="1" applyBorder="1" applyAlignment="1">
      <alignment horizontal="center" vertical="center" wrapText="1"/>
    </xf>
    <xf numFmtId="0" fontId="7" fillId="4" borderId="1"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173" fontId="3" fillId="30" borderId="1" xfId="16" applyNumberFormat="1" applyFill="1" applyBorder="1" applyAlignment="1" applyProtection="1">
      <alignment vertical="center"/>
    </xf>
    <xf numFmtId="173" fontId="3" fillId="33" borderId="1" xfId="17" applyNumberFormat="1" applyFill="1" applyBorder="1" applyAlignment="1" applyProtection="1">
      <alignment vertical="center"/>
    </xf>
    <xf numFmtId="3" fontId="16" fillId="8" borderId="1" xfId="0" applyNumberFormat="1" applyFont="1" applyFill="1" applyBorder="1" applyAlignment="1" applyProtection="1">
      <alignment horizontal="center" vertical="center"/>
      <protection locked="0"/>
    </xf>
    <xf numFmtId="180"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0" fontId="22" fillId="8" borderId="1" xfId="0" applyNumberFormat="1" applyFont="1" applyFill="1" applyBorder="1" applyAlignment="1" applyProtection="1">
      <alignment horizontal="center" vertical="center"/>
      <protection locked="0"/>
    </xf>
    <xf numFmtId="181" fontId="23" fillId="18" borderId="1" xfId="0" applyNumberFormat="1" applyFont="1" applyFill="1" applyBorder="1" applyAlignment="1" applyProtection="1">
      <alignment horizontal="center" vertical="center"/>
      <protection locked="0"/>
    </xf>
    <xf numFmtId="181" fontId="22" fillId="19" borderId="1" xfId="0" applyNumberFormat="1" applyFont="1" applyFill="1" applyBorder="1" applyAlignment="1" applyProtection="1">
      <alignment horizontal="center" vertical="center"/>
      <protection locked="0"/>
    </xf>
    <xf numFmtId="181" fontId="23" fillId="20"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xf>
    <xf numFmtId="181" fontId="22" fillId="9" borderId="1" xfId="0" applyNumberFormat="1" applyFont="1" applyFill="1" applyBorder="1" applyAlignment="1" applyProtection="1">
      <alignment horizontal="center" vertical="center"/>
      <protection locked="0"/>
    </xf>
    <xf numFmtId="181" fontId="23" fillId="21" borderId="1" xfId="0" applyNumberFormat="1" applyFont="1" applyFill="1" applyBorder="1" applyAlignment="1" applyProtection="1">
      <alignment horizontal="center" vertical="center"/>
      <protection locked="0"/>
    </xf>
    <xf numFmtId="181" fontId="22" fillId="22"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 fontId="7" fillId="9" borderId="1" xfId="0" quotePrefix="1" applyNumberFormat="1" applyFont="1" applyFill="1" applyBorder="1" applyAlignment="1" applyProtection="1">
      <alignment horizontal="left" vertical="center" wrapText="1"/>
    </xf>
    <xf numFmtId="184" fontId="0" fillId="2" borderId="1" xfId="0" applyNumberFormat="1" applyFill="1" applyBorder="1" applyAlignment="1">
      <alignment vertical="center" wrapText="1"/>
    </xf>
    <xf numFmtId="184" fontId="0" fillId="2" borderId="1" xfId="0" applyNumberFormat="1" applyFill="1" applyBorder="1" applyAlignment="1">
      <alignment horizontal="center" vertical="center" wrapText="1"/>
    </xf>
    <xf numFmtId="185" fontId="0" fillId="2" borderId="1" xfId="0" applyNumberFormat="1" applyFill="1" applyBorder="1" applyAlignment="1">
      <alignment horizontal="center" vertical="center"/>
    </xf>
    <xf numFmtId="184" fontId="0" fillId="2" borderId="1" xfId="0" applyNumberFormat="1" applyFill="1" applyBorder="1" applyAlignment="1">
      <alignment horizontal="center" vertical="center"/>
    </xf>
    <xf numFmtId="0" fontId="17" fillId="5" borderId="7" xfId="2" applyNumberFormat="1" applyFont="1" applyAlignment="1" applyProtection="1">
      <alignment horizontal="center" vertical="center" wrapText="1"/>
      <protection locked="0"/>
    </xf>
    <xf numFmtId="14" fontId="17" fillId="5" borderId="7" xfId="2" applyNumberFormat="1" applyFont="1" applyAlignment="1" applyProtection="1">
      <alignment horizontal="center" vertical="center" wrapText="1"/>
      <protection locked="0"/>
    </xf>
    <xf numFmtId="0" fontId="7" fillId="9" borderId="1" xfId="0" quotePrefix="1" applyNumberFormat="1" applyFont="1" applyFill="1" applyBorder="1" applyAlignment="1" applyProtection="1">
      <alignment horizontal="left" vertical="center" wrapText="1"/>
    </xf>
    <xf numFmtId="183" fontId="5" fillId="9" borderId="1" xfId="6" applyNumberFormat="1" applyFont="1" applyFill="1" applyBorder="1" applyAlignment="1" applyProtection="1">
      <alignment horizontal="center" vertical="center"/>
    </xf>
    <xf numFmtId="181" fontId="5" fillId="12" borderId="1" xfId="6" applyNumberFormat="1" applyFont="1" applyFill="1" applyBorder="1" applyAlignment="1" applyProtection="1">
      <alignment horizontal="center" vertical="center"/>
    </xf>
    <xf numFmtId="182" fontId="5" fillId="12" borderId="1" xfId="6" applyNumberFormat="1" applyFont="1" applyFill="1" applyBorder="1" applyAlignment="1" applyProtection="1">
      <alignment horizontal="center" vertical="center"/>
    </xf>
    <xf numFmtId="181" fontId="5" fillId="9" borderId="1" xfId="6" applyNumberFormat="1" applyFont="1" applyFill="1" applyBorder="1" applyAlignment="1" applyProtection="1">
      <alignment horizontal="center" vertical="center"/>
    </xf>
    <xf numFmtId="182" fontId="5" fillId="9" borderId="1" xfId="6"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4" quotePrefix="1" applyBorder="1" applyAlignment="1">
      <alignment horizontal="left" vertical="top" wrapText="1"/>
    </xf>
    <xf numFmtId="0" fontId="31" fillId="35" borderId="8" xfId="14"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4" quotePrefix="1" applyBorder="1" applyAlignment="1" applyProtection="1">
      <alignment horizontal="left" vertical="center" wrapText="1"/>
    </xf>
    <xf numFmtId="0" fontId="31" fillId="35" borderId="8" xfId="14" quotePrefix="1" applyBorder="1" applyAlignment="1" applyProtection="1">
      <alignment horizontal="left" vertical="center" wrapText="1"/>
    </xf>
    <xf numFmtId="0" fontId="31" fillId="35" borderId="11" xfId="14" quotePrefix="1" applyBorder="1" applyAlignment="1" applyProtection="1">
      <alignment horizontal="center" vertical="center" wrapText="1"/>
    </xf>
    <xf numFmtId="0" fontId="31" fillId="35" borderId="8" xfId="14" quotePrefix="1" applyBorder="1" applyAlignment="1" applyProtection="1">
      <alignment horizontal="center" vertical="center" wrapText="1"/>
    </xf>
    <xf numFmtId="0" fontId="31" fillId="35" borderId="12" xfId="14"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4"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1">
    <cellStyle name="40% - Accent1" xfId="9" builtinId="31"/>
    <cellStyle name="40% - Accent1 2" xfId="16"/>
    <cellStyle name="40% - Accent4 2" xfId="17"/>
    <cellStyle name="60% - Accent2" xfId="10" builtinId="36"/>
    <cellStyle name="Accent1" xfId="8" builtinId="29"/>
    <cellStyle name="Accent4" xfId="11" builtinId="41"/>
    <cellStyle name="Accent6" xfId="12" builtinId="49"/>
    <cellStyle name="Comma 2" xfId="7"/>
    <cellStyle name="Comma 2 2" xfId="19"/>
    <cellStyle name="Heading 2" xfId="4" builtinId="17"/>
    <cellStyle name="Heading 3" xfId="5" builtinId="18"/>
    <cellStyle name="Heading 4" xfId="1" builtinId="19"/>
    <cellStyle name="Hyperlink" xfId="3" builtinId="8"/>
    <cellStyle name="Input" xfId="2" builtinId="20"/>
    <cellStyle name="Neutral" xfId="14" builtinId="28"/>
    <cellStyle name="Normal" xfId="0" builtinId="0"/>
    <cellStyle name="Normal 2" xfId="6"/>
    <cellStyle name="Normal 3" xfId="13"/>
    <cellStyle name="Normal 3 2" xfId="20"/>
    <cellStyle name="Normal_Sheet1" xfId="15"/>
    <cellStyle name="Text_CEPATNEI" xfId="18"/>
  </cellStyles>
  <dxfs count="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C1" zoomScaleNormal="100" zoomScaleSheetLayoutView="100" workbookViewId="0">
      <selection activeCell="F11" sqref="F11:H11"/>
    </sheetView>
  </sheetViews>
  <sheetFormatPr defaultRowHeight="12.75" x14ac:dyDescent="0.2"/>
  <cols>
    <col min="1" max="1" width="70.28515625" customWidth="1"/>
    <col min="2" max="2" width="49.5703125"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8" t="s">
        <v>167</v>
      </c>
      <c r="B2" s="61"/>
      <c r="C2" s="61"/>
      <c r="D2" s="61"/>
      <c r="E2" s="61"/>
    </row>
    <row r="3" spans="1:8" ht="15" x14ac:dyDescent="0.2">
      <c r="A3" s="65"/>
      <c r="B3" s="124" t="s">
        <v>168</v>
      </c>
      <c r="C3" s="123" t="s">
        <v>171</v>
      </c>
      <c r="D3" s="123" t="s">
        <v>30</v>
      </c>
      <c r="E3" s="123" t="s">
        <v>29</v>
      </c>
    </row>
    <row r="4" spans="1:8" ht="15" x14ac:dyDescent="0.2">
      <c r="A4" s="62" t="s">
        <v>167</v>
      </c>
      <c r="B4" s="25" t="s">
        <v>1240</v>
      </c>
      <c r="C4" s="253" t="str">
        <f>TEXT(D4,"YYYY")&amp;"/"&amp;TEXT(EOMONTH(D4,12),"YY")</f>
        <v>2024/25</v>
      </c>
      <c r="D4" s="254">
        <v>45383</v>
      </c>
      <c r="E4" s="25" t="s">
        <v>166</v>
      </c>
    </row>
    <row r="5" spans="1:8" x14ac:dyDescent="0.2">
      <c r="A5" s="61"/>
      <c r="B5" s="61"/>
      <c r="C5" s="61"/>
      <c r="D5" s="61"/>
      <c r="E5" s="61"/>
    </row>
    <row r="6" spans="1:8" ht="16.5" x14ac:dyDescent="0.2">
      <c r="A6" s="64" t="s">
        <v>24</v>
      </c>
      <c r="B6" s="61"/>
      <c r="C6" s="61"/>
      <c r="D6" s="61"/>
      <c r="E6" s="61"/>
    </row>
    <row r="7" spans="1:8" ht="15" x14ac:dyDescent="0.2">
      <c r="A7" s="66" t="s">
        <v>25</v>
      </c>
      <c r="B7" s="268" t="s">
        <v>26</v>
      </c>
      <c r="C7" s="268"/>
      <c r="D7" s="268"/>
      <c r="E7" s="268"/>
    </row>
    <row r="8" spans="1:8" ht="30" customHeight="1" x14ac:dyDescent="0.2">
      <c r="A8" s="70" t="s">
        <v>220</v>
      </c>
      <c r="B8" s="266" t="s">
        <v>209</v>
      </c>
      <c r="C8" s="266"/>
      <c r="D8" s="266"/>
      <c r="E8" s="266"/>
    </row>
    <row r="9" spans="1:8" ht="30" customHeight="1" x14ac:dyDescent="0.2">
      <c r="A9" s="70" t="s">
        <v>67</v>
      </c>
      <c r="B9" s="26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(West Midlands) plc Licence area.</v>
      </c>
      <c r="C9" s="266"/>
      <c r="D9" s="266"/>
      <c r="E9" s="266"/>
    </row>
    <row r="10" spans="1:8" ht="30" customHeight="1" x14ac:dyDescent="0.2">
      <c r="A10" s="70" t="s">
        <v>68</v>
      </c>
      <c r="B10" s="266" t="s">
        <v>28</v>
      </c>
      <c r="C10" s="266"/>
      <c r="D10" s="266"/>
      <c r="E10" s="266"/>
    </row>
    <row r="11" spans="1:8" ht="61.5" customHeight="1" x14ac:dyDescent="0.2">
      <c r="A11" s="70" t="s">
        <v>69</v>
      </c>
      <c r="B11" s="26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6"/>
      <c r="D11" s="266"/>
      <c r="E11" s="266"/>
      <c r="F11" s="262"/>
      <c r="G11" s="262"/>
      <c r="H11" s="262"/>
    </row>
    <row r="12" spans="1:8" ht="86.25" customHeight="1" x14ac:dyDescent="0.2">
      <c r="A12" s="70" t="s">
        <v>47</v>
      </c>
      <c r="B12" s="265" t="s">
        <v>185</v>
      </c>
      <c r="C12" s="265"/>
      <c r="D12" s="265"/>
      <c r="E12" s="265"/>
    </row>
    <row r="13" spans="1:8" ht="33.75" customHeight="1" x14ac:dyDescent="0.2">
      <c r="A13" s="70" t="s">
        <v>186</v>
      </c>
      <c r="B13" s="266"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(West Midlands) plc Licence area.</v>
      </c>
      <c r="C13" s="266"/>
      <c r="D13" s="266"/>
      <c r="E13" s="266"/>
    </row>
    <row r="14" spans="1:8" ht="33.75" customHeight="1" x14ac:dyDescent="0.2">
      <c r="A14" s="167" t="s">
        <v>520</v>
      </c>
      <c r="B14" s="266" t="s">
        <v>521</v>
      </c>
      <c r="C14" s="266"/>
      <c r="D14" s="266"/>
      <c r="E14" s="266"/>
    </row>
    <row r="15" spans="1:8" ht="29.25" customHeight="1" x14ac:dyDescent="0.2">
      <c r="A15" s="70" t="s">
        <v>60</v>
      </c>
      <c r="B15" s="266" t="s">
        <v>152</v>
      </c>
      <c r="C15" s="266"/>
      <c r="D15" s="266"/>
      <c r="E15" s="266"/>
    </row>
    <row r="16" spans="1:8" ht="29.25" customHeight="1" x14ac:dyDescent="0.2">
      <c r="A16" s="70" t="s">
        <v>688</v>
      </c>
      <c r="B16" s="266" t="s">
        <v>690</v>
      </c>
      <c r="C16" s="266"/>
      <c r="D16" s="266"/>
      <c r="E16" s="266"/>
    </row>
    <row r="17" spans="1:5" ht="30" customHeight="1" x14ac:dyDescent="0.2">
      <c r="A17" s="70" t="s">
        <v>126</v>
      </c>
      <c r="B17" s="266" t="s">
        <v>125</v>
      </c>
      <c r="C17" s="266"/>
      <c r="D17" s="266"/>
      <c r="E17" s="266"/>
    </row>
    <row r="18" spans="1:5" x14ac:dyDescent="0.2">
      <c r="A18" s="61"/>
      <c r="B18" s="61"/>
      <c r="C18" s="61"/>
      <c r="D18" s="61"/>
      <c r="E18" s="61"/>
    </row>
    <row r="19" spans="1:5" ht="15" x14ac:dyDescent="0.2">
      <c r="A19" s="67" t="s">
        <v>35</v>
      </c>
      <c r="B19" s="61"/>
      <c r="C19" s="61"/>
      <c r="D19" s="61"/>
      <c r="E19" s="61"/>
    </row>
    <row r="20" spans="1:5" ht="15" x14ac:dyDescent="0.2">
      <c r="A20" s="66"/>
      <c r="B20" s="267"/>
      <c r="C20" s="267"/>
      <c r="D20" s="267"/>
      <c r="E20" s="267"/>
    </row>
    <row r="21" spans="1:5" ht="32.25" customHeight="1" x14ac:dyDescent="0.2">
      <c r="A21" s="263" t="s">
        <v>110</v>
      </c>
      <c r="B21" s="264"/>
      <c r="C21" s="264"/>
      <c r="D21" s="264"/>
      <c r="E21" s="264"/>
    </row>
    <row r="22" spans="1:5" x14ac:dyDescent="0.2">
      <c r="A22" s="61"/>
      <c r="B22" s="61"/>
      <c r="C22" s="61"/>
      <c r="D22" s="61"/>
      <c r="E22" s="61"/>
    </row>
    <row r="23" spans="1:5" ht="15" x14ac:dyDescent="0.2">
      <c r="A23" s="68" t="s">
        <v>36</v>
      </c>
      <c r="B23" s="61"/>
      <c r="C23" s="61"/>
      <c r="D23" s="61"/>
      <c r="E23" s="61"/>
    </row>
    <row r="24" spans="1:5" ht="15" x14ac:dyDescent="0.2">
      <c r="A24" s="63"/>
      <c r="B24" s="267"/>
      <c r="C24" s="267"/>
      <c r="D24" s="267"/>
      <c r="E24" s="267"/>
    </row>
    <row r="25" spans="1:5" ht="28.5" customHeight="1" x14ac:dyDescent="0.2">
      <c r="A25" s="263" t="s">
        <v>70</v>
      </c>
      <c r="B25" s="264"/>
      <c r="C25" s="264"/>
      <c r="D25" s="264"/>
      <c r="E25" s="264"/>
    </row>
    <row r="26" spans="1:5" ht="28.5" customHeight="1" x14ac:dyDescent="0.2">
      <c r="A26" s="261" t="s">
        <v>165</v>
      </c>
      <c r="B26" s="261"/>
      <c r="C26" s="261"/>
      <c r="D26" s="261"/>
      <c r="E26" s="261"/>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zoomScale="80" zoomScaleNormal="80" zoomScaleSheetLayoutView="100" workbookViewId="0">
      <selection activeCell="F11" sqref="F11"/>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2" t="s">
        <v>27</v>
      </c>
      <c r="B1" s="341"/>
      <c r="C1" s="341"/>
      <c r="D1" s="165"/>
      <c r="E1" s="165"/>
      <c r="F1" s="165"/>
    </row>
    <row r="2" spans="1:6" ht="35.1" customHeight="1" x14ac:dyDescent="0.2">
      <c r="A2" s="291" t="str">
        <f>Overview!B4&amp; " - Effective from "&amp;TEXT(Overview!D4,"D MMMM YYYY")&amp;" - "&amp;Overview!E4&amp;" Supplier of Last Resort and Eligible Bad Debt Pass-Through Costs"</f>
        <v>National Grid Electricity Distribution (West Midlands) plc - Effective from 1 April 2024 - Final Supplier of Last Resort and Eligible Bad Debt Pass-Through Costs</v>
      </c>
      <c r="B2" s="292"/>
      <c r="C2" s="292"/>
      <c r="D2" s="292"/>
      <c r="E2" s="292"/>
      <c r="F2" s="293"/>
    </row>
    <row r="3" spans="1:6" s="74" customFormat="1" ht="21" customHeight="1" x14ac:dyDescent="0.2">
      <c r="A3" s="166"/>
      <c r="B3" s="166"/>
      <c r="C3" s="166"/>
      <c r="D3" s="166"/>
      <c r="E3" s="166"/>
      <c r="F3" s="166"/>
    </row>
    <row r="4" spans="1:6" ht="78.75" customHeight="1" x14ac:dyDescent="0.2">
      <c r="A4" s="24" t="s">
        <v>172</v>
      </c>
      <c r="B4" s="158" t="s">
        <v>466</v>
      </c>
      <c r="C4" s="158" t="s">
        <v>32</v>
      </c>
      <c r="D4" s="158" t="s">
        <v>517</v>
      </c>
      <c r="E4" s="158" t="s">
        <v>518</v>
      </c>
      <c r="F4" s="158" t="s">
        <v>519</v>
      </c>
    </row>
    <row r="5" spans="1:6" ht="15" x14ac:dyDescent="0.2">
      <c r="A5" s="15" t="s">
        <v>522</v>
      </c>
      <c r="B5" s="202" t="str">
        <f>IFERROR(INDEX('Annex 1 LV, HV and UMS charges'!$B$14:$B$45,MATCH($A5,'Annex 1 LV, HV and UMS charges'!$A$14:$A$310,0)),INDEX('Annex 4 LDNO charges'!$B$14:$B$203,MATCH($A5,'Annex 4 LDNO charges'!$A$14:$A$203,0)))</f>
        <v>1, 4, 632</v>
      </c>
      <c r="C5" s="203" t="str">
        <f>IFERROR(INDEX('Annex 1 LV, HV and UMS charges'!$C$14:$C$45,MATCH($A5,'Annex 1 LV, HV and UMS charges'!$A$14:$A$310,0)),INDEX('Annex 4 LDNO charges'!$C$14:$C$203,MATCH($A5,'Annex 4 LDNO charges'!$A$14:$A$203,0)))</f>
        <v>0, 1, 2</v>
      </c>
      <c r="D5" s="247">
        <v>0.19043822914071118</v>
      </c>
      <c r="E5" s="247">
        <v>0</v>
      </c>
      <c r="F5" s="247">
        <v>0.47039476132780506</v>
      </c>
    </row>
    <row r="6" spans="1:6" ht="15" x14ac:dyDescent="0.2">
      <c r="A6" s="15" t="s">
        <v>523</v>
      </c>
      <c r="B6" s="202">
        <f>IFERROR(INDEX('Annex 1 LV, HV and UMS charges'!$B$14:$B$45,MATCH($A6,'Annex 1 LV, HV and UMS charges'!$A$14:$A$310,0)),INDEX('Annex 4 LDNO charges'!$B$14:$B$203,MATCH($A6,'Annex 4 LDNO charges'!$A$14:$A$203,0)))</f>
        <v>34</v>
      </c>
      <c r="C6" s="203" t="str">
        <f>IFERROR(INDEX('Annex 1 LV, HV and UMS charges'!$C$14:$C$45,MATCH($A6,'Annex 1 LV, HV and UMS charges'!$A$14:$A$310,0)),INDEX('Annex 4 LDNO charges'!$C$14:$C$203,MATCH($A6,'Annex 4 LDNO charges'!$A$14:$A$203,0)))</f>
        <v>2</v>
      </c>
      <c r="D6" s="245">
        <f>IF(IFERROR(FIND("RELATED MPAN",UPPER($A6)),0)+IFERROR(FIND("GENER",UPPER($A6)),0)+IFERROR(FIND("UNMETERED",UPPER($A6)),0)=0,D$5,0)</f>
        <v>0</v>
      </c>
      <c r="E6" s="245">
        <f t="shared" ref="E6:F21" si="0">IF(IFERROR(FIND("RELATED MPAN",UPPER($A6)),0)+IFERROR(FIND("GENER",UPPER($A6)),0)+IFERROR(FIND("UNMETERED",UPPER($A6)),0)=0,E$5,0)</f>
        <v>0</v>
      </c>
      <c r="F6" s="245">
        <f t="shared" si="0"/>
        <v>0</v>
      </c>
    </row>
    <row r="7" spans="1:6" ht="15" x14ac:dyDescent="0.2">
      <c r="A7" s="15" t="s">
        <v>524</v>
      </c>
      <c r="B7" s="202" t="str">
        <f>IFERROR(INDEX('Annex 1 LV, HV and UMS charges'!$B$14:$B$45,MATCH($A7,'Annex 1 LV, HV and UMS charges'!$A$14:$A$310,0)),INDEX('Annex 4 LDNO charges'!$B$14:$B$203,MATCH($A7,'Annex 4 LDNO charges'!$A$14:$A$203,0)))</f>
        <v>N10, N20, N30</v>
      </c>
      <c r="C7" s="203" t="str">
        <f>IFERROR(INDEX('Annex 1 LV, HV and UMS charges'!$C$14:$C$45,MATCH($A7,'Annex 1 LV, HV and UMS charges'!$A$14:$A$310,0)),INDEX('Annex 4 LDNO charges'!$C$14:$C$203,MATCH($A7,'Annex 4 LDNO charges'!$A$14:$A$203,0)))</f>
        <v>0, 3, 4, 5-8</v>
      </c>
      <c r="D7" s="246"/>
      <c r="E7" s="246"/>
      <c r="F7" s="245">
        <f t="shared" si="0"/>
        <v>0.47039476132780506</v>
      </c>
    </row>
    <row r="8" spans="1:6" ht="30" x14ac:dyDescent="0.2">
      <c r="A8" s="15" t="s">
        <v>525</v>
      </c>
      <c r="B8" s="202" t="str">
        <f>IFERROR(INDEX('Annex 1 LV, HV and UMS charges'!$B$14:$B$45,MATCH($A8,'Annex 1 LV, HV and UMS charges'!$A$14:$A$310,0)),INDEX('Annex 4 LDNO charges'!$B$14:$B$203,MATCH($A8,'Annex 4 LDNO charges'!$A$14:$A$203,0)))</f>
        <v>7, 10, 21, 19, 633, 322, 323</v>
      </c>
      <c r="C8" s="203" t="str">
        <f>IFERROR(INDEX('Annex 1 LV, HV and UMS charges'!$C$14:$C$45,MATCH($A8,'Annex 1 LV, HV and UMS charges'!$A$14:$A$310,0)),INDEX('Annex 4 LDNO charges'!$C$14:$C$203,MATCH($A8,'Annex 4 LDNO charges'!$A$14:$A$203,0)))</f>
        <v>0, 3, 4, 5-8</v>
      </c>
      <c r="D8" s="246"/>
      <c r="E8" s="246"/>
      <c r="F8" s="245">
        <f t="shared" si="0"/>
        <v>0.47039476132780506</v>
      </c>
    </row>
    <row r="9" spans="1:6" ht="15" x14ac:dyDescent="0.2">
      <c r="A9" s="15" t="s">
        <v>526</v>
      </c>
      <c r="B9" s="202" t="str">
        <f>IFERROR(INDEX('Annex 1 LV, HV and UMS charges'!$B$14:$B$45,MATCH($A9,'Annex 1 LV, HV and UMS charges'!$A$14:$A$310,0)),INDEX('Annex 4 LDNO charges'!$B$14:$B$203,MATCH($A9,'Annex 4 LDNO charges'!$A$14:$A$203,0)))</f>
        <v>N12, N22, N32</v>
      </c>
      <c r="C9" s="203" t="str">
        <f>IFERROR(INDEX('Annex 1 LV, HV and UMS charges'!$C$14:$C$45,MATCH($A9,'Annex 1 LV, HV and UMS charges'!$A$14:$A$310,0)),INDEX('Annex 4 LDNO charges'!$C$14:$C$203,MATCH($A9,'Annex 4 LDNO charges'!$A$14:$A$203,0)))</f>
        <v>0, 3, 4, 5-8</v>
      </c>
      <c r="D9" s="246"/>
      <c r="E9" s="246"/>
      <c r="F9" s="245">
        <f t="shared" si="0"/>
        <v>0.47039476132780506</v>
      </c>
    </row>
    <row r="10" spans="1:6" ht="15" x14ac:dyDescent="0.2">
      <c r="A10" s="15" t="s">
        <v>527</v>
      </c>
      <c r="B10" s="202" t="str">
        <f>IFERROR(INDEX('Annex 1 LV, HV and UMS charges'!$B$14:$B$45,MATCH($A10,'Annex 1 LV, HV and UMS charges'!$A$14:$A$310,0)),INDEX('Annex 4 LDNO charges'!$B$14:$B$203,MATCH($A10,'Annex 4 LDNO charges'!$A$14:$A$203,0)))</f>
        <v>N13, N23, N33</v>
      </c>
      <c r="C10" s="203" t="str">
        <f>IFERROR(INDEX('Annex 1 LV, HV and UMS charges'!$C$14:$C$45,MATCH($A10,'Annex 1 LV, HV and UMS charges'!$A$14:$A$310,0)),INDEX('Annex 4 LDNO charges'!$C$14:$C$203,MATCH($A10,'Annex 4 LDNO charges'!$A$14:$A$203,0)))</f>
        <v>0, 3, 4, 5-8</v>
      </c>
      <c r="D10" s="246"/>
      <c r="E10" s="246"/>
      <c r="F10" s="245">
        <f t="shared" si="0"/>
        <v>0.47039476132780506</v>
      </c>
    </row>
    <row r="11" spans="1:6" ht="15" x14ac:dyDescent="0.2">
      <c r="A11" s="15" t="s">
        <v>528</v>
      </c>
      <c r="B11" s="202" t="str">
        <f>IFERROR(INDEX('Annex 1 LV, HV and UMS charges'!$B$14:$B$45,MATCH($A11,'Annex 1 LV, HV and UMS charges'!$A$14:$A$310,0)),INDEX('Annex 4 LDNO charges'!$B$14:$B$203,MATCH($A11,'Annex 4 LDNO charges'!$A$14:$A$203,0)))</f>
        <v>N14, N24, N34</v>
      </c>
      <c r="C11" s="203" t="str">
        <f>IFERROR(INDEX('Annex 1 LV, HV and UMS charges'!$C$14:$C$45,MATCH($A11,'Annex 1 LV, HV and UMS charges'!$A$14:$A$310,0)),INDEX('Annex 4 LDNO charges'!$C$14:$C$203,MATCH($A11,'Annex 4 LDNO charges'!$A$14:$A$203,0)))</f>
        <v>0, 3, 4, 5-8</v>
      </c>
      <c r="D11" s="246"/>
      <c r="E11" s="246"/>
      <c r="F11" s="245">
        <f t="shared" si="0"/>
        <v>0.47039476132780506</v>
      </c>
    </row>
    <row r="12" spans="1:6" ht="15" x14ac:dyDescent="0.2">
      <c r="A12" s="15" t="s">
        <v>191</v>
      </c>
      <c r="B12" s="202">
        <f>IFERROR(INDEX('Annex 1 LV, HV and UMS charges'!$B$14:$B$45,MATCH($A12,'Annex 1 LV, HV and UMS charges'!$A$14:$A$310,0)),INDEX('Annex 4 LDNO charges'!$B$14:$B$203,MATCH($A12,'Annex 4 LDNO charges'!$A$14:$A$203,0)))</f>
        <v>40</v>
      </c>
      <c r="C12" s="203" t="str">
        <f>IFERROR(INDEX('Annex 1 LV, HV and UMS charges'!$C$14:$C$45,MATCH($A12,'Annex 1 LV, HV and UMS charges'!$A$14:$A$310,0)),INDEX('Annex 4 LDNO charges'!$C$14:$C$203,MATCH($A12,'Annex 4 LDNO charges'!$A$14:$A$203,0)))</f>
        <v>4</v>
      </c>
      <c r="D12" s="246"/>
      <c r="E12" s="246"/>
      <c r="F12" s="245">
        <f t="shared" si="0"/>
        <v>0</v>
      </c>
    </row>
    <row r="13" spans="1:6" ht="15" x14ac:dyDescent="0.2">
      <c r="A13" s="159" t="s">
        <v>529</v>
      </c>
      <c r="B13" s="202" t="str">
        <f>IFERROR(INDEX('Annex 1 LV, HV and UMS charges'!$B$14:$B$45,MATCH($A13,'Annex 1 LV, HV and UMS charges'!$A$14:$A$310,0)),INDEX('Annex 4 LDNO charges'!$B$14:$B$203,MATCH($A13,'Annex 4 LDNO charges'!$A$14:$A$203,0)))</f>
        <v>L00, LST</v>
      </c>
      <c r="C13" s="203">
        <f>IFERROR(INDEX('Annex 1 LV, HV and UMS charges'!$C$14:$C$45,MATCH($A13,'Annex 1 LV, HV and UMS charges'!$A$14:$A$310,0)),INDEX('Annex 4 LDNO charges'!$C$14:$C$203,MATCH($A13,'Annex 4 LDNO charges'!$A$14:$A$203,0)))</f>
        <v>0</v>
      </c>
      <c r="D13" s="246"/>
      <c r="E13" s="246"/>
      <c r="F13" s="245">
        <f t="shared" si="0"/>
        <v>0.47039476132780506</v>
      </c>
    </row>
    <row r="14" spans="1:6" ht="15" x14ac:dyDescent="0.2">
      <c r="A14" s="159" t="s">
        <v>530</v>
      </c>
      <c r="B14" s="202" t="str">
        <f>IFERROR(INDEX('Annex 1 LV, HV and UMS charges'!$B$14:$B$45,MATCH($A14,'Annex 1 LV, HV and UMS charges'!$A$14:$A$310,0)),INDEX('Annex 4 LDNO charges'!$B$14:$B$203,MATCH($A14,'Annex 4 LDNO charges'!$A$14:$A$203,0)))</f>
        <v>127, 129</v>
      </c>
      <c r="C14" s="203">
        <f>IFERROR(INDEX('Annex 1 LV, HV and UMS charges'!$C$14:$C$45,MATCH($A14,'Annex 1 LV, HV and UMS charges'!$A$14:$A$310,0)),INDEX('Annex 4 LDNO charges'!$C$14:$C$203,MATCH($A14,'Annex 4 LDNO charges'!$A$14:$A$203,0)))</f>
        <v>0</v>
      </c>
      <c r="D14" s="246"/>
      <c r="E14" s="246"/>
      <c r="F14" s="245">
        <f t="shared" si="0"/>
        <v>0.47039476132780506</v>
      </c>
    </row>
    <row r="15" spans="1:6" ht="15" x14ac:dyDescent="0.2">
      <c r="A15" s="159" t="s">
        <v>531</v>
      </c>
      <c r="B15" s="202" t="str">
        <f>IFERROR(INDEX('Annex 1 LV, HV and UMS charges'!$B$14:$B$45,MATCH($A15,'Annex 1 LV, HV and UMS charges'!$A$14:$A$310,0)),INDEX('Annex 4 LDNO charges'!$B$14:$B$203,MATCH($A15,'Annex 4 LDNO charges'!$A$14:$A$203,0)))</f>
        <v>L02</v>
      </c>
      <c r="C15" s="203">
        <f>IFERROR(INDEX('Annex 1 LV, HV and UMS charges'!$C$14:$C$45,MATCH($A15,'Annex 1 LV, HV and UMS charges'!$A$14:$A$310,0)),INDEX('Annex 4 LDNO charges'!$C$14:$C$203,MATCH($A15,'Annex 4 LDNO charges'!$A$14:$A$203,0)))</f>
        <v>0</v>
      </c>
      <c r="D15" s="246"/>
      <c r="E15" s="246"/>
      <c r="F15" s="245">
        <f t="shared" si="0"/>
        <v>0.47039476132780506</v>
      </c>
    </row>
    <row r="16" spans="1:6" ht="15" x14ac:dyDescent="0.2">
      <c r="A16" s="159" t="s">
        <v>532</v>
      </c>
      <c r="B16" s="202" t="str">
        <f>IFERROR(INDEX('Annex 1 LV, HV and UMS charges'!$B$14:$B$45,MATCH($A16,'Annex 1 LV, HV and UMS charges'!$A$14:$A$310,0)),INDEX('Annex 4 LDNO charges'!$B$14:$B$203,MATCH($A16,'Annex 4 LDNO charges'!$A$14:$A$203,0)))</f>
        <v>L03</v>
      </c>
      <c r="C16" s="203">
        <f>IFERROR(INDEX('Annex 1 LV, HV and UMS charges'!$C$14:$C$45,MATCH($A16,'Annex 1 LV, HV and UMS charges'!$A$14:$A$310,0)),INDEX('Annex 4 LDNO charges'!$C$14:$C$203,MATCH($A16,'Annex 4 LDNO charges'!$A$14:$A$203,0)))</f>
        <v>0</v>
      </c>
      <c r="D16" s="246"/>
      <c r="E16" s="246"/>
      <c r="F16" s="245">
        <f t="shared" si="0"/>
        <v>0.47039476132780506</v>
      </c>
    </row>
    <row r="17" spans="1:6" ht="15" x14ac:dyDescent="0.2">
      <c r="A17" s="162" t="s">
        <v>533</v>
      </c>
      <c r="B17" s="202" t="str">
        <f>IFERROR(INDEX('Annex 1 LV, HV and UMS charges'!$B$14:$B$45,MATCH($A17,'Annex 1 LV, HV and UMS charges'!$A$14:$A$310,0)),INDEX('Annex 4 LDNO charges'!$B$14:$B$203,MATCH($A17,'Annex 4 LDNO charges'!$A$14:$A$203,0)))</f>
        <v>L04</v>
      </c>
      <c r="C17" s="203">
        <f>IFERROR(INDEX('Annex 1 LV, HV and UMS charges'!$C$14:$C$45,MATCH($A17,'Annex 1 LV, HV and UMS charges'!$A$14:$A$310,0)),INDEX('Annex 4 LDNO charges'!$C$14:$C$203,MATCH($A17,'Annex 4 LDNO charges'!$A$14:$A$203,0)))</f>
        <v>0</v>
      </c>
      <c r="D17" s="246"/>
      <c r="E17" s="246"/>
      <c r="F17" s="245">
        <f t="shared" si="0"/>
        <v>0.47039476132780506</v>
      </c>
    </row>
    <row r="18" spans="1:6" ht="15" x14ac:dyDescent="0.2">
      <c r="A18" s="162" t="s">
        <v>534</v>
      </c>
      <c r="B18" s="202" t="str">
        <f>IFERROR(INDEX('Annex 1 LV, HV and UMS charges'!$B$14:$B$45,MATCH($A18,'Annex 1 LV, HV and UMS charges'!$A$14:$A$310,0)),INDEX('Annex 4 LDNO charges'!$B$14:$B$203,MATCH($A18,'Annex 4 LDNO charges'!$A$14:$A$203,0)))</f>
        <v>S00, SST</v>
      </c>
      <c r="C18" s="203">
        <f>IFERROR(INDEX('Annex 1 LV, HV and UMS charges'!$C$14:$C$45,MATCH($A18,'Annex 1 LV, HV and UMS charges'!$A$14:$A$310,0)),INDEX('Annex 4 LDNO charges'!$C$14:$C$203,MATCH($A18,'Annex 4 LDNO charges'!$A$14:$A$203,0)))</f>
        <v>0</v>
      </c>
      <c r="D18" s="246"/>
      <c r="E18" s="246"/>
      <c r="F18" s="245">
        <f t="shared" si="0"/>
        <v>0.47039476132780506</v>
      </c>
    </row>
    <row r="19" spans="1:6" ht="15" x14ac:dyDescent="0.2">
      <c r="A19" s="162" t="s">
        <v>535</v>
      </c>
      <c r="B19" s="202">
        <f>IFERROR(INDEX('Annex 1 LV, HV and UMS charges'!$B$14:$B$45,MATCH($A19,'Annex 1 LV, HV and UMS charges'!$A$14:$A$310,0)),INDEX('Annex 4 LDNO charges'!$B$14:$B$203,MATCH($A19,'Annex 4 LDNO charges'!$A$14:$A$203,0)))</f>
        <v>128</v>
      </c>
      <c r="C19" s="203">
        <f>IFERROR(INDEX('Annex 1 LV, HV and UMS charges'!$C$14:$C$45,MATCH($A19,'Annex 1 LV, HV and UMS charges'!$A$14:$A$310,0)),INDEX('Annex 4 LDNO charges'!$C$14:$C$203,MATCH($A19,'Annex 4 LDNO charges'!$A$14:$A$203,0)))</f>
        <v>0</v>
      </c>
      <c r="D19" s="246"/>
      <c r="E19" s="246"/>
      <c r="F19" s="245">
        <f t="shared" si="0"/>
        <v>0.47039476132780506</v>
      </c>
    </row>
    <row r="20" spans="1:6" ht="15" x14ac:dyDescent="0.2">
      <c r="A20" s="162" t="s">
        <v>536</v>
      </c>
      <c r="B20" s="202" t="str">
        <f>IFERROR(INDEX('Annex 1 LV, HV and UMS charges'!$B$14:$B$45,MATCH($A20,'Annex 1 LV, HV and UMS charges'!$A$14:$A$310,0)),INDEX('Annex 4 LDNO charges'!$B$14:$B$203,MATCH($A20,'Annex 4 LDNO charges'!$A$14:$A$203,0)))</f>
        <v>S02</v>
      </c>
      <c r="C20" s="203">
        <f>IFERROR(INDEX('Annex 1 LV, HV and UMS charges'!$C$14:$C$45,MATCH($A20,'Annex 1 LV, HV and UMS charges'!$A$14:$A$310,0)),INDEX('Annex 4 LDNO charges'!$C$14:$C$203,MATCH($A20,'Annex 4 LDNO charges'!$A$14:$A$203,0)))</f>
        <v>0</v>
      </c>
      <c r="D20" s="246"/>
      <c r="E20" s="246"/>
      <c r="F20" s="245">
        <f t="shared" si="0"/>
        <v>0.47039476132780506</v>
      </c>
    </row>
    <row r="21" spans="1:6" ht="15" x14ac:dyDescent="0.2">
      <c r="A21" s="162" t="s">
        <v>537</v>
      </c>
      <c r="B21" s="202" t="str">
        <f>IFERROR(INDEX('Annex 1 LV, HV and UMS charges'!$B$14:$B$45,MATCH($A21,'Annex 1 LV, HV and UMS charges'!$A$14:$A$310,0)),INDEX('Annex 4 LDNO charges'!$B$14:$B$203,MATCH($A21,'Annex 4 LDNO charges'!$A$14:$A$203,0)))</f>
        <v>S03</v>
      </c>
      <c r="C21" s="203">
        <f>IFERROR(INDEX('Annex 1 LV, HV and UMS charges'!$C$14:$C$45,MATCH($A21,'Annex 1 LV, HV and UMS charges'!$A$14:$A$310,0)),INDEX('Annex 4 LDNO charges'!$C$14:$C$203,MATCH($A21,'Annex 4 LDNO charges'!$A$14:$A$203,0)))</f>
        <v>0</v>
      </c>
      <c r="D21" s="246"/>
      <c r="E21" s="246"/>
      <c r="F21" s="245">
        <f t="shared" si="0"/>
        <v>0.47039476132780506</v>
      </c>
    </row>
    <row r="22" spans="1:6" ht="15" x14ac:dyDescent="0.2">
      <c r="A22" s="162" t="s">
        <v>538</v>
      </c>
      <c r="B22" s="202" t="str">
        <f>IFERROR(INDEX('Annex 1 LV, HV and UMS charges'!$B$14:$B$45,MATCH($A22,'Annex 1 LV, HV and UMS charges'!$A$14:$A$310,0)),INDEX('Annex 4 LDNO charges'!$B$14:$B$203,MATCH($A22,'Annex 4 LDNO charges'!$A$14:$A$203,0)))</f>
        <v>S04</v>
      </c>
      <c r="C22" s="203">
        <f>IFERROR(INDEX('Annex 1 LV, HV and UMS charges'!$C$14:$C$45,MATCH($A22,'Annex 1 LV, HV and UMS charges'!$A$14:$A$310,0)),INDEX('Annex 4 LDNO charges'!$C$14:$C$203,MATCH($A22,'Annex 4 LDNO charges'!$A$14:$A$203,0)))</f>
        <v>0</v>
      </c>
      <c r="D22" s="246"/>
      <c r="E22" s="246"/>
      <c r="F22" s="245">
        <f t="shared" ref="F22:F85" si="1">IF(IFERROR(FIND("RELATED MPAN",UPPER($A22)),0)+IFERROR(FIND("GENER",UPPER($A22)),0)+IFERROR(FIND("UNMETERED",UPPER($A22)),0)=0,F$5,0)</f>
        <v>0.47039476132780506</v>
      </c>
    </row>
    <row r="23" spans="1:6" ht="15" x14ac:dyDescent="0.2">
      <c r="A23" s="162" t="s">
        <v>539</v>
      </c>
      <c r="B23" s="202" t="str">
        <f>IFERROR(INDEX('Annex 1 LV, HV and UMS charges'!$B$14:$B$45,MATCH($A23,'Annex 1 LV, HV and UMS charges'!$A$14:$A$310,0)),INDEX('Annex 4 LDNO charges'!$B$14:$B$203,MATCH($A23,'Annex 4 LDNO charges'!$A$14:$A$203,0)))</f>
        <v>H00, HST</v>
      </c>
      <c r="C23" s="203">
        <f>IFERROR(INDEX('Annex 1 LV, HV and UMS charges'!$C$14:$C$45,MATCH($A23,'Annex 1 LV, HV and UMS charges'!$A$14:$A$310,0)),INDEX('Annex 4 LDNO charges'!$C$14:$C$203,MATCH($A23,'Annex 4 LDNO charges'!$A$14:$A$203,0)))</f>
        <v>0</v>
      </c>
      <c r="D23" s="246"/>
      <c r="E23" s="246"/>
      <c r="F23" s="245">
        <f t="shared" si="1"/>
        <v>0.47039476132780506</v>
      </c>
    </row>
    <row r="24" spans="1:6" ht="15" x14ac:dyDescent="0.2">
      <c r="A24" s="162" t="s">
        <v>540</v>
      </c>
      <c r="B24" s="202" t="str">
        <f>IFERROR(INDEX('Annex 1 LV, HV and UMS charges'!$B$14:$B$45,MATCH($A24,'Annex 1 LV, HV and UMS charges'!$A$14:$A$310,0)),INDEX('Annex 4 LDNO charges'!$B$14:$B$203,MATCH($A24,'Annex 4 LDNO charges'!$A$14:$A$203,0)))</f>
        <v>365, 367</v>
      </c>
      <c r="C24" s="203">
        <f>IFERROR(INDEX('Annex 1 LV, HV and UMS charges'!$C$14:$C$45,MATCH($A24,'Annex 1 LV, HV and UMS charges'!$A$14:$A$310,0)),INDEX('Annex 4 LDNO charges'!$C$14:$C$203,MATCH($A24,'Annex 4 LDNO charges'!$A$14:$A$203,0)))</f>
        <v>0</v>
      </c>
      <c r="D24" s="246"/>
      <c r="E24" s="246"/>
      <c r="F24" s="245">
        <f t="shared" si="1"/>
        <v>0.47039476132780506</v>
      </c>
    </row>
    <row r="25" spans="1:6" ht="15" x14ac:dyDescent="0.2">
      <c r="A25" s="159" t="s">
        <v>541</v>
      </c>
      <c r="B25" s="202" t="str">
        <f>IFERROR(INDEX('Annex 1 LV, HV and UMS charges'!$B$14:$B$45,MATCH($A25,'Annex 1 LV, HV and UMS charges'!$A$14:$A$310,0)),INDEX('Annex 4 LDNO charges'!$B$14:$B$203,MATCH($A25,'Annex 4 LDNO charges'!$A$14:$A$203,0)))</f>
        <v>H02</v>
      </c>
      <c r="C25" s="203">
        <f>IFERROR(INDEX('Annex 1 LV, HV and UMS charges'!$C$14:$C$45,MATCH($A25,'Annex 1 LV, HV and UMS charges'!$A$14:$A$310,0)),INDEX('Annex 4 LDNO charges'!$C$14:$C$203,MATCH($A25,'Annex 4 LDNO charges'!$A$14:$A$203,0)))</f>
        <v>0</v>
      </c>
      <c r="D25" s="246"/>
      <c r="E25" s="246"/>
      <c r="F25" s="245">
        <f t="shared" si="1"/>
        <v>0.47039476132780506</v>
      </c>
    </row>
    <row r="26" spans="1:6" ht="15" x14ac:dyDescent="0.2">
      <c r="A26" s="159" t="s">
        <v>542</v>
      </c>
      <c r="B26" s="202" t="str">
        <f>IFERROR(INDEX('Annex 1 LV, HV and UMS charges'!$B$14:$B$45,MATCH($A26,'Annex 1 LV, HV and UMS charges'!$A$14:$A$310,0)),INDEX('Annex 4 LDNO charges'!$B$14:$B$203,MATCH($A26,'Annex 4 LDNO charges'!$A$14:$A$203,0)))</f>
        <v>H03</v>
      </c>
      <c r="C26" s="203">
        <f>IFERROR(INDEX('Annex 1 LV, HV and UMS charges'!$C$14:$C$45,MATCH($A26,'Annex 1 LV, HV and UMS charges'!$A$14:$A$310,0)),INDEX('Annex 4 LDNO charges'!$C$14:$C$203,MATCH($A26,'Annex 4 LDNO charges'!$A$14:$A$203,0)))</f>
        <v>0</v>
      </c>
      <c r="D26" s="246"/>
      <c r="E26" s="246"/>
      <c r="F26" s="245">
        <f t="shared" si="1"/>
        <v>0.47039476132780506</v>
      </c>
    </row>
    <row r="27" spans="1:6" ht="15" x14ac:dyDescent="0.2">
      <c r="A27" s="159" t="s">
        <v>543</v>
      </c>
      <c r="B27" s="202" t="str">
        <f>IFERROR(INDEX('Annex 1 LV, HV and UMS charges'!$B$14:$B$45,MATCH($A27,'Annex 1 LV, HV and UMS charges'!$A$14:$A$310,0)),INDEX('Annex 4 LDNO charges'!$B$14:$B$203,MATCH($A27,'Annex 4 LDNO charges'!$A$14:$A$203,0)))</f>
        <v>H04</v>
      </c>
      <c r="C27" s="203">
        <f>IFERROR(INDEX('Annex 1 LV, HV and UMS charges'!$C$14:$C$45,MATCH($A27,'Annex 1 LV, HV and UMS charges'!$A$14:$A$310,0)),INDEX('Annex 4 LDNO charges'!$C$14:$C$203,MATCH($A27,'Annex 4 LDNO charges'!$A$14:$A$203,0)))</f>
        <v>0</v>
      </c>
      <c r="D27" s="246"/>
      <c r="E27" s="246"/>
      <c r="F27" s="245">
        <f t="shared" si="1"/>
        <v>0.47039476132780506</v>
      </c>
    </row>
    <row r="28" spans="1:6" ht="15" x14ac:dyDescent="0.2">
      <c r="A28" s="159" t="s">
        <v>195</v>
      </c>
      <c r="B28" s="202" t="str">
        <f>IFERROR(INDEX('Annex 1 LV, HV and UMS charges'!$B$14:$B$45,MATCH($A28,'Annex 1 LV, HV and UMS charges'!$A$14:$A$310,0)),INDEX('Annex 4 LDNO charges'!$B$14:$B$203,MATCH($A28,'Annex 4 LDNO charges'!$A$14:$A$203,0)))</f>
        <v>95, 96, 97, 98, 99</v>
      </c>
      <c r="C28" s="203" t="str">
        <f>IFERROR(INDEX('Annex 1 LV, HV and UMS charges'!$C$14:$C$45,MATCH($A28,'Annex 1 LV, HV and UMS charges'!$A$14:$A$310,0)),INDEX('Annex 4 LDNO charges'!$C$14:$C$203,MATCH($A28,'Annex 4 LDNO charges'!$A$14:$A$203,0)))</f>
        <v>0, 1 or 8</v>
      </c>
      <c r="D28" s="246"/>
      <c r="E28" s="246"/>
      <c r="F28" s="245">
        <f t="shared" si="1"/>
        <v>0</v>
      </c>
    </row>
    <row r="29" spans="1:6" ht="15" x14ac:dyDescent="0.2">
      <c r="A29" s="159" t="s">
        <v>196</v>
      </c>
      <c r="B29" s="202">
        <f>IFERROR(INDEX('Annex 1 LV, HV and UMS charges'!$B$14:$B$45,MATCH($A29,'Annex 1 LV, HV and UMS charges'!$A$14:$A$310,0)),INDEX('Annex 4 LDNO charges'!$B$14:$B$203,MATCH($A29,'Annex 4 LDNO charges'!$A$14:$A$203,0)))</f>
        <v>625</v>
      </c>
      <c r="C29" s="203">
        <f>IFERROR(INDEX('Annex 1 LV, HV and UMS charges'!$C$14:$C$45,MATCH($A29,'Annex 1 LV, HV and UMS charges'!$A$14:$A$310,0)),INDEX('Annex 4 LDNO charges'!$C$14:$C$203,MATCH($A29,'Annex 4 LDNO charges'!$A$14:$A$203,0)))</f>
        <v>0</v>
      </c>
      <c r="D29" s="246"/>
      <c r="E29" s="246"/>
      <c r="F29" s="245">
        <f t="shared" si="1"/>
        <v>0</v>
      </c>
    </row>
    <row r="30" spans="1:6" ht="15" x14ac:dyDescent="0.2">
      <c r="A30" s="159" t="s">
        <v>197</v>
      </c>
      <c r="B30" s="202">
        <f>IFERROR(INDEX('Annex 1 LV, HV and UMS charges'!$B$14:$B$45,MATCH($A30,'Annex 1 LV, HV and UMS charges'!$A$14:$A$310,0)),INDEX('Annex 4 LDNO charges'!$B$14:$B$203,MATCH($A30,'Annex 4 LDNO charges'!$A$14:$A$203,0)))</f>
        <v>570</v>
      </c>
      <c r="C30" s="203">
        <f>IFERROR(INDEX('Annex 1 LV, HV and UMS charges'!$C$14:$C$45,MATCH($A30,'Annex 1 LV, HV and UMS charges'!$A$14:$A$310,0)),INDEX('Annex 4 LDNO charges'!$C$14:$C$203,MATCH($A30,'Annex 4 LDNO charges'!$A$14:$A$203,0)))</f>
        <v>0</v>
      </c>
      <c r="D30" s="246"/>
      <c r="E30" s="246"/>
      <c r="F30" s="245">
        <f t="shared" si="1"/>
        <v>0</v>
      </c>
    </row>
    <row r="31" spans="1:6" ht="15" x14ac:dyDescent="0.2">
      <c r="A31" s="159" t="s">
        <v>198</v>
      </c>
      <c r="B31" s="202" t="str">
        <f>IFERROR(INDEX('Annex 1 LV, HV and UMS charges'!$B$14:$B$45,MATCH($A31,'Annex 1 LV, HV and UMS charges'!$A$14:$A$310,0)),INDEX('Annex 4 LDNO charges'!$B$14:$B$203,MATCH($A31,'Annex 4 LDNO charges'!$A$14:$A$203,0)))</f>
        <v>571, 573</v>
      </c>
      <c r="C31" s="203">
        <f>IFERROR(INDEX('Annex 1 LV, HV and UMS charges'!$C$14:$C$45,MATCH($A31,'Annex 1 LV, HV and UMS charges'!$A$14:$A$310,0)),INDEX('Annex 4 LDNO charges'!$C$14:$C$203,MATCH($A31,'Annex 4 LDNO charges'!$A$14:$A$203,0)))</f>
        <v>0</v>
      </c>
      <c r="D31" s="246"/>
      <c r="E31" s="246"/>
      <c r="F31" s="245">
        <f t="shared" si="1"/>
        <v>0</v>
      </c>
    </row>
    <row r="32" spans="1:6" ht="15" x14ac:dyDescent="0.2">
      <c r="A32" s="159" t="s">
        <v>199</v>
      </c>
      <c r="B32" s="202" t="str">
        <f>IFERROR(INDEX('Annex 1 LV, HV and UMS charges'!$B$14:$B$45,MATCH($A32,'Annex 1 LV, HV and UMS charges'!$A$14:$A$310,0)),INDEX('Annex 4 LDNO charges'!$B$14:$B$203,MATCH($A32,'Annex 4 LDNO charges'!$A$14:$A$203,0)))</f>
        <v>141, 142</v>
      </c>
      <c r="C32" s="203">
        <f>IFERROR(INDEX('Annex 1 LV, HV and UMS charges'!$C$14:$C$45,MATCH($A32,'Annex 1 LV, HV and UMS charges'!$A$14:$A$310,0)),INDEX('Annex 4 LDNO charges'!$C$14:$C$203,MATCH($A32,'Annex 4 LDNO charges'!$A$14:$A$203,0)))</f>
        <v>0</v>
      </c>
      <c r="D32" s="246"/>
      <c r="E32" s="246"/>
      <c r="F32" s="245">
        <f t="shared" si="1"/>
        <v>0</v>
      </c>
    </row>
    <row r="33" spans="1:6" ht="15" x14ac:dyDescent="0.2">
      <c r="A33" s="159" t="s">
        <v>200</v>
      </c>
      <c r="B33" s="202" t="str">
        <f>IFERROR(INDEX('Annex 1 LV, HV and UMS charges'!$B$14:$B$45,MATCH($A33,'Annex 1 LV, HV and UMS charges'!$A$14:$A$310,0)),INDEX('Annex 4 LDNO charges'!$B$14:$B$203,MATCH($A33,'Annex 4 LDNO charges'!$A$14:$A$203,0)))</f>
        <v>572, 574</v>
      </c>
      <c r="C33" s="203">
        <f>IFERROR(INDEX('Annex 1 LV, HV and UMS charges'!$C$14:$C$45,MATCH($A33,'Annex 1 LV, HV and UMS charges'!$A$14:$A$310,0)),INDEX('Annex 4 LDNO charges'!$C$14:$C$203,MATCH($A33,'Annex 4 LDNO charges'!$A$14:$A$203,0)))</f>
        <v>0</v>
      </c>
      <c r="D33" s="246"/>
      <c r="E33" s="246"/>
      <c r="F33" s="245">
        <f t="shared" si="1"/>
        <v>0</v>
      </c>
    </row>
    <row r="34" spans="1:6" ht="15" x14ac:dyDescent="0.2">
      <c r="A34" s="159" t="s">
        <v>201</v>
      </c>
      <c r="B34" s="202" t="str">
        <f>IFERROR(INDEX('Annex 1 LV, HV and UMS charges'!$B$14:$B$45,MATCH($A34,'Annex 1 LV, HV and UMS charges'!$A$14:$A$310,0)),INDEX('Annex 4 LDNO charges'!$B$14:$B$203,MATCH($A34,'Annex 4 LDNO charges'!$A$14:$A$203,0)))</f>
        <v>143, 144</v>
      </c>
      <c r="C34" s="203">
        <f>IFERROR(INDEX('Annex 1 LV, HV and UMS charges'!$C$14:$C$45,MATCH($A34,'Annex 1 LV, HV and UMS charges'!$A$14:$A$310,0)),INDEX('Annex 4 LDNO charges'!$C$14:$C$203,MATCH($A34,'Annex 4 LDNO charges'!$A$14:$A$203,0)))</f>
        <v>0</v>
      </c>
      <c r="D34" s="246"/>
      <c r="E34" s="246"/>
      <c r="F34" s="245">
        <f t="shared" si="1"/>
        <v>0</v>
      </c>
    </row>
    <row r="35" spans="1:6" ht="15" x14ac:dyDescent="0.2">
      <c r="A35" s="159" t="s">
        <v>202</v>
      </c>
      <c r="B35" s="202" t="str">
        <f>IFERROR(INDEX('Annex 1 LV, HV and UMS charges'!$B$14:$B$45,MATCH($A35,'Annex 1 LV, HV and UMS charges'!$A$14:$A$310,0)),INDEX('Annex 4 LDNO charges'!$B$14:$B$203,MATCH($A35,'Annex 4 LDNO charges'!$A$14:$A$203,0)))</f>
        <v>575, 577</v>
      </c>
      <c r="C35" s="203">
        <f>IFERROR(INDEX('Annex 1 LV, HV and UMS charges'!$C$14:$C$45,MATCH($A35,'Annex 1 LV, HV and UMS charges'!$A$14:$A$310,0)),INDEX('Annex 4 LDNO charges'!$C$14:$C$203,MATCH($A35,'Annex 4 LDNO charges'!$A$14:$A$203,0)))</f>
        <v>0</v>
      </c>
      <c r="D35" s="246"/>
      <c r="E35" s="246"/>
      <c r="F35" s="245">
        <f t="shared" si="1"/>
        <v>0</v>
      </c>
    </row>
    <row r="36" spans="1:6" ht="15" x14ac:dyDescent="0.2">
      <c r="A36" s="159" t="s">
        <v>203</v>
      </c>
      <c r="B36" s="202" t="str">
        <f>IFERROR(INDEX('Annex 1 LV, HV and UMS charges'!$B$14:$B$45,MATCH($A36,'Annex 1 LV, HV and UMS charges'!$A$14:$A$310,0)),INDEX('Annex 4 LDNO charges'!$B$14:$B$203,MATCH($A36,'Annex 4 LDNO charges'!$A$14:$A$203,0)))</f>
        <v>145, 146</v>
      </c>
      <c r="C36" s="203">
        <f>IFERROR(INDEX('Annex 1 LV, HV and UMS charges'!$C$14:$C$45,MATCH($A36,'Annex 1 LV, HV and UMS charges'!$A$14:$A$310,0)),INDEX('Annex 4 LDNO charges'!$C$14:$C$203,MATCH($A36,'Annex 4 LDNO charges'!$A$14:$A$203,0)))</f>
        <v>0</v>
      </c>
      <c r="D36" s="246"/>
      <c r="E36" s="246"/>
      <c r="F36" s="245">
        <f t="shared" si="1"/>
        <v>0</v>
      </c>
    </row>
    <row r="37" spans="1:6" ht="15" x14ac:dyDescent="0.2">
      <c r="A37" s="159" t="s">
        <v>544</v>
      </c>
      <c r="B37" s="202">
        <f>IFERROR(INDEX('Annex 1 LV, HV and UMS charges'!$B$14:$B$45,MATCH($A37,'Annex 1 LV, HV and UMS charges'!$A$14:$A$310,0)),INDEX('Annex 4 LDNO charges'!$B$14:$B$203,MATCH($A37,'Annex 4 LDNO charges'!$A$14:$A$203,0)))</f>
        <v>0</v>
      </c>
      <c r="C37" s="203" t="str">
        <f>IFERROR(INDEX('Annex 1 LV, HV and UMS charges'!$C$14:$C$45,MATCH($A37,'Annex 1 LV, HV and UMS charges'!$A$14:$A$310,0)),INDEX('Annex 4 LDNO charges'!$C$14:$C$203,MATCH($A37,'Annex 4 LDNO charges'!$A$14:$A$203,0)))</f>
        <v>0, 1, 2</v>
      </c>
      <c r="D37" s="245">
        <f>IF(IFERROR(FIND("RELATED MPAN",UPPER($A37)),0)+IFERROR(FIND("GENER",UPPER($A37)),0)+IFERROR(FIND("UNMETERED",UPPER($A37)),0)=0,D$5,0)</f>
        <v>0.19043822914071118</v>
      </c>
      <c r="E37" s="245">
        <f t="shared" ref="E37:E38" si="2">IF(IFERROR(FIND("RELATED MPAN",UPPER($A37)),0)+IFERROR(FIND("GENER",UPPER($A37)),0)+IFERROR(FIND("UNMETERED",UPPER($A37)),0)=0,E$5,0)</f>
        <v>0</v>
      </c>
      <c r="F37" s="245">
        <f t="shared" si="1"/>
        <v>0.47039476132780506</v>
      </c>
    </row>
    <row r="38" spans="1:6" ht="15" x14ac:dyDescent="0.2">
      <c r="A38" s="159" t="s">
        <v>545</v>
      </c>
      <c r="B38" s="202">
        <f>IFERROR(INDEX('Annex 1 LV, HV and UMS charges'!$B$14:$B$45,MATCH($A38,'Annex 1 LV, HV and UMS charges'!$A$14:$A$310,0)),INDEX('Annex 4 LDNO charges'!$B$14:$B$203,MATCH($A38,'Annex 4 LDNO charges'!$A$14:$A$203,0)))</f>
        <v>0</v>
      </c>
      <c r="C38" s="203" t="str">
        <f>IFERROR(INDEX('Annex 1 LV, HV and UMS charges'!$C$14:$C$45,MATCH($A38,'Annex 1 LV, HV and UMS charges'!$A$14:$A$310,0)),INDEX('Annex 4 LDNO charges'!$C$14:$C$203,MATCH($A38,'Annex 4 LDNO charges'!$A$14:$A$203,0)))</f>
        <v>2</v>
      </c>
      <c r="D38" s="245">
        <f>IF(IFERROR(FIND("RELATED MPAN",UPPER($A38)),0)+IFERROR(FIND("GENER",UPPER($A38)),0)+IFERROR(FIND("UNMETERED",UPPER($A38)),0)=0,D$5,0)</f>
        <v>0</v>
      </c>
      <c r="E38" s="245">
        <f t="shared" si="2"/>
        <v>0</v>
      </c>
      <c r="F38" s="245">
        <f t="shared" si="1"/>
        <v>0</v>
      </c>
    </row>
    <row r="39" spans="1:6" ht="15" x14ac:dyDescent="0.2">
      <c r="A39" s="159" t="s">
        <v>546</v>
      </c>
      <c r="B39" s="202">
        <f>IFERROR(INDEX('Annex 1 LV, HV and UMS charges'!$B$14:$B$45,MATCH($A39,'Annex 1 LV, HV and UMS charges'!$A$14:$A$310,0)),INDEX('Annex 4 LDNO charges'!$B$14:$B$203,MATCH($A39,'Annex 4 LDNO charges'!$A$14:$A$203,0)))</f>
        <v>0</v>
      </c>
      <c r="C39" s="203" t="str">
        <f>IFERROR(INDEX('Annex 1 LV, HV and UMS charges'!$C$14:$C$45,MATCH($A39,'Annex 1 LV, HV and UMS charges'!$A$14:$A$310,0)),INDEX('Annex 4 LDNO charges'!$C$14:$C$203,MATCH($A39,'Annex 4 LDNO charges'!$A$14:$A$203,0)))</f>
        <v>0, 3, 4, 5-8</v>
      </c>
      <c r="D39" s="246"/>
      <c r="E39" s="246"/>
      <c r="F39" s="245">
        <f t="shared" si="1"/>
        <v>0.47039476132780506</v>
      </c>
    </row>
    <row r="40" spans="1:6" ht="15" x14ac:dyDescent="0.2">
      <c r="A40" s="159" t="s">
        <v>547</v>
      </c>
      <c r="B40" s="202">
        <f>IFERROR(INDEX('Annex 1 LV, HV and UMS charges'!$B$14:$B$45,MATCH($A40,'Annex 1 LV, HV and UMS charges'!$A$14:$A$310,0)),INDEX('Annex 4 LDNO charges'!$B$14:$B$203,MATCH($A40,'Annex 4 LDNO charges'!$A$14:$A$203,0)))</f>
        <v>0</v>
      </c>
      <c r="C40" s="203" t="str">
        <f>IFERROR(INDEX('Annex 1 LV, HV and UMS charges'!$C$14:$C$45,MATCH($A40,'Annex 1 LV, HV and UMS charges'!$A$14:$A$310,0)),INDEX('Annex 4 LDNO charges'!$C$14:$C$203,MATCH($A40,'Annex 4 LDNO charges'!$A$14:$A$203,0)))</f>
        <v>0, 3, 4, 5-8</v>
      </c>
      <c r="D40" s="246"/>
      <c r="E40" s="246"/>
      <c r="F40" s="245">
        <f t="shared" si="1"/>
        <v>0.47039476132780506</v>
      </c>
    </row>
    <row r="41" spans="1:6" ht="15" x14ac:dyDescent="0.2">
      <c r="A41" s="159" t="s">
        <v>548</v>
      </c>
      <c r="B41" s="202">
        <f>IFERROR(INDEX('Annex 1 LV, HV and UMS charges'!$B$14:$B$45,MATCH($A41,'Annex 1 LV, HV and UMS charges'!$A$14:$A$310,0)),INDEX('Annex 4 LDNO charges'!$B$14:$B$203,MATCH($A41,'Annex 4 LDNO charges'!$A$14:$A$203,0)))</f>
        <v>0</v>
      </c>
      <c r="C41" s="203" t="str">
        <f>IFERROR(INDEX('Annex 1 LV, HV and UMS charges'!$C$14:$C$45,MATCH($A41,'Annex 1 LV, HV and UMS charges'!$A$14:$A$310,0)),INDEX('Annex 4 LDNO charges'!$C$14:$C$203,MATCH($A41,'Annex 4 LDNO charges'!$A$14:$A$203,0)))</f>
        <v>0, 3, 4, 5-8</v>
      </c>
      <c r="D41" s="246"/>
      <c r="E41" s="246"/>
      <c r="F41" s="245">
        <f t="shared" si="1"/>
        <v>0.47039476132780506</v>
      </c>
    </row>
    <row r="42" spans="1:6" ht="15" x14ac:dyDescent="0.2">
      <c r="A42" s="159" t="s">
        <v>549</v>
      </c>
      <c r="B42" s="202">
        <f>IFERROR(INDEX('Annex 1 LV, HV and UMS charges'!$B$14:$B$45,MATCH($A42,'Annex 1 LV, HV and UMS charges'!$A$14:$A$310,0)),INDEX('Annex 4 LDNO charges'!$B$14:$B$203,MATCH($A42,'Annex 4 LDNO charges'!$A$14:$A$203,0)))</f>
        <v>0</v>
      </c>
      <c r="C42" s="203" t="str">
        <f>IFERROR(INDEX('Annex 1 LV, HV and UMS charges'!$C$14:$C$45,MATCH($A42,'Annex 1 LV, HV and UMS charges'!$A$14:$A$310,0)),INDEX('Annex 4 LDNO charges'!$C$14:$C$203,MATCH($A42,'Annex 4 LDNO charges'!$A$14:$A$203,0)))</f>
        <v>0, 3, 4, 5-8</v>
      </c>
      <c r="D42" s="246"/>
      <c r="E42" s="246"/>
      <c r="F42" s="245">
        <f t="shared" si="1"/>
        <v>0.47039476132780506</v>
      </c>
    </row>
    <row r="43" spans="1:6" ht="15" x14ac:dyDescent="0.2">
      <c r="A43" s="159" t="s">
        <v>550</v>
      </c>
      <c r="B43" s="202">
        <f>IFERROR(INDEX('Annex 1 LV, HV and UMS charges'!$B$14:$B$45,MATCH($A43,'Annex 1 LV, HV and UMS charges'!$A$14:$A$310,0)),INDEX('Annex 4 LDNO charges'!$B$14:$B$203,MATCH($A43,'Annex 4 LDNO charges'!$A$14:$A$203,0)))</f>
        <v>0</v>
      </c>
      <c r="C43" s="203" t="str">
        <f>IFERROR(INDEX('Annex 1 LV, HV and UMS charges'!$C$14:$C$45,MATCH($A43,'Annex 1 LV, HV and UMS charges'!$A$14:$A$310,0)),INDEX('Annex 4 LDNO charges'!$C$14:$C$203,MATCH($A43,'Annex 4 LDNO charges'!$A$14:$A$203,0)))</f>
        <v>0, 3, 4, 5-8</v>
      </c>
      <c r="D43" s="246"/>
      <c r="E43" s="246"/>
      <c r="F43" s="245">
        <f t="shared" si="1"/>
        <v>0.47039476132780506</v>
      </c>
    </row>
    <row r="44" spans="1:6" ht="15" x14ac:dyDescent="0.2">
      <c r="A44" s="159" t="s">
        <v>467</v>
      </c>
      <c r="B44" s="202">
        <f>IFERROR(INDEX('Annex 1 LV, HV and UMS charges'!$B$14:$B$45,MATCH($A44,'Annex 1 LV, HV and UMS charges'!$A$14:$A$310,0)),INDEX('Annex 4 LDNO charges'!$B$14:$B$203,MATCH($A44,'Annex 4 LDNO charges'!$A$14:$A$203,0)))</f>
        <v>0</v>
      </c>
      <c r="C44" s="203" t="str">
        <f>IFERROR(INDEX('Annex 1 LV, HV and UMS charges'!$C$14:$C$45,MATCH($A44,'Annex 1 LV, HV and UMS charges'!$A$14:$A$310,0)),INDEX('Annex 4 LDNO charges'!$C$14:$C$203,MATCH($A44,'Annex 4 LDNO charges'!$A$14:$A$203,0)))</f>
        <v>4</v>
      </c>
      <c r="D44" s="246"/>
      <c r="E44" s="246"/>
      <c r="F44" s="245">
        <f t="shared" si="1"/>
        <v>0</v>
      </c>
    </row>
    <row r="45" spans="1:6" ht="15" x14ac:dyDescent="0.2">
      <c r="A45" s="159" t="s">
        <v>551</v>
      </c>
      <c r="B45" s="202">
        <f>IFERROR(INDEX('Annex 1 LV, HV and UMS charges'!$B$14:$B$45,MATCH($A45,'Annex 1 LV, HV and UMS charges'!$A$14:$A$310,0)),INDEX('Annex 4 LDNO charges'!$B$14:$B$203,MATCH($A45,'Annex 4 LDNO charges'!$A$14:$A$203,0)))</f>
        <v>0</v>
      </c>
      <c r="C45" s="203">
        <f>IFERROR(INDEX('Annex 1 LV, HV and UMS charges'!$C$14:$C$45,MATCH($A45,'Annex 1 LV, HV and UMS charges'!$A$14:$A$310,0)),INDEX('Annex 4 LDNO charges'!$C$14:$C$203,MATCH($A45,'Annex 4 LDNO charges'!$A$14:$A$203,0)))</f>
        <v>0</v>
      </c>
      <c r="D45" s="246"/>
      <c r="E45" s="246"/>
      <c r="F45" s="245">
        <f t="shared" si="1"/>
        <v>0.47039476132780506</v>
      </c>
    </row>
    <row r="46" spans="1:6" ht="15" x14ac:dyDescent="0.2">
      <c r="A46" s="159" t="s">
        <v>552</v>
      </c>
      <c r="B46" s="202">
        <f>IFERROR(INDEX('Annex 1 LV, HV and UMS charges'!$B$14:$B$45,MATCH($A46,'Annex 1 LV, HV and UMS charges'!$A$14:$A$310,0)),INDEX('Annex 4 LDNO charges'!$B$14:$B$203,MATCH($A46,'Annex 4 LDNO charges'!$A$14:$A$203,0)))</f>
        <v>0</v>
      </c>
      <c r="C46" s="203">
        <f>IFERROR(INDEX('Annex 1 LV, HV and UMS charges'!$C$14:$C$45,MATCH($A46,'Annex 1 LV, HV and UMS charges'!$A$14:$A$310,0)),INDEX('Annex 4 LDNO charges'!$C$14:$C$203,MATCH($A46,'Annex 4 LDNO charges'!$A$14:$A$203,0)))</f>
        <v>0</v>
      </c>
      <c r="D46" s="246"/>
      <c r="E46" s="246"/>
      <c r="F46" s="245">
        <f t="shared" si="1"/>
        <v>0.47039476132780506</v>
      </c>
    </row>
    <row r="47" spans="1:6" ht="15" x14ac:dyDescent="0.2">
      <c r="A47" s="159" t="s">
        <v>553</v>
      </c>
      <c r="B47" s="202">
        <f>IFERROR(INDEX('Annex 1 LV, HV and UMS charges'!$B$14:$B$45,MATCH($A47,'Annex 1 LV, HV and UMS charges'!$A$14:$A$310,0)),INDEX('Annex 4 LDNO charges'!$B$14:$B$203,MATCH($A47,'Annex 4 LDNO charges'!$A$14:$A$203,0)))</f>
        <v>0</v>
      </c>
      <c r="C47" s="203">
        <f>IFERROR(INDEX('Annex 1 LV, HV and UMS charges'!$C$14:$C$45,MATCH($A47,'Annex 1 LV, HV and UMS charges'!$A$14:$A$310,0)),INDEX('Annex 4 LDNO charges'!$C$14:$C$203,MATCH($A47,'Annex 4 LDNO charges'!$A$14:$A$203,0)))</f>
        <v>0</v>
      </c>
      <c r="D47" s="246"/>
      <c r="E47" s="246"/>
      <c r="F47" s="245">
        <f t="shared" si="1"/>
        <v>0.47039476132780506</v>
      </c>
    </row>
    <row r="48" spans="1:6" ht="15" x14ac:dyDescent="0.2">
      <c r="A48" s="159" t="s">
        <v>554</v>
      </c>
      <c r="B48" s="202">
        <f>IFERROR(INDEX('Annex 1 LV, HV and UMS charges'!$B$14:$B$45,MATCH($A48,'Annex 1 LV, HV and UMS charges'!$A$14:$A$310,0)),INDEX('Annex 4 LDNO charges'!$B$14:$B$203,MATCH($A48,'Annex 4 LDNO charges'!$A$14:$A$203,0)))</f>
        <v>0</v>
      </c>
      <c r="C48" s="203">
        <f>IFERROR(INDEX('Annex 1 LV, HV and UMS charges'!$C$14:$C$45,MATCH($A48,'Annex 1 LV, HV and UMS charges'!$A$14:$A$310,0)),INDEX('Annex 4 LDNO charges'!$C$14:$C$203,MATCH($A48,'Annex 4 LDNO charges'!$A$14:$A$203,0)))</f>
        <v>0</v>
      </c>
      <c r="D48" s="246"/>
      <c r="E48" s="246"/>
      <c r="F48" s="245">
        <f t="shared" si="1"/>
        <v>0.47039476132780506</v>
      </c>
    </row>
    <row r="49" spans="1:6" ht="15" x14ac:dyDescent="0.2">
      <c r="A49" s="159" t="s">
        <v>555</v>
      </c>
      <c r="B49" s="202">
        <f>IFERROR(INDEX('Annex 1 LV, HV and UMS charges'!$B$14:$B$45,MATCH($A49,'Annex 1 LV, HV and UMS charges'!$A$14:$A$310,0)),INDEX('Annex 4 LDNO charges'!$B$14:$B$203,MATCH($A49,'Annex 4 LDNO charges'!$A$14:$A$203,0)))</f>
        <v>0</v>
      </c>
      <c r="C49" s="203">
        <f>IFERROR(INDEX('Annex 1 LV, HV and UMS charges'!$C$14:$C$45,MATCH($A49,'Annex 1 LV, HV and UMS charges'!$A$14:$A$310,0)),INDEX('Annex 4 LDNO charges'!$C$14:$C$203,MATCH($A49,'Annex 4 LDNO charges'!$A$14:$A$203,0)))</f>
        <v>0</v>
      </c>
      <c r="D49" s="246"/>
      <c r="E49" s="246"/>
      <c r="F49" s="245">
        <f t="shared" si="1"/>
        <v>0.47039476132780506</v>
      </c>
    </row>
    <row r="50" spans="1:6" ht="15" x14ac:dyDescent="0.2">
      <c r="A50" s="159" t="s">
        <v>468</v>
      </c>
      <c r="B50" s="202">
        <f>IFERROR(INDEX('Annex 1 LV, HV and UMS charges'!$B$14:$B$45,MATCH($A50,'Annex 1 LV, HV and UMS charges'!$A$14:$A$310,0)),INDEX('Annex 4 LDNO charges'!$B$14:$B$203,MATCH($A50,'Annex 4 LDNO charges'!$A$14:$A$203,0)))</f>
        <v>0</v>
      </c>
      <c r="C50" s="203" t="str">
        <f>IFERROR(INDEX('Annex 1 LV, HV and UMS charges'!$C$14:$C$45,MATCH($A50,'Annex 1 LV, HV and UMS charges'!$A$14:$A$310,0)),INDEX('Annex 4 LDNO charges'!$C$14:$C$203,MATCH($A50,'Annex 4 LDNO charges'!$A$14:$A$203,0)))</f>
        <v>0, 1 or 8</v>
      </c>
      <c r="D50" s="246"/>
      <c r="E50" s="246"/>
      <c r="F50" s="245">
        <f t="shared" si="1"/>
        <v>0</v>
      </c>
    </row>
    <row r="51" spans="1:6" ht="15" x14ac:dyDescent="0.2">
      <c r="A51" s="159" t="s">
        <v>469</v>
      </c>
      <c r="B51" s="202">
        <f>IFERROR(INDEX('Annex 1 LV, HV and UMS charges'!$B$14:$B$45,MATCH($A51,'Annex 1 LV, HV and UMS charges'!$A$14:$A$310,0)),INDEX('Annex 4 LDNO charges'!$B$14:$B$203,MATCH($A51,'Annex 4 LDNO charges'!$A$14:$A$203,0)))</f>
        <v>0</v>
      </c>
      <c r="C51" s="203">
        <f>IFERROR(INDEX('Annex 1 LV, HV and UMS charges'!$C$14:$C$45,MATCH($A51,'Annex 1 LV, HV and UMS charges'!$A$14:$A$310,0)),INDEX('Annex 4 LDNO charges'!$C$14:$C$203,MATCH($A51,'Annex 4 LDNO charges'!$A$14:$A$203,0)))</f>
        <v>0</v>
      </c>
      <c r="D51" s="246"/>
      <c r="E51" s="246"/>
      <c r="F51" s="245">
        <f t="shared" si="1"/>
        <v>0</v>
      </c>
    </row>
    <row r="52" spans="1:6" ht="15" x14ac:dyDescent="0.2">
      <c r="A52" s="159" t="s">
        <v>470</v>
      </c>
      <c r="B52" s="202">
        <f>IFERROR(INDEX('Annex 1 LV, HV and UMS charges'!$B$14:$B$45,MATCH($A52,'Annex 1 LV, HV and UMS charges'!$A$14:$A$310,0)),INDEX('Annex 4 LDNO charges'!$B$14:$B$203,MATCH($A52,'Annex 4 LDNO charges'!$A$14:$A$203,0)))</f>
        <v>0</v>
      </c>
      <c r="C52" s="203">
        <f>IFERROR(INDEX('Annex 1 LV, HV and UMS charges'!$C$14:$C$45,MATCH($A52,'Annex 1 LV, HV and UMS charges'!$A$14:$A$310,0)),INDEX('Annex 4 LDNO charges'!$C$14:$C$203,MATCH($A52,'Annex 4 LDNO charges'!$A$14:$A$203,0)))</f>
        <v>0</v>
      </c>
      <c r="D52" s="246"/>
      <c r="E52" s="246"/>
      <c r="F52" s="245">
        <f t="shared" si="1"/>
        <v>0</v>
      </c>
    </row>
    <row r="53" spans="1:6" ht="15" x14ac:dyDescent="0.2">
      <c r="A53" s="159" t="s">
        <v>556</v>
      </c>
      <c r="B53" s="202">
        <f>IFERROR(INDEX('Annex 1 LV, HV and UMS charges'!$B$14:$B$45,MATCH($A53,'Annex 1 LV, HV and UMS charges'!$A$14:$A$310,0)),INDEX('Annex 4 LDNO charges'!$B$14:$B$203,MATCH($A53,'Annex 4 LDNO charges'!$A$14:$A$203,0)))</f>
        <v>0</v>
      </c>
      <c r="C53" s="203" t="str">
        <f>IFERROR(INDEX('Annex 1 LV, HV and UMS charges'!$C$14:$C$45,MATCH($A53,'Annex 1 LV, HV and UMS charges'!$A$14:$A$310,0)),INDEX('Annex 4 LDNO charges'!$C$14:$C$203,MATCH($A53,'Annex 4 LDNO charges'!$A$14:$A$203,0)))</f>
        <v>0, 1, 2</v>
      </c>
      <c r="D53" s="245">
        <f>IF(IFERROR(FIND("RELATED MPAN",UPPER($A53)),0)+IFERROR(FIND("GENER",UPPER($A53)),0)+IFERROR(FIND("UNMETERED",UPPER($A53)),0)=0,D$5,0)</f>
        <v>0.19043822914071118</v>
      </c>
      <c r="E53" s="245">
        <f t="shared" ref="E53:E54" si="3">IF(IFERROR(FIND("RELATED MPAN",UPPER($A53)),0)+IFERROR(FIND("GENER",UPPER($A53)),0)+IFERROR(FIND("UNMETERED",UPPER($A53)),0)=0,E$5,0)</f>
        <v>0</v>
      </c>
      <c r="F53" s="245">
        <f t="shared" si="1"/>
        <v>0.47039476132780506</v>
      </c>
    </row>
    <row r="54" spans="1:6" ht="15" x14ac:dyDescent="0.2">
      <c r="A54" s="159" t="s">
        <v>557</v>
      </c>
      <c r="B54" s="202">
        <f>IFERROR(INDEX('Annex 1 LV, HV and UMS charges'!$B$14:$B$45,MATCH($A54,'Annex 1 LV, HV and UMS charges'!$A$14:$A$310,0)),INDEX('Annex 4 LDNO charges'!$B$14:$B$203,MATCH($A54,'Annex 4 LDNO charges'!$A$14:$A$203,0)))</f>
        <v>0</v>
      </c>
      <c r="C54" s="203" t="str">
        <f>IFERROR(INDEX('Annex 1 LV, HV and UMS charges'!$C$14:$C$45,MATCH($A54,'Annex 1 LV, HV and UMS charges'!$A$14:$A$310,0)),INDEX('Annex 4 LDNO charges'!$C$14:$C$203,MATCH($A54,'Annex 4 LDNO charges'!$A$14:$A$203,0)))</f>
        <v>2</v>
      </c>
      <c r="D54" s="245">
        <f>IF(IFERROR(FIND("RELATED MPAN",UPPER($A54)),0)+IFERROR(FIND("GENER",UPPER($A54)),0)+IFERROR(FIND("UNMETERED",UPPER($A54)),0)=0,D$5,0)</f>
        <v>0</v>
      </c>
      <c r="E54" s="245">
        <f t="shared" si="3"/>
        <v>0</v>
      </c>
      <c r="F54" s="245">
        <f t="shared" si="1"/>
        <v>0</v>
      </c>
    </row>
    <row r="55" spans="1:6" ht="15" x14ac:dyDescent="0.2">
      <c r="A55" s="159" t="s">
        <v>558</v>
      </c>
      <c r="B55" s="202">
        <f>IFERROR(INDEX('Annex 1 LV, HV and UMS charges'!$B$14:$B$45,MATCH($A55,'Annex 1 LV, HV and UMS charges'!$A$14:$A$310,0)),INDEX('Annex 4 LDNO charges'!$B$14:$B$203,MATCH($A55,'Annex 4 LDNO charges'!$A$14:$A$203,0)))</f>
        <v>0</v>
      </c>
      <c r="C55" s="203" t="str">
        <f>IFERROR(INDEX('Annex 1 LV, HV and UMS charges'!$C$14:$C$45,MATCH($A55,'Annex 1 LV, HV and UMS charges'!$A$14:$A$310,0)),INDEX('Annex 4 LDNO charges'!$C$14:$C$203,MATCH($A55,'Annex 4 LDNO charges'!$A$14:$A$203,0)))</f>
        <v>0, 3, 4, 5-8</v>
      </c>
      <c r="D55" s="246"/>
      <c r="E55" s="246"/>
      <c r="F55" s="245">
        <f t="shared" si="1"/>
        <v>0.47039476132780506</v>
      </c>
    </row>
    <row r="56" spans="1:6" ht="15" x14ac:dyDescent="0.2">
      <c r="A56" s="159" t="s">
        <v>559</v>
      </c>
      <c r="B56" s="202">
        <f>IFERROR(INDEX('Annex 1 LV, HV and UMS charges'!$B$14:$B$45,MATCH($A56,'Annex 1 LV, HV and UMS charges'!$A$14:$A$310,0)),INDEX('Annex 4 LDNO charges'!$B$14:$B$203,MATCH($A56,'Annex 4 LDNO charges'!$A$14:$A$203,0)))</f>
        <v>0</v>
      </c>
      <c r="C56" s="203" t="str">
        <f>IFERROR(INDEX('Annex 1 LV, HV and UMS charges'!$C$14:$C$45,MATCH($A56,'Annex 1 LV, HV and UMS charges'!$A$14:$A$310,0)),INDEX('Annex 4 LDNO charges'!$C$14:$C$203,MATCH($A56,'Annex 4 LDNO charges'!$A$14:$A$203,0)))</f>
        <v>0, 3, 4, 5-8</v>
      </c>
      <c r="D56" s="246"/>
      <c r="E56" s="246"/>
      <c r="F56" s="245">
        <f t="shared" si="1"/>
        <v>0.47039476132780506</v>
      </c>
    </row>
    <row r="57" spans="1:6" ht="15" x14ac:dyDescent="0.2">
      <c r="A57" s="159" t="s">
        <v>560</v>
      </c>
      <c r="B57" s="202">
        <f>IFERROR(INDEX('Annex 1 LV, HV and UMS charges'!$B$14:$B$45,MATCH($A57,'Annex 1 LV, HV and UMS charges'!$A$14:$A$310,0)),INDEX('Annex 4 LDNO charges'!$B$14:$B$203,MATCH($A57,'Annex 4 LDNO charges'!$A$14:$A$203,0)))</f>
        <v>0</v>
      </c>
      <c r="C57" s="203" t="str">
        <f>IFERROR(INDEX('Annex 1 LV, HV and UMS charges'!$C$14:$C$45,MATCH($A57,'Annex 1 LV, HV and UMS charges'!$A$14:$A$310,0)),INDEX('Annex 4 LDNO charges'!$C$14:$C$203,MATCH($A57,'Annex 4 LDNO charges'!$A$14:$A$203,0)))</f>
        <v>0, 3, 4, 5-8</v>
      </c>
      <c r="D57" s="246"/>
      <c r="E57" s="246"/>
      <c r="F57" s="245">
        <f t="shared" si="1"/>
        <v>0.47039476132780506</v>
      </c>
    </row>
    <row r="58" spans="1:6" ht="15" x14ac:dyDescent="0.2">
      <c r="A58" s="159" t="s">
        <v>561</v>
      </c>
      <c r="B58" s="202">
        <f>IFERROR(INDEX('Annex 1 LV, HV and UMS charges'!$B$14:$B$45,MATCH($A58,'Annex 1 LV, HV and UMS charges'!$A$14:$A$310,0)),INDEX('Annex 4 LDNO charges'!$B$14:$B$203,MATCH($A58,'Annex 4 LDNO charges'!$A$14:$A$203,0)))</f>
        <v>0</v>
      </c>
      <c r="C58" s="203" t="str">
        <f>IFERROR(INDEX('Annex 1 LV, HV and UMS charges'!$C$14:$C$45,MATCH($A58,'Annex 1 LV, HV and UMS charges'!$A$14:$A$310,0)),INDEX('Annex 4 LDNO charges'!$C$14:$C$203,MATCH($A58,'Annex 4 LDNO charges'!$A$14:$A$203,0)))</f>
        <v>0, 3, 4, 5-8</v>
      </c>
      <c r="D58" s="246"/>
      <c r="E58" s="246"/>
      <c r="F58" s="245">
        <f t="shared" si="1"/>
        <v>0.47039476132780506</v>
      </c>
    </row>
    <row r="59" spans="1:6" ht="15" x14ac:dyDescent="0.2">
      <c r="A59" s="159" t="s">
        <v>562</v>
      </c>
      <c r="B59" s="202">
        <f>IFERROR(INDEX('Annex 1 LV, HV and UMS charges'!$B$14:$B$45,MATCH($A59,'Annex 1 LV, HV and UMS charges'!$A$14:$A$310,0)),INDEX('Annex 4 LDNO charges'!$B$14:$B$203,MATCH($A59,'Annex 4 LDNO charges'!$A$14:$A$203,0)))</f>
        <v>0</v>
      </c>
      <c r="C59" s="203" t="str">
        <f>IFERROR(INDEX('Annex 1 LV, HV and UMS charges'!$C$14:$C$45,MATCH($A59,'Annex 1 LV, HV and UMS charges'!$A$14:$A$310,0)),INDEX('Annex 4 LDNO charges'!$C$14:$C$203,MATCH($A59,'Annex 4 LDNO charges'!$A$14:$A$203,0)))</f>
        <v>0, 3, 4, 5-8</v>
      </c>
      <c r="D59" s="246"/>
      <c r="E59" s="246"/>
      <c r="F59" s="245">
        <f t="shared" si="1"/>
        <v>0.47039476132780506</v>
      </c>
    </row>
    <row r="60" spans="1:6" ht="15" x14ac:dyDescent="0.2">
      <c r="A60" s="159" t="s">
        <v>471</v>
      </c>
      <c r="B60" s="202">
        <f>IFERROR(INDEX('Annex 1 LV, HV and UMS charges'!$B$14:$B$45,MATCH($A60,'Annex 1 LV, HV and UMS charges'!$A$14:$A$310,0)),INDEX('Annex 4 LDNO charges'!$B$14:$B$203,MATCH($A60,'Annex 4 LDNO charges'!$A$14:$A$203,0)))</f>
        <v>0</v>
      </c>
      <c r="C60" s="203" t="str">
        <f>IFERROR(INDEX('Annex 1 LV, HV and UMS charges'!$C$14:$C$45,MATCH($A60,'Annex 1 LV, HV and UMS charges'!$A$14:$A$310,0)),INDEX('Annex 4 LDNO charges'!$C$14:$C$203,MATCH($A60,'Annex 4 LDNO charges'!$A$14:$A$203,0)))</f>
        <v>4</v>
      </c>
      <c r="D60" s="246"/>
      <c r="E60" s="246"/>
      <c r="F60" s="245">
        <f t="shared" si="1"/>
        <v>0</v>
      </c>
    </row>
    <row r="61" spans="1:6" ht="15" x14ac:dyDescent="0.2">
      <c r="A61" s="159" t="s">
        <v>563</v>
      </c>
      <c r="B61" s="202">
        <f>IFERROR(INDEX('Annex 1 LV, HV and UMS charges'!$B$14:$B$45,MATCH($A61,'Annex 1 LV, HV and UMS charges'!$A$14:$A$310,0)),INDEX('Annex 4 LDNO charges'!$B$14:$B$203,MATCH($A61,'Annex 4 LDNO charges'!$A$14:$A$203,0)))</f>
        <v>0</v>
      </c>
      <c r="C61" s="203">
        <f>IFERROR(INDEX('Annex 1 LV, HV and UMS charges'!$C$14:$C$45,MATCH($A61,'Annex 1 LV, HV and UMS charges'!$A$14:$A$310,0)),INDEX('Annex 4 LDNO charges'!$C$14:$C$203,MATCH($A61,'Annex 4 LDNO charges'!$A$14:$A$203,0)))</f>
        <v>0</v>
      </c>
      <c r="D61" s="246"/>
      <c r="E61" s="246"/>
      <c r="F61" s="245">
        <f t="shared" si="1"/>
        <v>0.47039476132780506</v>
      </c>
    </row>
    <row r="62" spans="1:6" ht="15" x14ac:dyDescent="0.2">
      <c r="A62" s="159" t="s">
        <v>564</v>
      </c>
      <c r="B62" s="202">
        <f>IFERROR(INDEX('Annex 1 LV, HV and UMS charges'!$B$14:$B$45,MATCH($A62,'Annex 1 LV, HV and UMS charges'!$A$14:$A$310,0)),INDEX('Annex 4 LDNO charges'!$B$14:$B$203,MATCH($A62,'Annex 4 LDNO charges'!$A$14:$A$203,0)))</f>
        <v>0</v>
      </c>
      <c r="C62" s="203">
        <f>IFERROR(INDEX('Annex 1 LV, HV and UMS charges'!$C$14:$C$45,MATCH($A62,'Annex 1 LV, HV and UMS charges'!$A$14:$A$310,0)),INDEX('Annex 4 LDNO charges'!$C$14:$C$203,MATCH($A62,'Annex 4 LDNO charges'!$A$14:$A$203,0)))</f>
        <v>0</v>
      </c>
      <c r="D62" s="246"/>
      <c r="E62" s="246"/>
      <c r="F62" s="245">
        <f t="shared" si="1"/>
        <v>0.47039476132780506</v>
      </c>
    </row>
    <row r="63" spans="1:6" ht="15" x14ac:dyDescent="0.2">
      <c r="A63" s="159" t="s">
        <v>565</v>
      </c>
      <c r="B63" s="202">
        <f>IFERROR(INDEX('Annex 1 LV, HV and UMS charges'!$B$14:$B$45,MATCH($A63,'Annex 1 LV, HV and UMS charges'!$A$14:$A$310,0)),INDEX('Annex 4 LDNO charges'!$B$14:$B$203,MATCH($A63,'Annex 4 LDNO charges'!$A$14:$A$203,0)))</f>
        <v>0</v>
      </c>
      <c r="C63" s="203">
        <f>IFERROR(INDEX('Annex 1 LV, HV and UMS charges'!$C$14:$C$45,MATCH($A63,'Annex 1 LV, HV and UMS charges'!$A$14:$A$310,0)),INDEX('Annex 4 LDNO charges'!$C$14:$C$203,MATCH($A63,'Annex 4 LDNO charges'!$A$14:$A$203,0)))</f>
        <v>0</v>
      </c>
      <c r="D63" s="246"/>
      <c r="E63" s="246"/>
      <c r="F63" s="245">
        <f t="shared" si="1"/>
        <v>0.47039476132780506</v>
      </c>
    </row>
    <row r="64" spans="1:6" ht="15" x14ac:dyDescent="0.2">
      <c r="A64" s="159" t="s">
        <v>566</v>
      </c>
      <c r="B64" s="202">
        <f>IFERROR(INDEX('Annex 1 LV, HV and UMS charges'!$B$14:$B$45,MATCH($A64,'Annex 1 LV, HV and UMS charges'!$A$14:$A$310,0)),INDEX('Annex 4 LDNO charges'!$B$14:$B$203,MATCH($A64,'Annex 4 LDNO charges'!$A$14:$A$203,0)))</f>
        <v>0</v>
      </c>
      <c r="C64" s="203">
        <f>IFERROR(INDEX('Annex 1 LV, HV and UMS charges'!$C$14:$C$45,MATCH($A64,'Annex 1 LV, HV and UMS charges'!$A$14:$A$310,0)),INDEX('Annex 4 LDNO charges'!$C$14:$C$203,MATCH($A64,'Annex 4 LDNO charges'!$A$14:$A$203,0)))</f>
        <v>0</v>
      </c>
      <c r="D64" s="246"/>
      <c r="E64" s="246"/>
      <c r="F64" s="245">
        <f t="shared" si="1"/>
        <v>0.47039476132780506</v>
      </c>
    </row>
    <row r="65" spans="1:6" ht="15" x14ac:dyDescent="0.2">
      <c r="A65" s="159" t="s">
        <v>567</v>
      </c>
      <c r="B65" s="202">
        <f>IFERROR(INDEX('Annex 1 LV, HV and UMS charges'!$B$14:$B$45,MATCH($A65,'Annex 1 LV, HV and UMS charges'!$A$14:$A$310,0)),INDEX('Annex 4 LDNO charges'!$B$14:$B$203,MATCH($A65,'Annex 4 LDNO charges'!$A$14:$A$203,0)))</f>
        <v>0</v>
      </c>
      <c r="C65" s="203">
        <f>IFERROR(INDEX('Annex 1 LV, HV and UMS charges'!$C$14:$C$45,MATCH($A65,'Annex 1 LV, HV and UMS charges'!$A$14:$A$310,0)),INDEX('Annex 4 LDNO charges'!$C$14:$C$203,MATCH($A65,'Annex 4 LDNO charges'!$A$14:$A$203,0)))</f>
        <v>0</v>
      </c>
      <c r="D65" s="246"/>
      <c r="E65" s="246"/>
      <c r="F65" s="245">
        <f t="shared" si="1"/>
        <v>0.47039476132780506</v>
      </c>
    </row>
    <row r="66" spans="1:6" ht="15" x14ac:dyDescent="0.2">
      <c r="A66" s="159" t="s">
        <v>568</v>
      </c>
      <c r="B66" s="202">
        <f>IFERROR(INDEX('Annex 1 LV, HV and UMS charges'!$B$14:$B$45,MATCH($A66,'Annex 1 LV, HV and UMS charges'!$A$14:$A$310,0)),INDEX('Annex 4 LDNO charges'!$B$14:$B$203,MATCH($A66,'Annex 4 LDNO charges'!$A$14:$A$203,0)))</f>
        <v>0</v>
      </c>
      <c r="C66" s="203">
        <f>IFERROR(INDEX('Annex 1 LV, HV and UMS charges'!$C$14:$C$45,MATCH($A66,'Annex 1 LV, HV and UMS charges'!$A$14:$A$310,0)),INDEX('Annex 4 LDNO charges'!$C$14:$C$203,MATCH($A66,'Annex 4 LDNO charges'!$A$14:$A$203,0)))</f>
        <v>0</v>
      </c>
      <c r="D66" s="246"/>
      <c r="E66" s="246"/>
      <c r="F66" s="245">
        <f t="shared" si="1"/>
        <v>0.47039476132780506</v>
      </c>
    </row>
    <row r="67" spans="1:6" ht="15" x14ac:dyDescent="0.2">
      <c r="A67" s="159" t="s">
        <v>569</v>
      </c>
      <c r="B67" s="202">
        <f>IFERROR(INDEX('Annex 1 LV, HV and UMS charges'!$B$14:$B$45,MATCH($A67,'Annex 1 LV, HV and UMS charges'!$A$14:$A$310,0)),INDEX('Annex 4 LDNO charges'!$B$14:$B$203,MATCH($A67,'Annex 4 LDNO charges'!$A$14:$A$203,0)))</f>
        <v>0</v>
      </c>
      <c r="C67" s="203">
        <f>IFERROR(INDEX('Annex 1 LV, HV and UMS charges'!$C$14:$C$45,MATCH($A67,'Annex 1 LV, HV and UMS charges'!$A$14:$A$310,0)),INDEX('Annex 4 LDNO charges'!$C$14:$C$203,MATCH($A67,'Annex 4 LDNO charges'!$A$14:$A$203,0)))</f>
        <v>0</v>
      </c>
      <c r="D67" s="246"/>
      <c r="E67" s="246"/>
      <c r="F67" s="245">
        <f t="shared" si="1"/>
        <v>0.47039476132780506</v>
      </c>
    </row>
    <row r="68" spans="1:6" ht="15" x14ac:dyDescent="0.2">
      <c r="A68" s="159" t="s">
        <v>570</v>
      </c>
      <c r="B68" s="202">
        <f>IFERROR(INDEX('Annex 1 LV, HV and UMS charges'!$B$14:$B$45,MATCH($A68,'Annex 1 LV, HV and UMS charges'!$A$14:$A$310,0)),INDEX('Annex 4 LDNO charges'!$B$14:$B$203,MATCH($A68,'Annex 4 LDNO charges'!$A$14:$A$203,0)))</f>
        <v>0</v>
      </c>
      <c r="C68" s="203">
        <f>IFERROR(INDEX('Annex 1 LV, HV and UMS charges'!$C$14:$C$45,MATCH($A68,'Annex 1 LV, HV and UMS charges'!$A$14:$A$310,0)),INDEX('Annex 4 LDNO charges'!$C$14:$C$203,MATCH($A68,'Annex 4 LDNO charges'!$A$14:$A$203,0)))</f>
        <v>0</v>
      </c>
      <c r="D68" s="246"/>
      <c r="E68" s="246"/>
      <c r="F68" s="245">
        <f t="shared" si="1"/>
        <v>0.47039476132780506</v>
      </c>
    </row>
    <row r="69" spans="1:6" ht="15" x14ac:dyDescent="0.2">
      <c r="A69" s="159" t="s">
        <v>571</v>
      </c>
      <c r="B69" s="202">
        <f>IFERROR(INDEX('Annex 1 LV, HV and UMS charges'!$B$14:$B$45,MATCH($A69,'Annex 1 LV, HV and UMS charges'!$A$14:$A$310,0)),INDEX('Annex 4 LDNO charges'!$B$14:$B$203,MATCH($A69,'Annex 4 LDNO charges'!$A$14:$A$203,0)))</f>
        <v>0</v>
      </c>
      <c r="C69" s="203">
        <f>IFERROR(INDEX('Annex 1 LV, HV and UMS charges'!$C$14:$C$45,MATCH($A69,'Annex 1 LV, HV and UMS charges'!$A$14:$A$310,0)),INDEX('Annex 4 LDNO charges'!$C$14:$C$203,MATCH($A69,'Annex 4 LDNO charges'!$A$14:$A$203,0)))</f>
        <v>0</v>
      </c>
      <c r="D69" s="246"/>
      <c r="E69" s="246"/>
      <c r="F69" s="245">
        <f t="shared" si="1"/>
        <v>0.47039476132780506</v>
      </c>
    </row>
    <row r="70" spans="1:6" ht="15" x14ac:dyDescent="0.2">
      <c r="A70" s="159" t="s">
        <v>572</v>
      </c>
      <c r="B70" s="202">
        <f>IFERROR(INDEX('Annex 1 LV, HV and UMS charges'!$B$14:$B$45,MATCH($A70,'Annex 1 LV, HV and UMS charges'!$A$14:$A$310,0)),INDEX('Annex 4 LDNO charges'!$B$14:$B$203,MATCH($A70,'Annex 4 LDNO charges'!$A$14:$A$203,0)))</f>
        <v>0</v>
      </c>
      <c r="C70" s="203">
        <f>IFERROR(INDEX('Annex 1 LV, HV and UMS charges'!$C$14:$C$45,MATCH($A70,'Annex 1 LV, HV and UMS charges'!$A$14:$A$310,0)),INDEX('Annex 4 LDNO charges'!$C$14:$C$203,MATCH($A70,'Annex 4 LDNO charges'!$A$14:$A$203,0)))</f>
        <v>0</v>
      </c>
      <c r="D70" s="246"/>
      <c r="E70" s="246"/>
      <c r="F70" s="245">
        <f t="shared" si="1"/>
        <v>0.47039476132780506</v>
      </c>
    </row>
    <row r="71" spans="1:6" ht="15" x14ac:dyDescent="0.2">
      <c r="A71" s="159" t="s">
        <v>573</v>
      </c>
      <c r="B71" s="202">
        <f>IFERROR(INDEX('Annex 1 LV, HV and UMS charges'!$B$14:$B$45,MATCH($A71,'Annex 1 LV, HV and UMS charges'!$A$14:$A$310,0)),INDEX('Annex 4 LDNO charges'!$B$14:$B$203,MATCH($A71,'Annex 4 LDNO charges'!$A$14:$A$203,0)))</f>
        <v>0</v>
      </c>
      <c r="C71" s="203">
        <f>IFERROR(INDEX('Annex 1 LV, HV and UMS charges'!$C$14:$C$45,MATCH($A71,'Annex 1 LV, HV and UMS charges'!$A$14:$A$310,0)),INDEX('Annex 4 LDNO charges'!$C$14:$C$203,MATCH($A71,'Annex 4 LDNO charges'!$A$14:$A$203,0)))</f>
        <v>0</v>
      </c>
      <c r="D71" s="246"/>
      <c r="E71" s="246"/>
      <c r="F71" s="245">
        <f t="shared" si="1"/>
        <v>0.47039476132780506</v>
      </c>
    </row>
    <row r="72" spans="1:6" ht="15" x14ac:dyDescent="0.2">
      <c r="A72" s="159" t="s">
        <v>574</v>
      </c>
      <c r="B72" s="202">
        <f>IFERROR(INDEX('Annex 1 LV, HV and UMS charges'!$B$14:$B$45,MATCH($A72,'Annex 1 LV, HV and UMS charges'!$A$14:$A$310,0)),INDEX('Annex 4 LDNO charges'!$B$14:$B$203,MATCH($A72,'Annex 4 LDNO charges'!$A$14:$A$203,0)))</f>
        <v>0</v>
      </c>
      <c r="C72" s="203">
        <f>IFERROR(INDEX('Annex 1 LV, HV and UMS charges'!$C$14:$C$45,MATCH($A72,'Annex 1 LV, HV and UMS charges'!$A$14:$A$310,0)),INDEX('Annex 4 LDNO charges'!$C$14:$C$203,MATCH($A72,'Annex 4 LDNO charges'!$A$14:$A$203,0)))</f>
        <v>0</v>
      </c>
      <c r="D72" s="246"/>
      <c r="E72" s="246"/>
      <c r="F72" s="245">
        <f t="shared" si="1"/>
        <v>0.47039476132780506</v>
      </c>
    </row>
    <row r="73" spans="1:6" ht="15" x14ac:dyDescent="0.2">
      <c r="A73" s="159" t="s">
        <v>575</v>
      </c>
      <c r="B73" s="202">
        <f>IFERROR(INDEX('Annex 1 LV, HV and UMS charges'!$B$14:$B$45,MATCH($A73,'Annex 1 LV, HV and UMS charges'!$A$14:$A$310,0)),INDEX('Annex 4 LDNO charges'!$B$14:$B$203,MATCH($A73,'Annex 4 LDNO charges'!$A$14:$A$203,0)))</f>
        <v>0</v>
      </c>
      <c r="C73" s="203">
        <f>IFERROR(INDEX('Annex 1 LV, HV and UMS charges'!$C$14:$C$45,MATCH($A73,'Annex 1 LV, HV and UMS charges'!$A$14:$A$310,0)),INDEX('Annex 4 LDNO charges'!$C$14:$C$203,MATCH($A73,'Annex 4 LDNO charges'!$A$14:$A$203,0)))</f>
        <v>0</v>
      </c>
      <c r="D73" s="246"/>
      <c r="E73" s="246"/>
      <c r="F73" s="245">
        <f t="shared" si="1"/>
        <v>0.47039476132780506</v>
      </c>
    </row>
    <row r="74" spans="1:6" ht="15" x14ac:dyDescent="0.2">
      <c r="A74" s="159" t="s">
        <v>576</v>
      </c>
      <c r="B74" s="202">
        <f>IFERROR(INDEX('Annex 1 LV, HV and UMS charges'!$B$14:$B$45,MATCH($A74,'Annex 1 LV, HV and UMS charges'!$A$14:$A$310,0)),INDEX('Annex 4 LDNO charges'!$B$14:$B$203,MATCH($A74,'Annex 4 LDNO charges'!$A$14:$A$203,0)))</f>
        <v>0</v>
      </c>
      <c r="C74" s="203">
        <f>IFERROR(INDEX('Annex 1 LV, HV and UMS charges'!$C$14:$C$45,MATCH($A74,'Annex 1 LV, HV and UMS charges'!$A$14:$A$310,0)),INDEX('Annex 4 LDNO charges'!$C$14:$C$203,MATCH($A74,'Annex 4 LDNO charges'!$A$14:$A$203,0)))</f>
        <v>0</v>
      </c>
      <c r="D74" s="246"/>
      <c r="E74" s="246"/>
      <c r="F74" s="245">
        <f t="shared" si="1"/>
        <v>0.47039476132780506</v>
      </c>
    </row>
    <row r="75" spans="1:6" ht="15" x14ac:dyDescent="0.2">
      <c r="A75" s="159" t="s">
        <v>577</v>
      </c>
      <c r="B75" s="202">
        <f>IFERROR(INDEX('Annex 1 LV, HV and UMS charges'!$B$14:$B$45,MATCH($A75,'Annex 1 LV, HV and UMS charges'!$A$14:$A$310,0)),INDEX('Annex 4 LDNO charges'!$B$14:$B$203,MATCH($A75,'Annex 4 LDNO charges'!$A$14:$A$203,0)))</f>
        <v>0</v>
      </c>
      <c r="C75" s="203">
        <f>IFERROR(INDEX('Annex 1 LV, HV and UMS charges'!$C$14:$C$45,MATCH($A75,'Annex 1 LV, HV and UMS charges'!$A$14:$A$310,0)),INDEX('Annex 4 LDNO charges'!$C$14:$C$203,MATCH($A75,'Annex 4 LDNO charges'!$A$14:$A$203,0)))</f>
        <v>0</v>
      </c>
      <c r="D75" s="246"/>
      <c r="E75" s="246"/>
      <c r="F75" s="245">
        <f t="shared" si="1"/>
        <v>0.47039476132780506</v>
      </c>
    </row>
    <row r="76" spans="1:6" ht="15" x14ac:dyDescent="0.2">
      <c r="A76" s="159" t="s">
        <v>472</v>
      </c>
      <c r="B76" s="202">
        <f>IFERROR(INDEX('Annex 1 LV, HV and UMS charges'!$B$14:$B$45,MATCH($A76,'Annex 1 LV, HV and UMS charges'!$A$14:$A$310,0)),INDEX('Annex 4 LDNO charges'!$B$14:$B$203,MATCH($A76,'Annex 4 LDNO charges'!$A$14:$A$203,0)))</f>
        <v>0</v>
      </c>
      <c r="C76" s="203" t="str">
        <f>IFERROR(INDEX('Annex 1 LV, HV and UMS charges'!$C$14:$C$45,MATCH($A76,'Annex 1 LV, HV and UMS charges'!$A$14:$A$310,0)),INDEX('Annex 4 LDNO charges'!$C$14:$C$203,MATCH($A76,'Annex 4 LDNO charges'!$A$14:$A$203,0)))</f>
        <v>0, 1 or 8</v>
      </c>
      <c r="D76" s="246"/>
      <c r="E76" s="246"/>
      <c r="F76" s="245">
        <f t="shared" si="1"/>
        <v>0</v>
      </c>
    </row>
    <row r="77" spans="1:6" ht="15" x14ac:dyDescent="0.2">
      <c r="A77" s="159" t="s">
        <v>473</v>
      </c>
      <c r="B77" s="202">
        <f>IFERROR(INDEX('Annex 1 LV, HV and UMS charges'!$B$14:$B$45,MATCH($A77,'Annex 1 LV, HV and UMS charges'!$A$14:$A$310,0)),INDEX('Annex 4 LDNO charges'!$B$14:$B$203,MATCH($A77,'Annex 4 LDNO charges'!$A$14:$A$203,0)))</f>
        <v>0</v>
      </c>
      <c r="C77" s="203">
        <f>IFERROR(INDEX('Annex 1 LV, HV and UMS charges'!$C$14:$C$45,MATCH($A77,'Annex 1 LV, HV and UMS charges'!$A$14:$A$310,0)),INDEX('Annex 4 LDNO charges'!$C$14:$C$203,MATCH($A77,'Annex 4 LDNO charges'!$A$14:$A$203,0)))</f>
        <v>0</v>
      </c>
      <c r="D77" s="246"/>
      <c r="E77" s="246"/>
      <c r="F77" s="245">
        <f t="shared" si="1"/>
        <v>0</v>
      </c>
    </row>
    <row r="78" spans="1:6" ht="15" x14ac:dyDescent="0.2">
      <c r="A78" s="159" t="s">
        <v>474</v>
      </c>
      <c r="B78" s="202">
        <f>IFERROR(INDEX('Annex 1 LV, HV and UMS charges'!$B$14:$B$45,MATCH($A78,'Annex 1 LV, HV and UMS charges'!$A$14:$A$310,0)),INDEX('Annex 4 LDNO charges'!$B$14:$B$203,MATCH($A78,'Annex 4 LDNO charges'!$A$14:$A$203,0)))</f>
        <v>0</v>
      </c>
      <c r="C78" s="203">
        <f>IFERROR(INDEX('Annex 1 LV, HV and UMS charges'!$C$14:$C$45,MATCH($A78,'Annex 1 LV, HV and UMS charges'!$A$14:$A$310,0)),INDEX('Annex 4 LDNO charges'!$C$14:$C$203,MATCH($A78,'Annex 4 LDNO charges'!$A$14:$A$203,0)))</f>
        <v>0</v>
      </c>
      <c r="D78" s="246"/>
      <c r="E78" s="246"/>
      <c r="F78" s="245">
        <f t="shared" si="1"/>
        <v>0</v>
      </c>
    </row>
    <row r="79" spans="1:6" ht="15" x14ac:dyDescent="0.2">
      <c r="A79" s="159" t="s">
        <v>475</v>
      </c>
      <c r="B79" s="202">
        <f>IFERROR(INDEX('Annex 1 LV, HV and UMS charges'!$B$14:$B$45,MATCH($A79,'Annex 1 LV, HV and UMS charges'!$A$14:$A$310,0)),INDEX('Annex 4 LDNO charges'!$B$14:$B$203,MATCH($A79,'Annex 4 LDNO charges'!$A$14:$A$203,0)))</f>
        <v>0</v>
      </c>
      <c r="C79" s="203">
        <f>IFERROR(INDEX('Annex 1 LV, HV and UMS charges'!$C$14:$C$45,MATCH($A79,'Annex 1 LV, HV and UMS charges'!$A$14:$A$310,0)),INDEX('Annex 4 LDNO charges'!$C$14:$C$203,MATCH($A79,'Annex 4 LDNO charges'!$A$14:$A$203,0)))</f>
        <v>0</v>
      </c>
      <c r="D79" s="246"/>
      <c r="E79" s="246"/>
      <c r="F79" s="245">
        <f t="shared" si="1"/>
        <v>0</v>
      </c>
    </row>
    <row r="80" spans="1:6" ht="15" x14ac:dyDescent="0.2">
      <c r="A80" s="159" t="s">
        <v>476</v>
      </c>
      <c r="B80" s="202">
        <f>IFERROR(INDEX('Annex 1 LV, HV and UMS charges'!$B$14:$B$45,MATCH($A80,'Annex 1 LV, HV and UMS charges'!$A$14:$A$310,0)),INDEX('Annex 4 LDNO charges'!$B$14:$B$203,MATCH($A80,'Annex 4 LDNO charges'!$A$14:$A$203,0)))</f>
        <v>0</v>
      </c>
      <c r="C80" s="203">
        <f>IFERROR(INDEX('Annex 1 LV, HV and UMS charges'!$C$14:$C$45,MATCH($A80,'Annex 1 LV, HV and UMS charges'!$A$14:$A$310,0)),INDEX('Annex 4 LDNO charges'!$C$14:$C$203,MATCH($A80,'Annex 4 LDNO charges'!$A$14:$A$203,0)))</f>
        <v>0</v>
      </c>
      <c r="D80" s="246"/>
      <c r="E80" s="246"/>
      <c r="F80" s="245">
        <f t="shared" si="1"/>
        <v>0</v>
      </c>
    </row>
    <row r="81" spans="1:6" ht="15" x14ac:dyDescent="0.2">
      <c r="A81" s="159" t="s">
        <v>477</v>
      </c>
      <c r="B81" s="202">
        <f>IFERROR(INDEX('Annex 1 LV, HV and UMS charges'!$B$14:$B$45,MATCH($A81,'Annex 1 LV, HV and UMS charges'!$A$14:$A$310,0)),INDEX('Annex 4 LDNO charges'!$B$14:$B$203,MATCH($A81,'Annex 4 LDNO charges'!$A$14:$A$203,0)))</f>
        <v>0</v>
      </c>
      <c r="C81" s="203">
        <f>IFERROR(INDEX('Annex 1 LV, HV and UMS charges'!$C$14:$C$45,MATCH($A81,'Annex 1 LV, HV and UMS charges'!$A$14:$A$310,0)),INDEX('Annex 4 LDNO charges'!$C$14:$C$203,MATCH($A81,'Annex 4 LDNO charges'!$A$14:$A$203,0)))</f>
        <v>0</v>
      </c>
      <c r="D81" s="246"/>
      <c r="E81" s="246"/>
      <c r="F81" s="245">
        <f t="shared" si="1"/>
        <v>0</v>
      </c>
    </row>
    <row r="82" spans="1:6" ht="15" x14ac:dyDescent="0.2">
      <c r="A82" s="197" t="s">
        <v>666</v>
      </c>
      <c r="B82" s="202">
        <f>IFERROR(INDEX('Annex 1 LV, HV and UMS charges'!$B$14:$B$45,MATCH($A82,'Annex 1 LV, HV and UMS charges'!$A$14:$A$310,0)),INDEX('Annex 4 LDNO charges'!$B$14:$B$203,MATCH($A82,'Annex 4 LDNO charges'!$A$14:$A$203,0)))</f>
        <v>0</v>
      </c>
      <c r="C82" s="203" t="str">
        <f>IFERROR(INDEX('Annex 1 LV, HV and UMS charges'!$C$14:$C$45,MATCH($A82,'Annex 1 LV, HV and UMS charges'!$A$14:$A$310,0)),INDEX('Annex 4 LDNO charges'!$C$14:$C$203,MATCH($A82,'Annex 4 LDNO charges'!$A$14:$A$203,0)))</f>
        <v>0, 1, 2</v>
      </c>
      <c r="D82" s="245">
        <f>IF(IFERROR(FIND("RELATED MPAN",UPPER($A82)),0)+IFERROR(FIND("GENER",UPPER($A82)),0)+IFERROR(FIND("UNMETERED",UPPER($A82)),0)=0,D$5,0)</f>
        <v>0.19043822914071118</v>
      </c>
      <c r="E82" s="245">
        <f t="shared" ref="E82:E83" si="4">IF(IFERROR(FIND("RELATED MPAN",UPPER($A82)),0)+IFERROR(FIND("GENER",UPPER($A82)),0)+IFERROR(FIND("UNMETERED",UPPER($A82)),0)=0,E$5,0)</f>
        <v>0</v>
      </c>
      <c r="F82" s="245">
        <f t="shared" si="1"/>
        <v>0.47039476132780506</v>
      </c>
    </row>
    <row r="83" spans="1:6" ht="15" x14ac:dyDescent="0.2">
      <c r="A83" s="159" t="s">
        <v>667</v>
      </c>
      <c r="B83" s="202">
        <f>IFERROR(INDEX('Annex 1 LV, HV and UMS charges'!$B$14:$B$45,MATCH($A83,'Annex 1 LV, HV and UMS charges'!$A$14:$A$310,0)),INDEX('Annex 4 LDNO charges'!$B$14:$B$203,MATCH($A83,'Annex 4 LDNO charges'!$A$14:$A$203,0)))</f>
        <v>0</v>
      </c>
      <c r="C83" s="203" t="str">
        <f>IFERROR(INDEX('Annex 1 LV, HV and UMS charges'!$C$14:$C$45,MATCH($A83,'Annex 1 LV, HV and UMS charges'!$A$14:$A$310,0)),INDEX('Annex 4 LDNO charges'!$C$14:$C$203,MATCH($A83,'Annex 4 LDNO charges'!$A$14:$A$203,0)))</f>
        <v>2</v>
      </c>
      <c r="D83" s="245">
        <f>IF(IFERROR(FIND("RELATED MPAN",UPPER($A83)),0)+IFERROR(FIND("GENER",UPPER($A83)),0)+IFERROR(FIND("UNMETERED",UPPER($A83)),0)=0,D$5,0)</f>
        <v>0</v>
      </c>
      <c r="E83" s="245">
        <f t="shared" si="4"/>
        <v>0</v>
      </c>
      <c r="F83" s="245">
        <f t="shared" si="1"/>
        <v>0</v>
      </c>
    </row>
    <row r="84" spans="1:6" ht="15" x14ac:dyDescent="0.2">
      <c r="A84" s="159" t="s">
        <v>668</v>
      </c>
      <c r="B84" s="202">
        <f>IFERROR(INDEX('Annex 1 LV, HV and UMS charges'!$B$14:$B$45,MATCH($A84,'Annex 1 LV, HV and UMS charges'!$A$14:$A$310,0)),INDEX('Annex 4 LDNO charges'!$B$14:$B$203,MATCH($A84,'Annex 4 LDNO charges'!$A$14:$A$203,0)))</f>
        <v>0</v>
      </c>
      <c r="C84" s="203" t="str">
        <f>IFERROR(INDEX('Annex 1 LV, HV and UMS charges'!$C$14:$C$45,MATCH($A84,'Annex 1 LV, HV and UMS charges'!$A$14:$A$310,0)),INDEX('Annex 4 LDNO charges'!$C$14:$C$203,MATCH($A84,'Annex 4 LDNO charges'!$A$14:$A$203,0)))</f>
        <v>0, 3, 4, 5-8</v>
      </c>
      <c r="D84" s="246"/>
      <c r="E84" s="246"/>
      <c r="F84" s="245">
        <f t="shared" si="1"/>
        <v>0.47039476132780506</v>
      </c>
    </row>
    <row r="85" spans="1:6" ht="15" x14ac:dyDescent="0.2">
      <c r="A85" s="159" t="s">
        <v>669</v>
      </c>
      <c r="B85" s="202">
        <f>IFERROR(INDEX('Annex 1 LV, HV and UMS charges'!$B$14:$B$45,MATCH($A85,'Annex 1 LV, HV and UMS charges'!$A$14:$A$310,0)),INDEX('Annex 4 LDNO charges'!$B$14:$B$203,MATCH($A85,'Annex 4 LDNO charges'!$A$14:$A$203,0)))</f>
        <v>0</v>
      </c>
      <c r="C85" s="203" t="str">
        <f>IFERROR(INDEX('Annex 1 LV, HV and UMS charges'!$C$14:$C$45,MATCH($A85,'Annex 1 LV, HV and UMS charges'!$A$14:$A$310,0)),INDEX('Annex 4 LDNO charges'!$C$14:$C$203,MATCH($A85,'Annex 4 LDNO charges'!$A$14:$A$203,0)))</f>
        <v>0, 3, 4, 5-8</v>
      </c>
      <c r="D85" s="246"/>
      <c r="E85" s="246"/>
      <c r="F85" s="245">
        <f t="shared" si="1"/>
        <v>0.47039476132780506</v>
      </c>
    </row>
    <row r="86" spans="1:6" ht="15" x14ac:dyDescent="0.2">
      <c r="A86" s="159" t="s">
        <v>670</v>
      </c>
      <c r="B86" s="202">
        <f>IFERROR(INDEX('Annex 1 LV, HV and UMS charges'!$B$14:$B$45,MATCH($A86,'Annex 1 LV, HV and UMS charges'!$A$14:$A$310,0)),INDEX('Annex 4 LDNO charges'!$B$14:$B$203,MATCH($A86,'Annex 4 LDNO charges'!$A$14:$A$203,0)))</f>
        <v>0</v>
      </c>
      <c r="C86" s="203" t="str">
        <f>IFERROR(INDEX('Annex 1 LV, HV and UMS charges'!$C$14:$C$45,MATCH($A86,'Annex 1 LV, HV and UMS charges'!$A$14:$A$310,0)),INDEX('Annex 4 LDNO charges'!$C$14:$C$203,MATCH($A86,'Annex 4 LDNO charges'!$A$14:$A$203,0)))</f>
        <v>0, 3, 4, 5-8</v>
      </c>
      <c r="D86" s="246"/>
      <c r="E86" s="246"/>
      <c r="F86" s="245">
        <f t="shared" ref="F86:F149" si="5">IF(IFERROR(FIND("RELATED MPAN",UPPER($A86)),0)+IFERROR(FIND("GENER",UPPER($A86)),0)+IFERROR(FIND("UNMETERED",UPPER($A86)),0)=0,F$5,0)</f>
        <v>0.47039476132780506</v>
      </c>
    </row>
    <row r="87" spans="1:6" ht="15" x14ac:dyDescent="0.2">
      <c r="A87" s="159" t="s">
        <v>671</v>
      </c>
      <c r="B87" s="202">
        <f>IFERROR(INDEX('Annex 1 LV, HV and UMS charges'!$B$14:$B$45,MATCH($A87,'Annex 1 LV, HV and UMS charges'!$A$14:$A$310,0)),INDEX('Annex 4 LDNO charges'!$B$14:$B$203,MATCH($A87,'Annex 4 LDNO charges'!$A$14:$A$203,0)))</f>
        <v>0</v>
      </c>
      <c r="C87" s="203" t="str">
        <f>IFERROR(INDEX('Annex 1 LV, HV and UMS charges'!$C$14:$C$45,MATCH($A87,'Annex 1 LV, HV and UMS charges'!$A$14:$A$310,0)),INDEX('Annex 4 LDNO charges'!$C$14:$C$203,MATCH($A87,'Annex 4 LDNO charges'!$A$14:$A$203,0)))</f>
        <v>0, 3, 4, 5-8</v>
      </c>
      <c r="D87" s="246"/>
      <c r="E87" s="246"/>
      <c r="F87" s="245">
        <f t="shared" si="5"/>
        <v>0.47039476132780506</v>
      </c>
    </row>
    <row r="88" spans="1:6" ht="15" x14ac:dyDescent="0.2">
      <c r="A88" s="159" t="s">
        <v>672</v>
      </c>
      <c r="B88" s="202">
        <f>IFERROR(INDEX('Annex 1 LV, HV and UMS charges'!$B$14:$B$45,MATCH($A88,'Annex 1 LV, HV and UMS charges'!$A$14:$A$310,0)),INDEX('Annex 4 LDNO charges'!$B$14:$B$203,MATCH($A88,'Annex 4 LDNO charges'!$A$14:$A$203,0)))</f>
        <v>0</v>
      </c>
      <c r="C88" s="203" t="str">
        <f>IFERROR(INDEX('Annex 1 LV, HV and UMS charges'!$C$14:$C$45,MATCH($A88,'Annex 1 LV, HV and UMS charges'!$A$14:$A$310,0)),INDEX('Annex 4 LDNO charges'!$C$14:$C$203,MATCH($A88,'Annex 4 LDNO charges'!$A$14:$A$203,0)))</f>
        <v>0, 3, 4, 5-8</v>
      </c>
      <c r="D88" s="246"/>
      <c r="E88" s="246"/>
      <c r="F88" s="245">
        <f t="shared" si="5"/>
        <v>0.47039476132780506</v>
      </c>
    </row>
    <row r="89" spans="1:6" ht="15" x14ac:dyDescent="0.2">
      <c r="A89" s="159" t="s">
        <v>478</v>
      </c>
      <c r="B89" s="202">
        <f>IFERROR(INDEX('Annex 1 LV, HV and UMS charges'!$B$14:$B$45,MATCH($A89,'Annex 1 LV, HV and UMS charges'!$A$14:$A$310,0)),INDEX('Annex 4 LDNO charges'!$B$14:$B$203,MATCH($A89,'Annex 4 LDNO charges'!$A$14:$A$203,0)))</f>
        <v>0</v>
      </c>
      <c r="C89" s="203" t="str">
        <f>IFERROR(INDEX('Annex 1 LV, HV and UMS charges'!$C$14:$C$45,MATCH($A89,'Annex 1 LV, HV and UMS charges'!$A$14:$A$310,0)),INDEX('Annex 4 LDNO charges'!$C$14:$C$203,MATCH($A89,'Annex 4 LDNO charges'!$A$14:$A$203,0)))</f>
        <v>4</v>
      </c>
      <c r="D89" s="246"/>
      <c r="E89" s="246"/>
      <c r="F89" s="245">
        <f t="shared" si="5"/>
        <v>0</v>
      </c>
    </row>
    <row r="90" spans="1:6" ht="15" x14ac:dyDescent="0.2">
      <c r="A90" s="159" t="s">
        <v>673</v>
      </c>
      <c r="B90" s="202">
        <f>IFERROR(INDEX('Annex 1 LV, HV and UMS charges'!$B$14:$B$45,MATCH($A90,'Annex 1 LV, HV and UMS charges'!$A$14:$A$310,0)),INDEX('Annex 4 LDNO charges'!$B$14:$B$203,MATCH($A90,'Annex 4 LDNO charges'!$A$14:$A$203,0)))</f>
        <v>0</v>
      </c>
      <c r="C90" s="203">
        <f>IFERROR(INDEX('Annex 1 LV, HV and UMS charges'!$C$14:$C$45,MATCH($A90,'Annex 1 LV, HV and UMS charges'!$A$14:$A$310,0)),INDEX('Annex 4 LDNO charges'!$C$14:$C$203,MATCH($A90,'Annex 4 LDNO charges'!$A$14:$A$203,0)))</f>
        <v>0</v>
      </c>
      <c r="D90" s="246"/>
      <c r="E90" s="246"/>
      <c r="F90" s="245">
        <f t="shared" si="5"/>
        <v>0.47039476132780506</v>
      </c>
    </row>
    <row r="91" spans="1:6" ht="15" x14ac:dyDescent="0.2">
      <c r="A91" s="159" t="s">
        <v>674</v>
      </c>
      <c r="B91" s="202">
        <f>IFERROR(INDEX('Annex 1 LV, HV and UMS charges'!$B$14:$B$45,MATCH($A91,'Annex 1 LV, HV and UMS charges'!$A$14:$A$310,0)),INDEX('Annex 4 LDNO charges'!$B$14:$B$203,MATCH($A91,'Annex 4 LDNO charges'!$A$14:$A$203,0)))</f>
        <v>0</v>
      </c>
      <c r="C91" s="203">
        <f>IFERROR(INDEX('Annex 1 LV, HV and UMS charges'!$C$14:$C$45,MATCH($A91,'Annex 1 LV, HV and UMS charges'!$A$14:$A$310,0)),INDEX('Annex 4 LDNO charges'!$C$14:$C$203,MATCH($A91,'Annex 4 LDNO charges'!$A$14:$A$203,0)))</f>
        <v>0</v>
      </c>
      <c r="D91" s="246"/>
      <c r="E91" s="246"/>
      <c r="F91" s="245">
        <f t="shared" si="5"/>
        <v>0.47039476132780506</v>
      </c>
    </row>
    <row r="92" spans="1:6" ht="15" x14ac:dyDescent="0.2">
      <c r="A92" s="159" t="s">
        <v>675</v>
      </c>
      <c r="B92" s="202">
        <f>IFERROR(INDEX('Annex 1 LV, HV and UMS charges'!$B$14:$B$45,MATCH($A92,'Annex 1 LV, HV and UMS charges'!$A$14:$A$310,0)),INDEX('Annex 4 LDNO charges'!$B$14:$B$203,MATCH($A92,'Annex 4 LDNO charges'!$A$14:$A$203,0)))</f>
        <v>0</v>
      </c>
      <c r="C92" s="203">
        <f>IFERROR(INDEX('Annex 1 LV, HV and UMS charges'!$C$14:$C$45,MATCH($A92,'Annex 1 LV, HV and UMS charges'!$A$14:$A$310,0)),INDEX('Annex 4 LDNO charges'!$C$14:$C$203,MATCH($A92,'Annex 4 LDNO charges'!$A$14:$A$203,0)))</f>
        <v>0</v>
      </c>
      <c r="D92" s="246"/>
      <c r="E92" s="246"/>
      <c r="F92" s="245">
        <f t="shared" si="5"/>
        <v>0.47039476132780506</v>
      </c>
    </row>
    <row r="93" spans="1:6" ht="15" x14ac:dyDescent="0.2">
      <c r="A93" s="159" t="s">
        <v>676</v>
      </c>
      <c r="B93" s="202">
        <f>IFERROR(INDEX('Annex 1 LV, HV and UMS charges'!$B$14:$B$45,MATCH($A93,'Annex 1 LV, HV and UMS charges'!$A$14:$A$310,0)),INDEX('Annex 4 LDNO charges'!$B$14:$B$203,MATCH($A93,'Annex 4 LDNO charges'!$A$14:$A$203,0)))</f>
        <v>0</v>
      </c>
      <c r="C93" s="203">
        <f>IFERROR(INDEX('Annex 1 LV, HV and UMS charges'!$C$14:$C$45,MATCH($A93,'Annex 1 LV, HV and UMS charges'!$A$14:$A$310,0)),INDEX('Annex 4 LDNO charges'!$C$14:$C$203,MATCH($A93,'Annex 4 LDNO charges'!$A$14:$A$203,0)))</f>
        <v>0</v>
      </c>
      <c r="D93" s="246"/>
      <c r="E93" s="246"/>
      <c r="F93" s="245">
        <f t="shared" si="5"/>
        <v>0.47039476132780506</v>
      </c>
    </row>
    <row r="94" spans="1:6" ht="15" x14ac:dyDescent="0.2">
      <c r="A94" s="159" t="s">
        <v>677</v>
      </c>
      <c r="B94" s="202">
        <f>IFERROR(INDEX('Annex 1 LV, HV and UMS charges'!$B$14:$B$45,MATCH($A94,'Annex 1 LV, HV and UMS charges'!$A$14:$A$310,0)),INDEX('Annex 4 LDNO charges'!$B$14:$B$203,MATCH($A94,'Annex 4 LDNO charges'!$A$14:$A$203,0)))</f>
        <v>0</v>
      </c>
      <c r="C94" s="203">
        <f>IFERROR(INDEX('Annex 1 LV, HV and UMS charges'!$C$14:$C$45,MATCH($A94,'Annex 1 LV, HV and UMS charges'!$A$14:$A$310,0)),INDEX('Annex 4 LDNO charges'!$C$14:$C$203,MATCH($A94,'Annex 4 LDNO charges'!$A$14:$A$203,0)))</f>
        <v>0</v>
      </c>
      <c r="D94" s="246"/>
      <c r="E94" s="246"/>
      <c r="F94" s="245">
        <f t="shared" si="5"/>
        <v>0.47039476132780506</v>
      </c>
    </row>
    <row r="95" spans="1:6" ht="15" x14ac:dyDescent="0.2">
      <c r="A95" s="159" t="s">
        <v>678</v>
      </c>
      <c r="B95" s="202">
        <f>IFERROR(INDEX('Annex 1 LV, HV and UMS charges'!$B$14:$B$45,MATCH($A95,'Annex 1 LV, HV and UMS charges'!$A$14:$A$310,0)),INDEX('Annex 4 LDNO charges'!$B$14:$B$203,MATCH($A95,'Annex 4 LDNO charges'!$A$14:$A$203,0)))</f>
        <v>0</v>
      </c>
      <c r="C95" s="203">
        <f>IFERROR(INDEX('Annex 1 LV, HV and UMS charges'!$C$14:$C$45,MATCH($A95,'Annex 1 LV, HV and UMS charges'!$A$14:$A$310,0)),INDEX('Annex 4 LDNO charges'!$C$14:$C$203,MATCH($A95,'Annex 4 LDNO charges'!$A$14:$A$203,0)))</f>
        <v>0</v>
      </c>
      <c r="D95" s="246"/>
      <c r="E95" s="246"/>
      <c r="F95" s="245">
        <f t="shared" si="5"/>
        <v>0.47039476132780506</v>
      </c>
    </row>
    <row r="96" spans="1:6" ht="15" x14ac:dyDescent="0.2">
      <c r="A96" s="159" t="s">
        <v>679</v>
      </c>
      <c r="B96" s="202">
        <f>IFERROR(INDEX('Annex 1 LV, HV and UMS charges'!$B$14:$B$45,MATCH($A96,'Annex 1 LV, HV and UMS charges'!$A$14:$A$310,0)),INDEX('Annex 4 LDNO charges'!$B$14:$B$203,MATCH($A96,'Annex 4 LDNO charges'!$A$14:$A$203,0)))</f>
        <v>0</v>
      </c>
      <c r="C96" s="203">
        <f>IFERROR(INDEX('Annex 1 LV, HV and UMS charges'!$C$14:$C$45,MATCH($A96,'Annex 1 LV, HV and UMS charges'!$A$14:$A$310,0)),INDEX('Annex 4 LDNO charges'!$C$14:$C$203,MATCH($A96,'Annex 4 LDNO charges'!$A$14:$A$203,0)))</f>
        <v>0</v>
      </c>
      <c r="D96" s="246"/>
      <c r="E96" s="246"/>
      <c r="F96" s="245">
        <f t="shared" si="5"/>
        <v>0.47039476132780506</v>
      </c>
    </row>
    <row r="97" spans="1:6" ht="15" x14ac:dyDescent="0.2">
      <c r="A97" s="159" t="s">
        <v>680</v>
      </c>
      <c r="B97" s="202">
        <f>IFERROR(INDEX('Annex 1 LV, HV and UMS charges'!$B$14:$B$45,MATCH($A97,'Annex 1 LV, HV and UMS charges'!$A$14:$A$310,0)),INDEX('Annex 4 LDNO charges'!$B$14:$B$203,MATCH($A97,'Annex 4 LDNO charges'!$A$14:$A$203,0)))</f>
        <v>0</v>
      </c>
      <c r="C97" s="203">
        <f>IFERROR(INDEX('Annex 1 LV, HV and UMS charges'!$C$14:$C$45,MATCH($A97,'Annex 1 LV, HV and UMS charges'!$A$14:$A$310,0)),INDEX('Annex 4 LDNO charges'!$C$14:$C$203,MATCH($A97,'Annex 4 LDNO charges'!$A$14:$A$203,0)))</f>
        <v>0</v>
      </c>
      <c r="D97" s="246"/>
      <c r="E97" s="246"/>
      <c r="F97" s="245">
        <f t="shared" si="5"/>
        <v>0.47039476132780506</v>
      </c>
    </row>
    <row r="98" spans="1:6" ht="15" x14ac:dyDescent="0.2">
      <c r="A98" s="159" t="s">
        <v>681</v>
      </c>
      <c r="B98" s="202">
        <f>IFERROR(INDEX('Annex 1 LV, HV and UMS charges'!$B$14:$B$45,MATCH($A98,'Annex 1 LV, HV and UMS charges'!$A$14:$A$310,0)),INDEX('Annex 4 LDNO charges'!$B$14:$B$203,MATCH($A98,'Annex 4 LDNO charges'!$A$14:$A$203,0)))</f>
        <v>0</v>
      </c>
      <c r="C98" s="203">
        <f>IFERROR(INDEX('Annex 1 LV, HV and UMS charges'!$C$14:$C$45,MATCH($A98,'Annex 1 LV, HV and UMS charges'!$A$14:$A$310,0)),INDEX('Annex 4 LDNO charges'!$C$14:$C$203,MATCH($A98,'Annex 4 LDNO charges'!$A$14:$A$203,0)))</f>
        <v>0</v>
      </c>
      <c r="D98" s="246"/>
      <c r="E98" s="246"/>
      <c r="F98" s="245">
        <f t="shared" si="5"/>
        <v>0.47039476132780506</v>
      </c>
    </row>
    <row r="99" spans="1:6" ht="15" x14ac:dyDescent="0.2">
      <c r="A99" s="159" t="s">
        <v>682</v>
      </c>
      <c r="B99" s="202">
        <f>IFERROR(INDEX('Annex 1 LV, HV and UMS charges'!$B$14:$B$45,MATCH($A99,'Annex 1 LV, HV and UMS charges'!$A$14:$A$310,0)),INDEX('Annex 4 LDNO charges'!$B$14:$B$203,MATCH($A99,'Annex 4 LDNO charges'!$A$14:$A$203,0)))</f>
        <v>0</v>
      </c>
      <c r="C99" s="203">
        <f>IFERROR(INDEX('Annex 1 LV, HV and UMS charges'!$C$14:$C$45,MATCH($A99,'Annex 1 LV, HV and UMS charges'!$A$14:$A$310,0)),INDEX('Annex 4 LDNO charges'!$C$14:$C$203,MATCH($A99,'Annex 4 LDNO charges'!$A$14:$A$203,0)))</f>
        <v>0</v>
      </c>
      <c r="D99" s="246"/>
      <c r="E99" s="246"/>
      <c r="F99" s="245">
        <f t="shared" si="5"/>
        <v>0.47039476132780506</v>
      </c>
    </row>
    <row r="100" spans="1:6" ht="15" x14ac:dyDescent="0.2">
      <c r="A100" s="159" t="s">
        <v>683</v>
      </c>
      <c r="B100" s="202">
        <f>IFERROR(INDEX('Annex 1 LV, HV and UMS charges'!$B$14:$B$45,MATCH($A100,'Annex 1 LV, HV and UMS charges'!$A$14:$A$310,0)),INDEX('Annex 4 LDNO charges'!$B$14:$B$203,MATCH($A100,'Annex 4 LDNO charges'!$A$14:$A$203,0)))</f>
        <v>0</v>
      </c>
      <c r="C100" s="203">
        <f>IFERROR(INDEX('Annex 1 LV, HV and UMS charges'!$C$14:$C$45,MATCH($A100,'Annex 1 LV, HV and UMS charges'!$A$14:$A$310,0)),INDEX('Annex 4 LDNO charges'!$C$14:$C$203,MATCH($A100,'Annex 4 LDNO charges'!$A$14:$A$203,0)))</f>
        <v>0</v>
      </c>
      <c r="D100" s="246"/>
      <c r="E100" s="246"/>
      <c r="F100" s="245">
        <f t="shared" si="5"/>
        <v>0.47039476132780506</v>
      </c>
    </row>
    <row r="101" spans="1:6" ht="15" x14ac:dyDescent="0.2">
      <c r="A101" s="159" t="s">
        <v>684</v>
      </c>
      <c r="B101" s="202">
        <f>IFERROR(INDEX('Annex 1 LV, HV and UMS charges'!$B$14:$B$45,MATCH($A101,'Annex 1 LV, HV and UMS charges'!$A$14:$A$310,0)),INDEX('Annex 4 LDNO charges'!$B$14:$B$203,MATCH($A101,'Annex 4 LDNO charges'!$A$14:$A$203,0)))</f>
        <v>0</v>
      </c>
      <c r="C101" s="203">
        <f>IFERROR(INDEX('Annex 1 LV, HV and UMS charges'!$C$14:$C$45,MATCH($A101,'Annex 1 LV, HV and UMS charges'!$A$14:$A$310,0)),INDEX('Annex 4 LDNO charges'!$C$14:$C$203,MATCH($A101,'Annex 4 LDNO charges'!$A$14:$A$203,0)))</f>
        <v>0</v>
      </c>
      <c r="D101" s="246"/>
      <c r="E101" s="246"/>
      <c r="F101" s="245">
        <f t="shared" si="5"/>
        <v>0.47039476132780506</v>
      </c>
    </row>
    <row r="102" spans="1:6" ht="15" x14ac:dyDescent="0.2">
      <c r="A102" s="159" t="s">
        <v>685</v>
      </c>
      <c r="B102" s="202">
        <f>IFERROR(INDEX('Annex 1 LV, HV and UMS charges'!$B$14:$B$45,MATCH($A102,'Annex 1 LV, HV and UMS charges'!$A$14:$A$310,0)),INDEX('Annex 4 LDNO charges'!$B$14:$B$203,MATCH($A102,'Annex 4 LDNO charges'!$A$14:$A$203,0)))</f>
        <v>0</v>
      </c>
      <c r="C102" s="203">
        <f>IFERROR(INDEX('Annex 1 LV, HV and UMS charges'!$C$14:$C$45,MATCH($A102,'Annex 1 LV, HV and UMS charges'!$A$14:$A$310,0)),INDEX('Annex 4 LDNO charges'!$C$14:$C$203,MATCH($A102,'Annex 4 LDNO charges'!$A$14:$A$203,0)))</f>
        <v>0</v>
      </c>
      <c r="D102" s="246"/>
      <c r="E102" s="246"/>
      <c r="F102" s="245">
        <f t="shared" si="5"/>
        <v>0.47039476132780506</v>
      </c>
    </row>
    <row r="103" spans="1:6" ht="15" x14ac:dyDescent="0.2">
      <c r="A103" s="159" t="s">
        <v>686</v>
      </c>
      <c r="B103" s="202">
        <f>IFERROR(INDEX('Annex 1 LV, HV and UMS charges'!$B$14:$B$45,MATCH($A103,'Annex 1 LV, HV and UMS charges'!$A$14:$A$310,0)),INDEX('Annex 4 LDNO charges'!$B$14:$B$203,MATCH($A103,'Annex 4 LDNO charges'!$A$14:$A$203,0)))</f>
        <v>0</v>
      </c>
      <c r="C103" s="203">
        <f>IFERROR(INDEX('Annex 1 LV, HV and UMS charges'!$C$14:$C$45,MATCH($A103,'Annex 1 LV, HV and UMS charges'!$A$14:$A$310,0)),INDEX('Annex 4 LDNO charges'!$C$14:$C$203,MATCH($A103,'Annex 4 LDNO charges'!$A$14:$A$203,0)))</f>
        <v>0</v>
      </c>
      <c r="D103" s="246"/>
      <c r="E103" s="246"/>
      <c r="F103" s="245">
        <f t="shared" si="5"/>
        <v>0.47039476132780506</v>
      </c>
    </row>
    <row r="104" spans="1:6" ht="15" x14ac:dyDescent="0.2">
      <c r="A104" s="159" t="s">
        <v>687</v>
      </c>
      <c r="B104" s="202">
        <f>IFERROR(INDEX('Annex 1 LV, HV and UMS charges'!$B$14:$B$45,MATCH($A104,'Annex 1 LV, HV and UMS charges'!$A$14:$A$310,0)),INDEX('Annex 4 LDNO charges'!$B$14:$B$203,MATCH($A104,'Annex 4 LDNO charges'!$A$14:$A$203,0)))</f>
        <v>0</v>
      </c>
      <c r="C104" s="203">
        <f>IFERROR(INDEX('Annex 1 LV, HV and UMS charges'!$C$14:$C$45,MATCH($A104,'Annex 1 LV, HV and UMS charges'!$A$14:$A$310,0)),INDEX('Annex 4 LDNO charges'!$C$14:$C$203,MATCH($A104,'Annex 4 LDNO charges'!$A$14:$A$203,0)))</f>
        <v>0</v>
      </c>
      <c r="D104" s="246"/>
      <c r="E104" s="246"/>
      <c r="F104" s="245">
        <f t="shared" si="5"/>
        <v>0.47039476132780506</v>
      </c>
    </row>
    <row r="105" spans="1:6" ht="15" x14ac:dyDescent="0.2">
      <c r="A105" s="159" t="s">
        <v>479</v>
      </c>
      <c r="B105" s="202">
        <f>IFERROR(INDEX('Annex 1 LV, HV and UMS charges'!$B$14:$B$45,MATCH($A105,'Annex 1 LV, HV and UMS charges'!$A$14:$A$310,0)),INDEX('Annex 4 LDNO charges'!$B$14:$B$203,MATCH($A105,'Annex 4 LDNO charges'!$A$14:$A$203,0)))</f>
        <v>0</v>
      </c>
      <c r="C105" s="203" t="str">
        <f>IFERROR(INDEX('Annex 1 LV, HV and UMS charges'!$C$14:$C$45,MATCH($A105,'Annex 1 LV, HV and UMS charges'!$A$14:$A$310,0)),INDEX('Annex 4 LDNO charges'!$C$14:$C$203,MATCH($A105,'Annex 4 LDNO charges'!$A$14:$A$203,0)))</f>
        <v>0, 1 or 8</v>
      </c>
      <c r="D105" s="246"/>
      <c r="E105" s="246"/>
      <c r="F105" s="245">
        <f t="shared" si="5"/>
        <v>0</v>
      </c>
    </row>
    <row r="106" spans="1:6" ht="15" x14ac:dyDescent="0.2">
      <c r="A106" s="159" t="s">
        <v>480</v>
      </c>
      <c r="B106" s="202">
        <f>IFERROR(INDEX('Annex 1 LV, HV and UMS charges'!$B$14:$B$45,MATCH($A106,'Annex 1 LV, HV and UMS charges'!$A$14:$A$310,0)),INDEX('Annex 4 LDNO charges'!$B$14:$B$203,MATCH($A106,'Annex 4 LDNO charges'!$A$14:$A$203,0)))</f>
        <v>0</v>
      </c>
      <c r="C106" s="203">
        <f>IFERROR(INDEX('Annex 1 LV, HV and UMS charges'!$C$14:$C$45,MATCH($A106,'Annex 1 LV, HV and UMS charges'!$A$14:$A$310,0)),INDEX('Annex 4 LDNO charges'!$C$14:$C$203,MATCH($A106,'Annex 4 LDNO charges'!$A$14:$A$203,0)))</f>
        <v>0</v>
      </c>
      <c r="D106" s="246"/>
      <c r="E106" s="246"/>
      <c r="F106" s="245">
        <f t="shared" si="5"/>
        <v>0</v>
      </c>
    </row>
    <row r="107" spans="1:6" ht="15" x14ac:dyDescent="0.2">
      <c r="A107" s="159" t="s">
        <v>481</v>
      </c>
      <c r="B107" s="202">
        <f>IFERROR(INDEX('Annex 1 LV, HV and UMS charges'!$B$14:$B$45,MATCH($A107,'Annex 1 LV, HV and UMS charges'!$A$14:$A$310,0)),INDEX('Annex 4 LDNO charges'!$B$14:$B$203,MATCH($A107,'Annex 4 LDNO charges'!$A$14:$A$203,0)))</f>
        <v>0</v>
      </c>
      <c r="C107" s="203">
        <f>IFERROR(INDEX('Annex 1 LV, HV and UMS charges'!$C$14:$C$45,MATCH($A107,'Annex 1 LV, HV and UMS charges'!$A$14:$A$310,0)),INDEX('Annex 4 LDNO charges'!$C$14:$C$203,MATCH($A107,'Annex 4 LDNO charges'!$A$14:$A$203,0)))</f>
        <v>0</v>
      </c>
      <c r="D107" s="246"/>
      <c r="E107" s="246"/>
      <c r="F107" s="245">
        <f t="shared" si="5"/>
        <v>0</v>
      </c>
    </row>
    <row r="108" spans="1:6" ht="15" x14ac:dyDescent="0.2">
      <c r="A108" s="159" t="s">
        <v>482</v>
      </c>
      <c r="B108" s="202">
        <f>IFERROR(INDEX('Annex 1 LV, HV and UMS charges'!$B$14:$B$45,MATCH($A108,'Annex 1 LV, HV and UMS charges'!$A$14:$A$310,0)),INDEX('Annex 4 LDNO charges'!$B$14:$B$203,MATCH($A108,'Annex 4 LDNO charges'!$A$14:$A$203,0)))</f>
        <v>0</v>
      </c>
      <c r="C108" s="203">
        <f>IFERROR(INDEX('Annex 1 LV, HV and UMS charges'!$C$14:$C$45,MATCH($A108,'Annex 1 LV, HV and UMS charges'!$A$14:$A$310,0)),INDEX('Annex 4 LDNO charges'!$C$14:$C$203,MATCH($A108,'Annex 4 LDNO charges'!$A$14:$A$203,0)))</f>
        <v>0</v>
      </c>
      <c r="D108" s="246"/>
      <c r="E108" s="246"/>
      <c r="F108" s="245">
        <f t="shared" si="5"/>
        <v>0</v>
      </c>
    </row>
    <row r="109" spans="1:6" ht="15" x14ac:dyDescent="0.2">
      <c r="A109" s="159" t="s">
        <v>483</v>
      </c>
      <c r="B109" s="202">
        <f>IFERROR(INDEX('Annex 1 LV, HV and UMS charges'!$B$14:$B$45,MATCH($A109,'Annex 1 LV, HV and UMS charges'!$A$14:$A$310,0)),INDEX('Annex 4 LDNO charges'!$B$14:$B$203,MATCH($A109,'Annex 4 LDNO charges'!$A$14:$A$203,0)))</f>
        <v>0</v>
      </c>
      <c r="C109" s="203">
        <f>IFERROR(INDEX('Annex 1 LV, HV and UMS charges'!$C$14:$C$45,MATCH($A109,'Annex 1 LV, HV and UMS charges'!$A$14:$A$310,0)),INDEX('Annex 4 LDNO charges'!$C$14:$C$203,MATCH($A109,'Annex 4 LDNO charges'!$A$14:$A$203,0)))</f>
        <v>0</v>
      </c>
      <c r="D109" s="246"/>
      <c r="E109" s="246"/>
      <c r="F109" s="245">
        <f t="shared" si="5"/>
        <v>0</v>
      </c>
    </row>
    <row r="110" spans="1:6" ht="15" x14ac:dyDescent="0.2">
      <c r="A110" s="159" t="s">
        <v>484</v>
      </c>
      <c r="B110" s="202">
        <f>IFERROR(INDEX('Annex 1 LV, HV and UMS charges'!$B$14:$B$45,MATCH($A110,'Annex 1 LV, HV and UMS charges'!$A$14:$A$310,0)),INDEX('Annex 4 LDNO charges'!$B$14:$B$203,MATCH($A110,'Annex 4 LDNO charges'!$A$14:$A$203,0)))</f>
        <v>0</v>
      </c>
      <c r="C110" s="203">
        <f>IFERROR(INDEX('Annex 1 LV, HV and UMS charges'!$C$14:$C$45,MATCH($A110,'Annex 1 LV, HV and UMS charges'!$A$14:$A$310,0)),INDEX('Annex 4 LDNO charges'!$C$14:$C$203,MATCH($A110,'Annex 4 LDNO charges'!$A$14:$A$203,0)))</f>
        <v>0</v>
      </c>
      <c r="D110" s="246"/>
      <c r="E110" s="246"/>
      <c r="F110" s="245">
        <f t="shared" si="5"/>
        <v>0</v>
      </c>
    </row>
    <row r="111" spans="1:6" ht="15" x14ac:dyDescent="0.2">
      <c r="A111" s="159" t="s">
        <v>644</v>
      </c>
      <c r="B111" s="202">
        <f>IFERROR(INDEX('Annex 1 LV, HV and UMS charges'!$B$14:$B$45,MATCH($A111,'Annex 1 LV, HV and UMS charges'!$A$14:$A$310,0)),INDEX('Annex 4 LDNO charges'!$B$14:$B$203,MATCH($A111,'Annex 4 LDNO charges'!$A$14:$A$203,0)))</f>
        <v>0</v>
      </c>
      <c r="C111" s="203" t="str">
        <f>IFERROR(INDEX('Annex 1 LV, HV and UMS charges'!$C$14:$C$45,MATCH($A111,'Annex 1 LV, HV and UMS charges'!$A$14:$A$310,0)),INDEX('Annex 4 LDNO charges'!$C$14:$C$203,MATCH($A111,'Annex 4 LDNO charges'!$A$14:$A$203,0)))</f>
        <v>0, 1, 2</v>
      </c>
      <c r="D111" s="245">
        <f>IF(IFERROR(FIND("RELATED MPAN",UPPER($A111)),0)+IFERROR(FIND("GENER",UPPER($A111)),0)+IFERROR(FIND("UNMETERED",UPPER($A111)),0)=0,D$5,0)</f>
        <v>0.19043822914071118</v>
      </c>
      <c r="E111" s="245">
        <f t="shared" ref="E111:E112" si="6">IF(IFERROR(FIND("RELATED MPAN",UPPER($A111)),0)+IFERROR(FIND("GENER",UPPER($A111)),0)+IFERROR(FIND("UNMETERED",UPPER($A111)),0)=0,E$5,0)</f>
        <v>0</v>
      </c>
      <c r="F111" s="245">
        <f t="shared" si="5"/>
        <v>0.47039476132780506</v>
      </c>
    </row>
    <row r="112" spans="1:6" ht="15" x14ac:dyDescent="0.2">
      <c r="A112" s="159" t="s">
        <v>645</v>
      </c>
      <c r="B112" s="202">
        <f>IFERROR(INDEX('Annex 1 LV, HV and UMS charges'!$B$14:$B$45,MATCH($A112,'Annex 1 LV, HV and UMS charges'!$A$14:$A$310,0)),INDEX('Annex 4 LDNO charges'!$B$14:$B$203,MATCH($A112,'Annex 4 LDNO charges'!$A$14:$A$203,0)))</f>
        <v>0</v>
      </c>
      <c r="C112" s="203" t="str">
        <f>IFERROR(INDEX('Annex 1 LV, HV and UMS charges'!$C$14:$C$45,MATCH($A112,'Annex 1 LV, HV and UMS charges'!$A$14:$A$310,0)),INDEX('Annex 4 LDNO charges'!$C$14:$C$203,MATCH($A112,'Annex 4 LDNO charges'!$A$14:$A$203,0)))</f>
        <v>2</v>
      </c>
      <c r="D112" s="245">
        <f>IF(IFERROR(FIND("RELATED MPAN",UPPER($A112)),0)+IFERROR(FIND("GENER",UPPER($A112)),0)+IFERROR(FIND("UNMETERED",UPPER($A112)),0)=0,D$5,0)</f>
        <v>0</v>
      </c>
      <c r="E112" s="245">
        <f t="shared" si="6"/>
        <v>0</v>
      </c>
      <c r="F112" s="245">
        <f t="shared" si="5"/>
        <v>0</v>
      </c>
    </row>
    <row r="113" spans="1:6" ht="15" x14ac:dyDescent="0.2">
      <c r="A113" s="159" t="s">
        <v>646</v>
      </c>
      <c r="B113" s="202">
        <f>IFERROR(INDEX('Annex 1 LV, HV and UMS charges'!$B$14:$B$45,MATCH($A113,'Annex 1 LV, HV and UMS charges'!$A$14:$A$310,0)),INDEX('Annex 4 LDNO charges'!$B$14:$B$203,MATCH($A113,'Annex 4 LDNO charges'!$A$14:$A$203,0)))</f>
        <v>0</v>
      </c>
      <c r="C113" s="203" t="str">
        <f>IFERROR(INDEX('Annex 1 LV, HV and UMS charges'!$C$14:$C$45,MATCH($A113,'Annex 1 LV, HV and UMS charges'!$A$14:$A$310,0)),INDEX('Annex 4 LDNO charges'!$C$14:$C$203,MATCH($A113,'Annex 4 LDNO charges'!$A$14:$A$203,0)))</f>
        <v>0, 3, 4, 5-8</v>
      </c>
      <c r="D113" s="246"/>
      <c r="E113" s="246"/>
      <c r="F113" s="245">
        <f t="shared" si="5"/>
        <v>0.47039476132780506</v>
      </c>
    </row>
    <row r="114" spans="1:6" ht="15" x14ac:dyDescent="0.2">
      <c r="A114" s="159" t="s">
        <v>647</v>
      </c>
      <c r="B114" s="202">
        <f>IFERROR(INDEX('Annex 1 LV, HV and UMS charges'!$B$14:$B$45,MATCH($A114,'Annex 1 LV, HV and UMS charges'!$A$14:$A$310,0)),INDEX('Annex 4 LDNO charges'!$B$14:$B$203,MATCH($A114,'Annex 4 LDNO charges'!$A$14:$A$203,0)))</f>
        <v>0</v>
      </c>
      <c r="C114" s="203" t="str">
        <f>IFERROR(INDEX('Annex 1 LV, HV and UMS charges'!$C$14:$C$45,MATCH($A114,'Annex 1 LV, HV and UMS charges'!$A$14:$A$310,0)),INDEX('Annex 4 LDNO charges'!$C$14:$C$203,MATCH($A114,'Annex 4 LDNO charges'!$A$14:$A$203,0)))</f>
        <v>0, 3, 4, 5-8</v>
      </c>
      <c r="D114" s="246"/>
      <c r="E114" s="246"/>
      <c r="F114" s="245">
        <f t="shared" si="5"/>
        <v>0.47039476132780506</v>
      </c>
    </row>
    <row r="115" spans="1:6" ht="15" x14ac:dyDescent="0.2">
      <c r="A115" s="159" t="s">
        <v>648</v>
      </c>
      <c r="B115" s="202">
        <f>IFERROR(INDEX('Annex 1 LV, HV and UMS charges'!$B$14:$B$45,MATCH($A115,'Annex 1 LV, HV and UMS charges'!$A$14:$A$310,0)),INDEX('Annex 4 LDNO charges'!$B$14:$B$203,MATCH($A115,'Annex 4 LDNO charges'!$A$14:$A$203,0)))</f>
        <v>0</v>
      </c>
      <c r="C115" s="203" t="str">
        <f>IFERROR(INDEX('Annex 1 LV, HV and UMS charges'!$C$14:$C$45,MATCH($A115,'Annex 1 LV, HV and UMS charges'!$A$14:$A$310,0)),INDEX('Annex 4 LDNO charges'!$C$14:$C$203,MATCH($A115,'Annex 4 LDNO charges'!$A$14:$A$203,0)))</f>
        <v>0, 3, 4, 5-8</v>
      </c>
      <c r="D115" s="246"/>
      <c r="E115" s="246"/>
      <c r="F115" s="245">
        <f t="shared" si="5"/>
        <v>0.47039476132780506</v>
      </c>
    </row>
    <row r="116" spans="1:6" ht="15" x14ac:dyDescent="0.2">
      <c r="A116" s="159" t="s">
        <v>649</v>
      </c>
      <c r="B116" s="202">
        <f>IFERROR(INDEX('Annex 1 LV, HV and UMS charges'!$B$14:$B$45,MATCH($A116,'Annex 1 LV, HV and UMS charges'!$A$14:$A$310,0)),INDEX('Annex 4 LDNO charges'!$B$14:$B$203,MATCH($A116,'Annex 4 LDNO charges'!$A$14:$A$203,0)))</f>
        <v>0</v>
      </c>
      <c r="C116" s="203" t="str">
        <f>IFERROR(INDEX('Annex 1 LV, HV and UMS charges'!$C$14:$C$45,MATCH($A116,'Annex 1 LV, HV and UMS charges'!$A$14:$A$310,0)),INDEX('Annex 4 LDNO charges'!$C$14:$C$203,MATCH($A116,'Annex 4 LDNO charges'!$A$14:$A$203,0)))</f>
        <v>0, 3, 4, 5-8</v>
      </c>
      <c r="D116" s="246"/>
      <c r="E116" s="246"/>
      <c r="F116" s="245">
        <f t="shared" si="5"/>
        <v>0.47039476132780506</v>
      </c>
    </row>
    <row r="117" spans="1:6" ht="15" x14ac:dyDescent="0.2">
      <c r="A117" s="159" t="s">
        <v>650</v>
      </c>
      <c r="B117" s="202">
        <f>IFERROR(INDEX('Annex 1 LV, HV and UMS charges'!$B$14:$B$45,MATCH($A117,'Annex 1 LV, HV and UMS charges'!$A$14:$A$310,0)),INDEX('Annex 4 LDNO charges'!$B$14:$B$203,MATCH($A117,'Annex 4 LDNO charges'!$A$14:$A$203,0)))</f>
        <v>0</v>
      </c>
      <c r="C117" s="203" t="str">
        <f>IFERROR(INDEX('Annex 1 LV, HV and UMS charges'!$C$14:$C$45,MATCH($A117,'Annex 1 LV, HV and UMS charges'!$A$14:$A$310,0)),INDEX('Annex 4 LDNO charges'!$C$14:$C$203,MATCH($A117,'Annex 4 LDNO charges'!$A$14:$A$203,0)))</f>
        <v>0, 3, 4, 5-8</v>
      </c>
      <c r="D117" s="246"/>
      <c r="E117" s="246"/>
      <c r="F117" s="245">
        <f t="shared" si="5"/>
        <v>0.47039476132780506</v>
      </c>
    </row>
    <row r="118" spans="1:6" ht="15" x14ac:dyDescent="0.2">
      <c r="A118" s="159" t="s">
        <v>485</v>
      </c>
      <c r="B118" s="202">
        <f>IFERROR(INDEX('Annex 1 LV, HV and UMS charges'!$B$14:$B$45,MATCH($A118,'Annex 1 LV, HV and UMS charges'!$A$14:$A$310,0)),INDEX('Annex 4 LDNO charges'!$B$14:$B$203,MATCH($A118,'Annex 4 LDNO charges'!$A$14:$A$203,0)))</f>
        <v>0</v>
      </c>
      <c r="C118" s="203" t="str">
        <f>IFERROR(INDEX('Annex 1 LV, HV and UMS charges'!$C$14:$C$45,MATCH($A118,'Annex 1 LV, HV and UMS charges'!$A$14:$A$310,0)),INDEX('Annex 4 LDNO charges'!$C$14:$C$203,MATCH($A118,'Annex 4 LDNO charges'!$A$14:$A$203,0)))</f>
        <v>4</v>
      </c>
      <c r="D118" s="246"/>
      <c r="E118" s="246"/>
      <c r="F118" s="245">
        <f t="shared" si="5"/>
        <v>0</v>
      </c>
    </row>
    <row r="119" spans="1:6" ht="15" x14ac:dyDescent="0.2">
      <c r="A119" s="159" t="s">
        <v>651</v>
      </c>
      <c r="B119" s="202">
        <f>IFERROR(INDEX('Annex 1 LV, HV and UMS charges'!$B$14:$B$45,MATCH($A119,'Annex 1 LV, HV and UMS charges'!$A$14:$A$310,0)),INDEX('Annex 4 LDNO charges'!$B$14:$B$203,MATCH($A119,'Annex 4 LDNO charges'!$A$14:$A$203,0)))</f>
        <v>0</v>
      </c>
      <c r="C119" s="203">
        <f>IFERROR(INDEX('Annex 1 LV, HV and UMS charges'!$C$14:$C$45,MATCH($A119,'Annex 1 LV, HV and UMS charges'!$A$14:$A$310,0)),INDEX('Annex 4 LDNO charges'!$C$14:$C$203,MATCH($A119,'Annex 4 LDNO charges'!$A$14:$A$203,0)))</f>
        <v>0</v>
      </c>
      <c r="D119" s="246"/>
      <c r="E119" s="246"/>
      <c r="F119" s="245">
        <f t="shared" si="5"/>
        <v>0.47039476132780506</v>
      </c>
    </row>
    <row r="120" spans="1:6" ht="15" x14ac:dyDescent="0.2">
      <c r="A120" s="159" t="s">
        <v>652</v>
      </c>
      <c r="B120" s="202">
        <f>IFERROR(INDEX('Annex 1 LV, HV and UMS charges'!$B$14:$B$45,MATCH($A120,'Annex 1 LV, HV and UMS charges'!$A$14:$A$310,0)),INDEX('Annex 4 LDNO charges'!$B$14:$B$203,MATCH($A120,'Annex 4 LDNO charges'!$A$14:$A$203,0)))</f>
        <v>0</v>
      </c>
      <c r="C120" s="203">
        <f>IFERROR(INDEX('Annex 1 LV, HV and UMS charges'!$C$14:$C$45,MATCH($A120,'Annex 1 LV, HV and UMS charges'!$A$14:$A$310,0)),INDEX('Annex 4 LDNO charges'!$C$14:$C$203,MATCH($A120,'Annex 4 LDNO charges'!$A$14:$A$203,0)))</f>
        <v>0</v>
      </c>
      <c r="D120" s="246"/>
      <c r="E120" s="246"/>
      <c r="F120" s="245">
        <f t="shared" si="5"/>
        <v>0.47039476132780506</v>
      </c>
    </row>
    <row r="121" spans="1:6" ht="15" x14ac:dyDescent="0.2">
      <c r="A121" s="159" t="s">
        <v>653</v>
      </c>
      <c r="B121" s="202">
        <f>IFERROR(INDEX('Annex 1 LV, HV and UMS charges'!$B$14:$B$45,MATCH($A121,'Annex 1 LV, HV and UMS charges'!$A$14:$A$310,0)),INDEX('Annex 4 LDNO charges'!$B$14:$B$203,MATCH($A121,'Annex 4 LDNO charges'!$A$14:$A$203,0)))</f>
        <v>0</v>
      </c>
      <c r="C121" s="203">
        <f>IFERROR(INDEX('Annex 1 LV, HV and UMS charges'!$C$14:$C$45,MATCH($A121,'Annex 1 LV, HV and UMS charges'!$A$14:$A$310,0)),INDEX('Annex 4 LDNO charges'!$C$14:$C$203,MATCH($A121,'Annex 4 LDNO charges'!$A$14:$A$203,0)))</f>
        <v>0</v>
      </c>
      <c r="D121" s="246"/>
      <c r="E121" s="246"/>
      <c r="F121" s="245">
        <f t="shared" si="5"/>
        <v>0.47039476132780506</v>
      </c>
    </row>
    <row r="122" spans="1:6" ht="15" x14ac:dyDescent="0.2">
      <c r="A122" s="159" t="s">
        <v>654</v>
      </c>
      <c r="B122" s="202">
        <f>IFERROR(INDEX('Annex 1 LV, HV and UMS charges'!$B$14:$B$45,MATCH($A122,'Annex 1 LV, HV and UMS charges'!$A$14:$A$310,0)),INDEX('Annex 4 LDNO charges'!$B$14:$B$203,MATCH($A122,'Annex 4 LDNO charges'!$A$14:$A$203,0)))</f>
        <v>0</v>
      </c>
      <c r="C122" s="203">
        <f>IFERROR(INDEX('Annex 1 LV, HV and UMS charges'!$C$14:$C$45,MATCH($A122,'Annex 1 LV, HV and UMS charges'!$A$14:$A$310,0)),INDEX('Annex 4 LDNO charges'!$C$14:$C$203,MATCH($A122,'Annex 4 LDNO charges'!$A$14:$A$203,0)))</f>
        <v>0</v>
      </c>
      <c r="D122" s="246"/>
      <c r="E122" s="246"/>
      <c r="F122" s="245">
        <f t="shared" si="5"/>
        <v>0.47039476132780506</v>
      </c>
    </row>
    <row r="123" spans="1:6" ht="15" x14ac:dyDescent="0.2">
      <c r="A123" s="159" t="s">
        <v>655</v>
      </c>
      <c r="B123" s="202">
        <f>IFERROR(INDEX('Annex 1 LV, HV and UMS charges'!$B$14:$B$45,MATCH($A123,'Annex 1 LV, HV and UMS charges'!$A$14:$A$310,0)),INDEX('Annex 4 LDNO charges'!$B$14:$B$203,MATCH($A123,'Annex 4 LDNO charges'!$A$14:$A$203,0)))</f>
        <v>0</v>
      </c>
      <c r="C123" s="203">
        <f>IFERROR(INDEX('Annex 1 LV, HV and UMS charges'!$C$14:$C$45,MATCH($A123,'Annex 1 LV, HV and UMS charges'!$A$14:$A$310,0)),INDEX('Annex 4 LDNO charges'!$C$14:$C$203,MATCH($A123,'Annex 4 LDNO charges'!$A$14:$A$203,0)))</f>
        <v>0</v>
      </c>
      <c r="D123" s="246"/>
      <c r="E123" s="246"/>
      <c r="F123" s="245">
        <f t="shared" si="5"/>
        <v>0.47039476132780506</v>
      </c>
    </row>
    <row r="124" spans="1:6" ht="15" x14ac:dyDescent="0.2">
      <c r="A124" s="159" t="s">
        <v>656</v>
      </c>
      <c r="B124" s="202">
        <f>IFERROR(INDEX('Annex 1 LV, HV and UMS charges'!$B$14:$B$45,MATCH($A124,'Annex 1 LV, HV and UMS charges'!$A$14:$A$310,0)),INDEX('Annex 4 LDNO charges'!$B$14:$B$203,MATCH($A124,'Annex 4 LDNO charges'!$A$14:$A$203,0)))</f>
        <v>0</v>
      </c>
      <c r="C124" s="203">
        <f>IFERROR(INDEX('Annex 1 LV, HV and UMS charges'!$C$14:$C$45,MATCH($A124,'Annex 1 LV, HV and UMS charges'!$A$14:$A$310,0)),INDEX('Annex 4 LDNO charges'!$C$14:$C$203,MATCH($A124,'Annex 4 LDNO charges'!$A$14:$A$203,0)))</f>
        <v>0</v>
      </c>
      <c r="D124" s="246"/>
      <c r="E124" s="246"/>
      <c r="F124" s="245">
        <f t="shared" si="5"/>
        <v>0.47039476132780506</v>
      </c>
    </row>
    <row r="125" spans="1:6" ht="15" x14ac:dyDescent="0.2">
      <c r="A125" s="159" t="s">
        <v>657</v>
      </c>
      <c r="B125" s="202">
        <f>IFERROR(INDEX('Annex 1 LV, HV and UMS charges'!$B$14:$B$45,MATCH($A125,'Annex 1 LV, HV and UMS charges'!$A$14:$A$310,0)),INDEX('Annex 4 LDNO charges'!$B$14:$B$203,MATCH($A125,'Annex 4 LDNO charges'!$A$14:$A$203,0)))</f>
        <v>0</v>
      </c>
      <c r="C125" s="203">
        <f>IFERROR(INDEX('Annex 1 LV, HV and UMS charges'!$C$14:$C$45,MATCH($A125,'Annex 1 LV, HV and UMS charges'!$A$14:$A$310,0)),INDEX('Annex 4 LDNO charges'!$C$14:$C$203,MATCH($A125,'Annex 4 LDNO charges'!$A$14:$A$203,0)))</f>
        <v>0</v>
      </c>
      <c r="D125" s="246"/>
      <c r="E125" s="246"/>
      <c r="F125" s="245">
        <f t="shared" si="5"/>
        <v>0.47039476132780506</v>
      </c>
    </row>
    <row r="126" spans="1:6" ht="15" x14ac:dyDescent="0.2">
      <c r="A126" s="159" t="s">
        <v>658</v>
      </c>
      <c r="B126" s="202">
        <f>IFERROR(INDEX('Annex 1 LV, HV and UMS charges'!$B$14:$B$45,MATCH($A126,'Annex 1 LV, HV and UMS charges'!$A$14:$A$310,0)),INDEX('Annex 4 LDNO charges'!$B$14:$B$203,MATCH($A126,'Annex 4 LDNO charges'!$A$14:$A$203,0)))</f>
        <v>0</v>
      </c>
      <c r="C126" s="203">
        <f>IFERROR(INDEX('Annex 1 LV, HV and UMS charges'!$C$14:$C$45,MATCH($A126,'Annex 1 LV, HV and UMS charges'!$A$14:$A$310,0)),INDEX('Annex 4 LDNO charges'!$C$14:$C$203,MATCH($A126,'Annex 4 LDNO charges'!$A$14:$A$203,0)))</f>
        <v>0</v>
      </c>
      <c r="D126" s="246"/>
      <c r="E126" s="246"/>
      <c r="F126" s="245">
        <f t="shared" si="5"/>
        <v>0.47039476132780506</v>
      </c>
    </row>
    <row r="127" spans="1:6" ht="15" x14ac:dyDescent="0.2">
      <c r="A127" s="159" t="s">
        <v>659</v>
      </c>
      <c r="B127" s="202">
        <f>IFERROR(INDEX('Annex 1 LV, HV and UMS charges'!$B$14:$B$45,MATCH($A127,'Annex 1 LV, HV and UMS charges'!$A$14:$A$310,0)),INDEX('Annex 4 LDNO charges'!$B$14:$B$203,MATCH($A127,'Annex 4 LDNO charges'!$A$14:$A$203,0)))</f>
        <v>0</v>
      </c>
      <c r="C127" s="203">
        <f>IFERROR(INDEX('Annex 1 LV, HV and UMS charges'!$C$14:$C$45,MATCH($A127,'Annex 1 LV, HV and UMS charges'!$A$14:$A$310,0)),INDEX('Annex 4 LDNO charges'!$C$14:$C$203,MATCH($A127,'Annex 4 LDNO charges'!$A$14:$A$203,0)))</f>
        <v>0</v>
      </c>
      <c r="D127" s="246"/>
      <c r="E127" s="246"/>
      <c r="F127" s="245">
        <f t="shared" si="5"/>
        <v>0.47039476132780506</v>
      </c>
    </row>
    <row r="128" spans="1:6" ht="15" x14ac:dyDescent="0.2">
      <c r="A128" s="159" t="s">
        <v>660</v>
      </c>
      <c r="B128" s="202">
        <f>IFERROR(INDEX('Annex 1 LV, HV and UMS charges'!$B$14:$B$45,MATCH($A128,'Annex 1 LV, HV and UMS charges'!$A$14:$A$310,0)),INDEX('Annex 4 LDNO charges'!$B$14:$B$203,MATCH($A128,'Annex 4 LDNO charges'!$A$14:$A$203,0)))</f>
        <v>0</v>
      </c>
      <c r="C128" s="203">
        <f>IFERROR(INDEX('Annex 1 LV, HV and UMS charges'!$C$14:$C$45,MATCH($A128,'Annex 1 LV, HV and UMS charges'!$A$14:$A$310,0)),INDEX('Annex 4 LDNO charges'!$C$14:$C$203,MATCH($A128,'Annex 4 LDNO charges'!$A$14:$A$203,0)))</f>
        <v>0</v>
      </c>
      <c r="D128" s="246"/>
      <c r="E128" s="246"/>
      <c r="F128" s="245">
        <f t="shared" si="5"/>
        <v>0.47039476132780506</v>
      </c>
    </row>
    <row r="129" spans="1:6" ht="15" x14ac:dyDescent="0.2">
      <c r="A129" s="159" t="s">
        <v>661</v>
      </c>
      <c r="B129" s="202">
        <f>IFERROR(INDEX('Annex 1 LV, HV and UMS charges'!$B$14:$B$45,MATCH($A129,'Annex 1 LV, HV and UMS charges'!$A$14:$A$310,0)),INDEX('Annex 4 LDNO charges'!$B$14:$B$203,MATCH($A129,'Annex 4 LDNO charges'!$A$14:$A$203,0)))</f>
        <v>0</v>
      </c>
      <c r="C129" s="203">
        <f>IFERROR(INDEX('Annex 1 LV, HV and UMS charges'!$C$14:$C$45,MATCH($A129,'Annex 1 LV, HV and UMS charges'!$A$14:$A$310,0)),INDEX('Annex 4 LDNO charges'!$C$14:$C$203,MATCH($A129,'Annex 4 LDNO charges'!$A$14:$A$203,0)))</f>
        <v>0</v>
      </c>
      <c r="D129" s="246"/>
      <c r="E129" s="246"/>
      <c r="F129" s="245">
        <f t="shared" si="5"/>
        <v>0.47039476132780506</v>
      </c>
    </row>
    <row r="130" spans="1:6" ht="15" x14ac:dyDescent="0.2">
      <c r="A130" s="159" t="s">
        <v>662</v>
      </c>
      <c r="B130" s="202">
        <f>IFERROR(INDEX('Annex 1 LV, HV and UMS charges'!$B$14:$B$45,MATCH($A130,'Annex 1 LV, HV and UMS charges'!$A$14:$A$310,0)),INDEX('Annex 4 LDNO charges'!$B$14:$B$203,MATCH($A130,'Annex 4 LDNO charges'!$A$14:$A$203,0)))</f>
        <v>0</v>
      </c>
      <c r="C130" s="203">
        <f>IFERROR(INDEX('Annex 1 LV, HV and UMS charges'!$C$14:$C$45,MATCH($A130,'Annex 1 LV, HV and UMS charges'!$A$14:$A$310,0)),INDEX('Annex 4 LDNO charges'!$C$14:$C$203,MATCH($A130,'Annex 4 LDNO charges'!$A$14:$A$203,0)))</f>
        <v>0</v>
      </c>
      <c r="D130" s="246"/>
      <c r="E130" s="246"/>
      <c r="F130" s="245">
        <f t="shared" si="5"/>
        <v>0.47039476132780506</v>
      </c>
    </row>
    <row r="131" spans="1:6" ht="15" x14ac:dyDescent="0.2">
      <c r="A131" s="159" t="s">
        <v>663</v>
      </c>
      <c r="B131" s="202">
        <f>IFERROR(INDEX('Annex 1 LV, HV and UMS charges'!$B$14:$B$45,MATCH($A131,'Annex 1 LV, HV and UMS charges'!$A$14:$A$310,0)),INDEX('Annex 4 LDNO charges'!$B$14:$B$203,MATCH($A131,'Annex 4 LDNO charges'!$A$14:$A$203,0)))</f>
        <v>0</v>
      </c>
      <c r="C131" s="203">
        <f>IFERROR(INDEX('Annex 1 LV, HV and UMS charges'!$C$14:$C$45,MATCH($A131,'Annex 1 LV, HV and UMS charges'!$A$14:$A$310,0)),INDEX('Annex 4 LDNO charges'!$C$14:$C$203,MATCH($A131,'Annex 4 LDNO charges'!$A$14:$A$203,0)))</f>
        <v>0</v>
      </c>
      <c r="D131" s="246"/>
      <c r="E131" s="246"/>
      <c r="F131" s="245">
        <f t="shared" si="5"/>
        <v>0.47039476132780506</v>
      </c>
    </row>
    <row r="132" spans="1:6" ht="15" x14ac:dyDescent="0.2">
      <c r="A132" s="159" t="s">
        <v>664</v>
      </c>
      <c r="B132" s="202">
        <f>IFERROR(INDEX('Annex 1 LV, HV and UMS charges'!$B$14:$B$45,MATCH($A132,'Annex 1 LV, HV and UMS charges'!$A$14:$A$310,0)),INDEX('Annex 4 LDNO charges'!$B$14:$B$203,MATCH($A132,'Annex 4 LDNO charges'!$A$14:$A$203,0)))</f>
        <v>0</v>
      </c>
      <c r="C132" s="203">
        <f>IFERROR(INDEX('Annex 1 LV, HV and UMS charges'!$C$14:$C$45,MATCH($A132,'Annex 1 LV, HV and UMS charges'!$A$14:$A$310,0)),INDEX('Annex 4 LDNO charges'!$C$14:$C$203,MATCH($A132,'Annex 4 LDNO charges'!$A$14:$A$203,0)))</f>
        <v>0</v>
      </c>
      <c r="D132" s="246"/>
      <c r="E132" s="246"/>
      <c r="F132" s="245">
        <f t="shared" si="5"/>
        <v>0.47039476132780506</v>
      </c>
    </row>
    <row r="133" spans="1:6" ht="15" x14ac:dyDescent="0.2">
      <c r="A133" s="159" t="s">
        <v>665</v>
      </c>
      <c r="B133" s="202">
        <f>IFERROR(INDEX('Annex 1 LV, HV and UMS charges'!$B$14:$B$45,MATCH($A133,'Annex 1 LV, HV and UMS charges'!$A$14:$A$310,0)),INDEX('Annex 4 LDNO charges'!$B$14:$B$203,MATCH($A133,'Annex 4 LDNO charges'!$A$14:$A$203,0)))</f>
        <v>0</v>
      </c>
      <c r="C133" s="203">
        <f>IFERROR(INDEX('Annex 1 LV, HV and UMS charges'!$C$14:$C$45,MATCH($A133,'Annex 1 LV, HV and UMS charges'!$A$14:$A$310,0)),INDEX('Annex 4 LDNO charges'!$C$14:$C$203,MATCH($A133,'Annex 4 LDNO charges'!$A$14:$A$203,0)))</f>
        <v>0</v>
      </c>
      <c r="D133" s="246"/>
      <c r="E133" s="246"/>
      <c r="F133" s="245">
        <f t="shared" si="5"/>
        <v>0.47039476132780506</v>
      </c>
    </row>
    <row r="134" spans="1:6" ht="15" x14ac:dyDescent="0.2">
      <c r="A134" s="159" t="s">
        <v>486</v>
      </c>
      <c r="B134" s="202">
        <f>IFERROR(INDEX('Annex 1 LV, HV and UMS charges'!$B$14:$B$45,MATCH($A134,'Annex 1 LV, HV and UMS charges'!$A$14:$A$310,0)),INDEX('Annex 4 LDNO charges'!$B$14:$B$203,MATCH($A134,'Annex 4 LDNO charges'!$A$14:$A$203,0)))</f>
        <v>0</v>
      </c>
      <c r="C134" s="203" t="str">
        <f>IFERROR(INDEX('Annex 1 LV, HV and UMS charges'!$C$14:$C$45,MATCH($A134,'Annex 1 LV, HV and UMS charges'!$A$14:$A$310,0)),INDEX('Annex 4 LDNO charges'!$C$14:$C$203,MATCH($A134,'Annex 4 LDNO charges'!$A$14:$A$203,0)))</f>
        <v>0, 1 or 8</v>
      </c>
      <c r="D134" s="246"/>
      <c r="E134" s="246"/>
      <c r="F134" s="245">
        <f t="shared" si="5"/>
        <v>0</v>
      </c>
    </row>
    <row r="135" spans="1:6" ht="15" x14ac:dyDescent="0.2">
      <c r="A135" s="159" t="s">
        <v>487</v>
      </c>
      <c r="B135" s="202">
        <f>IFERROR(INDEX('Annex 1 LV, HV and UMS charges'!$B$14:$B$45,MATCH($A135,'Annex 1 LV, HV and UMS charges'!$A$14:$A$310,0)),INDEX('Annex 4 LDNO charges'!$B$14:$B$203,MATCH($A135,'Annex 4 LDNO charges'!$A$14:$A$203,0)))</f>
        <v>0</v>
      </c>
      <c r="C135" s="203">
        <f>IFERROR(INDEX('Annex 1 LV, HV and UMS charges'!$C$14:$C$45,MATCH($A135,'Annex 1 LV, HV and UMS charges'!$A$14:$A$310,0)),INDEX('Annex 4 LDNO charges'!$C$14:$C$203,MATCH($A135,'Annex 4 LDNO charges'!$A$14:$A$203,0)))</f>
        <v>0</v>
      </c>
      <c r="D135" s="246"/>
      <c r="E135" s="246"/>
      <c r="F135" s="245">
        <f t="shared" si="5"/>
        <v>0</v>
      </c>
    </row>
    <row r="136" spans="1:6" ht="15" x14ac:dyDescent="0.2">
      <c r="A136" s="159" t="s">
        <v>488</v>
      </c>
      <c r="B136" s="202">
        <f>IFERROR(INDEX('Annex 1 LV, HV and UMS charges'!$B$14:$B$45,MATCH($A136,'Annex 1 LV, HV and UMS charges'!$A$14:$A$310,0)),INDEX('Annex 4 LDNO charges'!$B$14:$B$203,MATCH($A136,'Annex 4 LDNO charges'!$A$14:$A$203,0)))</f>
        <v>0</v>
      </c>
      <c r="C136" s="203">
        <f>IFERROR(INDEX('Annex 1 LV, HV and UMS charges'!$C$14:$C$45,MATCH($A136,'Annex 1 LV, HV and UMS charges'!$A$14:$A$310,0)),INDEX('Annex 4 LDNO charges'!$C$14:$C$203,MATCH($A136,'Annex 4 LDNO charges'!$A$14:$A$203,0)))</f>
        <v>0</v>
      </c>
      <c r="D136" s="246"/>
      <c r="E136" s="246"/>
      <c r="F136" s="245">
        <f t="shared" si="5"/>
        <v>0</v>
      </c>
    </row>
    <row r="137" spans="1:6" ht="15" x14ac:dyDescent="0.2">
      <c r="A137" s="159" t="s">
        <v>489</v>
      </c>
      <c r="B137" s="202">
        <f>IFERROR(INDEX('Annex 1 LV, HV and UMS charges'!$B$14:$B$45,MATCH($A137,'Annex 1 LV, HV and UMS charges'!$A$14:$A$310,0)),INDEX('Annex 4 LDNO charges'!$B$14:$B$203,MATCH($A137,'Annex 4 LDNO charges'!$A$14:$A$203,0)))</f>
        <v>0</v>
      </c>
      <c r="C137" s="203">
        <f>IFERROR(INDEX('Annex 1 LV, HV and UMS charges'!$C$14:$C$45,MATCH($A137,'Annex 1 LV, HV and UMS charges'!$A$14:$A$310,0)),INDEX('Annex 4 LDNO charges'!$C$14:$C$203,MATCH($A137,'Annex 4 LDNO charges'!$A$14:$A$203,0)))</f>
        <v>0</v>
      </c>
      <c r="D137" s="246"/>
      <c r="E137" s="246"/>
      <c r="F137" s="245">
        <f t="shared" si="5"/>
        <v>0</v>
      </c>
    </row>
    <row r="138" spans="1:6" ht="15" x14ac:dyDescent="0.2">
      <c r="A138" s="159" t="s">
        <v>490</v>
      </c>
      <c r="B138" s="202">
        <f>IFERROR(INDEX('Annex 1 LV, HV and UMS charges'!$B$14:$B$45,MATCH($A138,'Annex 1 LV, HV and UMS charges'!$A$14:$A$310,0)),INDEX('Annex 4 LDNO charges'!$B$14:$B$203,MATCH($A138,'Annex 4 LDNO charges'!$A$14:$A$203,0)))</f>
        <v>0</v>
      </c>
      <c r="C138" s="203">
        <f>IFERROR(INDEX('Annex 1 LV, HV and UMS charges'!$C$14:$C$45,MATCH($A138,'Annex 1 LV, HV and UMS charges'!$A$14:$A$310,0)),INDEX('Annex 4 LDNO charges'!$C$14:$C$203,MATCH($A138,'Annex 4 LDNO charges'!$A$14:$A$203,0)))</f>
        <v>0</v>
      </c>
      <c r="D138" s="246"/>
      <c r="E138" s="246"/>
      <c r="F138" s="245">
        <f t="shared" si="5"/>
        <v>0</v>
      </c>
    </row>
    <row r="139" spans="1:6" ht="15" x14ac:dyDescent="0.2">
      <c r="A139" s="159" t="s">
        <v>491</v>
      </c>
      <c r="B139" s="202">
        <f>IFERROR(INDEX('Annex 1 LV, HV and UMS charges'!$B$14:$B$45,MATCH($A139,'Annex 1 LV, HV and UMS charges'!$A$14:$A$310,0)),INDEX('Annex 4 LDNO charges'!$B$14:$B$203,MATCH($A139,'Annex 4 LDNO charges'!$A$14:$A$203,0)))</f>
        <v>0</v>
      </c>
      <c r="C139" s="203">
        <f>IFERROR(INDEX('Annex 1 LV, HV and UMS charges'!$C$14:$C$45,MATCH($A139,'Annex 1 LV, HV and UMS charges'!$A$14:$A$310,0)),INDEX('Annex 4 LDNO charges'!$C$14:$C$203,MATCH($A139,'Annex 4 LDNO charges'!$A$14:$A$203,0)))</f>
        <v>0</v>
      </c>
      <c r="D139" s="246"/>
      <c r="E139" s="246"/>
      <c r="F139" s="245">
        <f t="shared" si="5"/>
        <v>0</v>
      </c>
    </row>
    <row r="140" spans="1:6" ht="15" x14ac:dyDescent="0.2">
      <c r="A140" s="159" t="s">
        <v>622</v>
      </c>
      <c r="B140" s="202">
        <f>IFERROR(INDEX('Annex 1 LV, HV and UMS charges'!$B$14:$B$45,MATCH($A140,'Annex 1 LV, HV and UMS charges'!$A$14:$A$310,0)),INDEX('Annex 4 LDNO charges'!$B$14:$B$203,MATCH($A140,'Annex 4 LDNO charges'!$A$14:$A$203,0)))</f>
        <v>0</v>
      </c>
      <c r="C140" s="203" t="str">
        <f>IFERROR(INDEX('Annex 1 LV, HV and UMS charges'!$C$14:$C$45,MATCH($A140,'Annex 1 LV, HV and UMS charges'!$A$14:$A$310,0)),INDEX('Annex 4 LDNO charges'!$C$14:$C$203,MATCH($A140,'Annex 4 LDNO charges'!$A$14:$A$203,0)))</f>
        <v>0, 1, 2</v>
      </c>
      <c r="D140" s="245">
        <f>IF(IFERROR(FIND("RELATED MPAN",UPPER($A140)),0)+IFERROR(FIND("GENER",UPPER($A140)),0)+IFERROR(FIND("UNMETERED",UPPER($A140)),0)=0,D$5,0)</f>
        <v>0.19043822914071118</v>
      </c>
      <c r="E140" s="245">
        <f t="shared" ref="E140:E141" si="7">IF(IFERROR(FIND("RELATED MPAN",UPPER($A140)),0)+IFERROR(FIND("GENER",UPPER($A140)),0)+IFERROR(FIND("UNMETERED",UPPER($A140)),0)=0,E$5,0)</f>
        <v>0</v>
      </c>
      <c r="F140" s="245">
        <f t="shared" si="5"/>
        <v>0.47039476132780506</v>
      </c>
    </row>
    <row r="141" spans="1:6" ht="15" x14ac:dyDescent="0.2">
      <c r="A141" s="159" t="s">
        <v>623</v>
      </c>
      <c r="B141" s="202">
        <f>IFERROR(INDEX('Annex 1 LV, HV and UMS charges'!$B$14:$B$45,MATCH($A141,'Annex 1 LV, HV and UMS charges'!$A$14:$A$310,0)),INDEX('Annex 4 LDNO charges'!$B$14:$B$203,MATCH($A141,'Annex 4 LDNO charges'!$A$14:$A$203,0)))</f>
        <v>0</v>
      </c>
      <c r="C141" s="203" t="str">
        <f>IFERROR(INDEX('Annex 1 LV, HV and UMS charges'!$C$14:$C$45,MATCH($A141,'Annex 1 LV, HV and UMS charges'!$A$14:$A$310,0)),INDEX('Annex 4 LDNO charges'!$C$14:$C$203,MATCH($A141,'Annex 4 LDNO charges'!$A$14:$A$203,0)))</f>
        <v>2</v>
      </c>
      <c r="D141" s="245">
        <f>IF(IFERROR(FIND("RELATED MPAN",UPPER($A141)),0)+IFERROR(FIND("GENER",UPPER($A141)),0)+IFERROR(FIND("UNMETERED",UPPER($A141)),0)=0,D$5,0)</f>
        <v>0</v>
      </c>
      <c r="E141" s="245">
        <f t="shared" si="7"/>
        <v>0</v>
      </c>
      <c r="F141" s="245">
        <f t="shared" si="5"/>
        <v>0</v>
      </c>
    </row>
    <row r="142" spans="1:6" ht="15" x14ac:dyDescent="0.2">
      <c r="A142" s="159" t="s">
        <v>624</v>
      </c>
      <c r="B142" s="202">
        <f>IFERROR(INDEX('Annex 1 LV, HV and UMS charges'!$B$14:$B$45,MATCH($A142,'Annex 1 LV, HV and UMS charges'!$A$14:$A$310,0)),INDEX('Annex 4 LDNO charges'!$B$14:$B$203,MATCH($A142,'Annex 4 LDNO charges'!$A$14:$A$203,0)))</f>
        <v>0</v>
      </c>
      <c r="C142" s="203" t="str">
        <f>IFERROR(INDEX('Annex 1 LV, HV and UMS charges'!$C$14:$C$45,MATCH($A142,'Annex 1 LV, HV and UMS charges'!$A$14:$A$310,0)),INDEX('Annex 4 LDNO charges'!$C$14:$C$203,MATCH($A142,'Annex 4 LDNO charges'!$A$14:$A$203,0)))</f>
        <v>0, 3, 4, 5-8</v>
      </c>
      <c r="D142" s="246"/>
      <c r="E142" s="246"/>
      <c r="F142" s="245">
        <f t="shared" si="5"/>
        <v>0.47039476132780506</v>
      </c>
    </row>
    <row r="143" spans="1:6" ht="15" x14ac:dyDescent="0.2">
      <c r="A143" s="159" t="s">
        <v>625</v>
      </c>
      <c r="B143" s="202">
        <f>IFERROR(INDEX('Annex 1 LV, HV and UMS charges'!$B$14:$B$45,MATCH($A143,'Annex 1 LV, HV and UMS charges'!$A$14:$A$310,0)),INDEX('Annex 4 LDNO charges'!$B$14:$B$203,MATCH($A143,'Annex 4 LDNO charges'!$A$14:$A$203,0)))</f>
        <v>0</v>
      </c>
      <c r="C143" s="203" t="str">
        <f>IFERROR(INDEX('Annex 1 LV, HV and UMS charges'!$C$14:$C$45,MATCH($A143,'Annex 1 LV, HV and UMS charges'!$A$14:$A$310,0)),INDEX('Annex 4 LDNO charges'!$C$14:$C$203,MATCH($A143,'Annex 4 LDNO charges'!$A$14:$A$203,0)))</f>
        <v>0, 3, 4, 5-8</v>
      </c>
      <c r="D143" s="246"/>
      <c r="E143" s="246"/>
      <c r="F143" s="245">
        <f t="shared" si="5"/>
        <v>0.47039476132780506</v>
      </c>
    </row>
    <row r="144" spans="1:6" ht="15" x14ac:dyDescent="0.2">
      <c r="A144" s="159" t="s">
        <v>626</v>
      </c>
      <c r="B144" s="202">
        <f>IFERROR(INDEX('Annex 1 LV, HV and UMS charges'!$B$14:$B$45,MATCH($A144,'Annex 1 LV, HV and UMS charges'!$A$14:$A$310,0)),INDEX('Annex 4 LDNO charges'!$B$14:$B$203,MATCH($A144,'Annex 4 LDNO charges'!$A$14:$A$203,0)))</f>
        <v>0</v>
      </c>
      <c r="C144" s="203" t="str">
        <f>IFERROR(INDEX('Annex 1 LV, HV and UMS charges'!$C$14:$C$45,MATCH($A144,'Annex 1 LV, HV and UMS charges'!$A$14:$A$310,0)),INDEX('Annex 4 LDNO charges'!$C$14:$C$203,MATCH($A144,'Annex 4 LDNO charges'!$A$14:$A$203,0)))</f>
        <v>0, 3, 4, 5-8</v>
      </c>
      <c r="D144" s="246"/>
      <c r="E144" s="246"/>
      <c r="F144" s="245">
        <f t="shared" si="5"/>
        <v>0.47039476132780506</v>
      </c>
    </row>
    <row r="145" spans="1:6" ht="15" x14ac:dyDescent="0.2">
      <c r="A145" s="159" t="s">
        <v>627</v>
      </c>
      <c r="B145" s="202">
        <f>IFERROR(INDEX('Annex 1 LV, HV and UMS charges'!$B$14:$B$45,MATCH($A145,'Annex 1 LV, HV and UMS charges'!$A$14:$A$310,0)),INDEX('Annex 4 LDNO charges'!$B$14:$B$203,MATCH($A145,'Annex 4 LDNO charges'!$A$14:$A$203,0)))</f>
        <v>0</v>
      </c>
      <c r="C145" s="203" t="str">
        <f>IFERROR(INDEX('Annex 1 LV, HV and UMS charges'!$C$14:$C$45,MATCH($A145,'Annex 1 LV, HV and UMS charges'!$A$14:$A$310,0)),INDEX('Annex 4 LDNO charges'!$C$14:$C$203,MATCH($A145,'Annex 4 LDNO charges'!$A$14:$A$203,0)))</f>
        <v>0, 3, 4, 5-8</v>
      </c>
      <c r="D145" s="246"/>
      <c r="E145" s="246"/>
      <c r="F145" s="245">
        <f t="shared" si="5"/>
        <v>0.47039476132780506</v>
      </c>
    </row>
    <row r="146" spans="1:6" ht="15" x14ac:dyDescent="0.2">
      <c r="A146" s="159" t="s">
        <v>628</v>
      </c>
      <c r="B146" s="202">
        <f>IFERROR(INDEX('Annex 1 LV, HV and UMS charges'!$B$14:$B$45,MATCH($A146,'Annex 1 LV, HV and UMS charges'!$A$14:$A$310,0)),INDEX('Annex 4 LDNO charges'!$B$14:$B$203,MATCH($A146,'Annex 4 LDNO charges'!$A$14:$A$203,0)))</f>
        <v>0</v>
      </c>
      <c r="C146" s="203" t="str">
        <f>IFERROR(INDEX('Annex 1 LV, HV and UMS charges'!$C$14:$C$45,MATCH($A146,'Annex 1 LV, HV and UMS charges'!$A$14:$A$310,0)),INDEX('Annex 4 LDNO charges'!$C$14:$C$203,MATCH($A146,'Annex 4 LDNO charges'!$A$14:$A$203,0)))</f>
        <v>0, 3, 4, 5-8</v>
      </c>
      <c r="D146" s="246"/>
      <c r="E146" s="246"/>
      <c r="F146" s="245">
        <f t="shared" si="5"/>
        <v>0.47039476132780506</v>
      </c>
    </row>
    <row r="147" spans="1:6" ht="15" x14ac:dyDescent="0.2">
      <c r="A147" s="159" t="s">
        <v>492</v>
      </c>
      <c r="B147" s="202">
        <f>IFERROR(INDEX('Annex 1 LV, HV and UMS charges'!$B$14:$B$45,MATCH($A147,'Annex 1 LV, HV and UMS charges'!$A$14:$A$310,0)),INDEX('Annex 4 LDNO charges'!$B$14:$B$203,MATCH($A147,'Annex 4 LDNO charges'!$A$14:$A$203,0)))</f>
        <v>0</v>
      </c>
      <c r="C147" s="203" t="str">
        <f>IFERROR(INDEX('Annex 1 LV, HV and UMS charges'!$C$14:$C$45,MATCH($A147,'Annex 1 LV, HV and UMS charges'!$A$14:$A$310,0)),INDEX('Annex 4 LDNO charges'!$C$14:$C$203,MATCH($A147,'Annex 4 LDNO charges'!$A$14:$A$203,0)))</f>
        <v>4</v>
      </c>
      <c r="D147" s="246"/>
      <c r="E147" s="246"/>
      <c r="F147" s="245">
        <f t="shared" si="5"/>
        <v>0</v>
      </c>
    </row>
    <row r="148" spans="1:6" ht="15" x14ac:dyDescent="0.2">
      <c r="A148" s="159" t="s">
        <v>629</v>
      </c>
      <c r="B148" s="202">
        <f>IFERROR(INDEX('Annex 1 LV, HV and UMS charges'!$B$14:$B$45,MATCH($A148,'Annex 1 LV, HV and UMS charges'!$A$14:$A$310,0)),INDEX('Annex 4 LDNO charges'!$B$14:$B$203,MATCH($A148,'Annex 4 LDNO charges'!$A$14:$A$203,0)))</f>
        <v>0</v>
      </c>
      <c r="C148" s="203">
        <f>IFERROR(INDEX('Annex 1 LV, HV and UMS charges'!$C$14:$C$45,MATCH($A148,'Annex 1 LV, HV and UMS charges'!$A$14:$A$310,0)),INDEX('Annex 4 LDNO charges'!$C$14:$C$203,MATCH($A148,'Annex 4 LDNO charges'!$A$14:$A$203,0)))</f>
        <v>0</v>
      </c>
      <c r="D148" s="246"/>
      <c r="E148" s="246"/>
      <c r="F148" s="245">
        <f t="shared" si="5"/>
        <v>0.47039476132780506</v>
      </c>
    </row>
    <row r="149" spans="1:6" ht="15" x14ac:dyDescent="0.2">
      <c r="A149" s="159" t="s">
        <v>630</v>
      </c>
      <c r="B149" s="202">
        <f>IFERROR(INDEX('Annex 1 LV, HV and UMS charges'!$B$14:$B$45,MATCH($A149,'Annex 1 LV, HV and UMS charges'!$A$14:$A$310,0)),INDEX('Annex 4 LDNO charges'!$B$14:$B$203,MATCH($A149,'Annex 4 LDNO charges'!$A$14:$A$203,0)))</f>
        <v>0</v>
      </c>
      <c r="C149" s="203">
        <f>IFERROR(INDEX('Annex 1 LV, HV and UMS charges'!$C$14:$C$45,MATCH($A149,'Annex 1 LV, HV and UMS charges'!$A$14:$A$310,0)),INDEX('Annex 4 LDNO charges'!$C$14:$C$203,MATCH($A149,'Annex 4 LDNO charges'!$A$14:$A$203,0)))</f>
        <v>0</v>
      </c>
      <c r="D149" s="246"/>
      <c r="E149" s="246"/>
      <c r="F149" s="245">
        <f t="shared" si="5"/>
        <v>0.47039476132780506</v>
      </c>
    </row>
    <row r="150" spans="1:6" ht="15" x14ac:dyDescent="0.2">
      <c r="A150" s="159" t="s">
        <v>631</v>
      </c>
      <c r="B150" s="202">
        <f>IFERROR(INDEX('Annex 1 LV, HV and UMS charges'!$B$14:$B$45,MATCH($A150,'Annex 1 LV, HV and UMS charges'!$A$14:$A$310,0)),INDEX('Annex 4 LDNO charges'!$B$14:$B$203,MATCH($A150,'Annex 4 LDNO charges'!$A$14:$A$203,0)))</f>
        <v>0</v>
      </c>
      <c r="C150" s="203">
        <f>IFERROR(INDEX('Annex 1 LV, HV and UMS charges'!$C$14:$C$45,MATCH($A150,'Annex 1 LV, HV and UMS charges'!$A$14:$A$310,0)),INDEX('Annex 4 LDNO charges'!$C$14:$C$203,MATCH($A150,'Annex 4 LDNO charges'!$A$14:$A$203,0)))</f>
        <v>0</v>
      </c>
      <c r="D150" s="246"/>
      <c r="E150" s="246"/>
      <c r="F150" s="245">
        <f t="shared" ref="F150:F213" si="8">IF(IFERROR(FIND("RELATED MPAN",UPPER($A150)),0)+IFERROR(FIND("GENER",UPPER($A150)),0)+IFERROR(FIND("UNMETERED",UPPER($A150)),0)=0,F$5,0)</f>
        <v>0.47039476132780506</v>
      </c>
    </row>
    <row r="151" spans="1:6" ht="15" x14ac:dyDescent="0.2">
      <c r="A151" s="159" t="s">
        <v>632</v>
      </c>
      <c r="B151" s="202">
        <f>IFERROR(INDEX('Annex 1 LV, HV and UMS charges'!$B$14:$B$45,MATCH($A151,'Annex 1 LV, HV and UMS charges'!$A$14:$A$310,0)),INDEX('Annex 4 LDNO charges'!$B$14:$B$203,MATCH($A151,'Annex 4 LDNO charges'!$A$14:$A$203,0)))</f>
        <v>0</v>
      </c>
      <c r="C151" s="203">
        <f>IFERROR(INDEX('Annex 1 LV, HV and UMS charges'!$C$14:$C$45,MATCH($A151,'Annex 1 LV, HV and UMS charges'!$A$14:$A$310,0)),INDEX('Annex 4 LDNO charges'!$C$14:$C$203,MATCH($A151,'Annex 4 LDNO charges'!$A$14:$A$203,0)))</f>
        <v>0</v>
      </c>
      <c r="D151" s="246"/>
      <c r="E151" s="246"/>
      <c r="F151" s="245">
        <f t="shared" si="8"/>
        <v>0.47039476132780506</v>
      </c>
    </row>
    <row r="152" spans="1:6" ht="15" x14ac:dyDescent="0.2">
      <c r="A152" s="159" t="s">
        <v>633</v>
      </c>
      <c r="B152" s="202">
        <f>IFERROR(INDEX('Annex 1 LV, HV and UMS charges'!$B$14:$B$45,MATCH($A152,'Annex 1 LV, HV and UMS charges'!$A$14:$A$310,0)),INDEX('Annex 4 LDNO charges'!$B$14:$B$203,MATCH($A152,'Annex 4 LDNO charges'!$A$14:$A$203,0)))</f>
        <v>0</v>
      </c>
      <c r="C152" s="203">
        <f>IFERROR(INDEX('Annex 1 LV, HV and UMS charges'!$C$14:$C$45,MATCH($A152,'Annex 1 LV, HV and UMS charges'!$A$14:$A$310,0)),INDEX('Annex 4 LDNO charges'!$C$14:$C$203,MATCH($A152,'Annex 4 LDNO charges'!$A$14:$A$203,0)))</f>
        <v>0</v>
      </c>
      <c r="D152" s="246"/>
      <c r="E152" s="246"/>
      <c r="F152" s="245">
        <f t="shared" si="8"/>
        <v>0.47039476132780506</v>
      </c>
    </row>
    <row r="153" spans="1:6" ht="15" x14ac:dyDescent="0.2">
      <c r="A153" s="159" t="s">
        <v>634</v>
      </c>
      <c r="B153" s="202">
        <f>IFERROR(INDEX('Annex 1 LV, HV and UMS charges'!$B$14:$B$45,MATCH($A153,'Annex 1 LV, HV and UMS charges'!$A$14:$A$310,0)),INDEX('Annex 4 LDNO charges'!$B$14:$B$203,MATCH($A153,'Annex 4 LDNO charges'!$A$14:$A$203,0)))</f>
        <v>0</v>
      </c>
      <c r="C153" s="203">
        <f>IFERROR(INDEX('Annex 1 LV, HV and UMS charges'!$C$14:$C$45,MATCH($A153,'Annex 1 LV, HV and UMS charges'!$A$14:$A$310,0)),INDEX('Annex 4 LDNO charges'!$C$14:$C$203,MATCH($A153,'Annex 4 LDNO charges'!$A$14:$A$203,0)))</f>
        <v>0</v>
      </c>
      <c r="D153" s="246"/>
      <c r="E153" s="246"/>
      <c r="F153" s="245">
        <f t="shared" si="8"/>
        <v>0.47039476132780506</v>
      </c>
    </row>
    <row r="154" spans="1:6" ht="15" x14ac:dyDescent="0.2">
      <c r="A154" s="159" t="s">
        <v>635</v>
      </c>
      <c r="B154" s="202">
        <f>IFERROR(INDEX('Annex 1 LV, HV and UMS charges'!$B$14:$B$45,MATCH($A154,'Annex 1 LV, HV and UMS charges'!$A$14:$A$310,0)),INDEX('Annex 4 LDNO charges'!$B$14:$B$203,MATCH($A154,'Annex 4 LDNO charges'!$A$14:$A$203,0)))</f>
        <v>0</v>
      </c>
      <c r="C154" s="203">
        <f>IFERROR(INDEX('Annex 1 LV, HV and UMS charges'!$C$14:$C$45,MATCH($A154,'Annex 1 LV, HV and UMS charges'!$A$14:$A$310,0)),INDEX('Annex 4 LDNO charges'!$C$14:$C$203,MATCH($A154,'Annex 4 LDNO charges'!$A$14:$A$203,0)))</f>
        <v>0</v>
      </c>
      <c r="D154" s="246"/>
      <c r="E154" s="246"/>
      <c r="F154" s="245">
        <f t="shared" si="8"/>
        <v>0.47039476132780506</v>
      </c>
    </row>
    <row r="155" spans="1:6" ht="15" x14ac:dyDescent="0.2">
      <c r="A155" s="159" t="s">
        <v>636</v>
      </c>
      <c r="B155" s="202">
        <f>IFERROR(INDEX('Annex 1 LV, HV and UMS charges'!$B$14:$B$45,MATCH($A155,'Annex 1 LV, HV and UMS charges'!$A$14:$A$310,0)),INDEX('Annex 4 LDNO charges'!$B$14:$B$203,MATCH($A155,'Annex 4 LDNO charges'!$A$14:$A$203,0)))</f>
        <v>0</v>
      </c>
      <c r="C155" s="203">
        <f>IFERROR(INDEX('Annex 1 LV, HV and UMS charges'!$C$14:$C$45,MATCH($A155,'Annex 1 LV, HV and UMS charges'!$A$14:$A$310,0)),INDEX('Annex 4 LDNO charges'!$C$14:$C$203,MATCH($A155,'Annex 4 LDNO charges'!$A$14:$A$203,0)))</f>
        <v>0</v>
      </c>
      <c r="D155" s="246"/>
      <c r="E155" s="246"/>
      <c r="F155" s="245">
        <f t="shared" si="8"/>
        <v>0.47039476132780506</v>
      </c>
    </row>
    <row r="156" spans="1:6" ht="15" x14ac:dyDescent="0.2">
      <c r="A156" s="159" t="s">
        <v>637</v>
      </c>
      <c r="B156" s="202">
        <f>IFERROR(INDEX('Annex 1 LV, HV and UMS charges'!$B$14:$B$45,MATCH($A156,'Annex 1 LV, HV and UMS charges'!$A$14:$A$310,0)),INDEX('Annex 4 LDNO charges'!$B$14:$B$203,MATCH($A156,'Annex 4 LDNO charges'!$A$14:$A$203,0)))</f>
        <v>0</v>
      </c>
      <c r="C156" s="203">
        <f>IFERROR(INDEX('Annex 1 LV, HV and UMS charges'!$C$14:$C$45,MATCH($A156,'Annex 1 LV, HV and UMS charges'!$A$14:$A$310,0)),INDEX('Annex 4 LDNO charges'!$C$14:$C$203,MATCH($A156,'Annex 4 LDNO charges'!$A$14:$A$203,0)))</f>
        <v>0</v>
      </c>
      <c r="D156" s="246"/>
      <c r="E156" s="246"/>
      <c r="F156" s="245">
        <f t="shared" si="8"/>
        <v>0.47039476132780506</v>
      </c>
    </row>
    <row r="157" spans="1:6" ht="15" x14ac:dyDescent="0.2">
      <c r="A157" s="159" t="s">
        <v>638</v>
      </c>
      <c r="B157" s="202">
        <f>IFERROR(INDEX('Annex 1 LV, HV and UMS charges'!$B$14:$B$45,MATCH($A157,'Annex 1 LV, HV and UMS charges'!$A$14:$A$310,0)),INDEX('Annex 4 LDNO charges'!$B$14:$B$203,MATCH($A157,'Annex 4 LDNO charges'!$A$14:$A$203,0)))</f>
        <v>0</v>
      </c>
      <c r="C157" s="203">
        <f>IFERROR(INDEX('Annex 1 LV, HV and UMS charges'!$C$14:$C$45,MATCH($A157,'Annex 1 LV, HV and UMS charges'!$A$14:$A$310,0)),INDEX('Annex 4 LDNO charges'!$C$14:$C$203,MATCH($A157,'Annex 4 LDNO charges'!$A$14:$A$203,0)))</f>
        <v>0</v>
      </c>
      <c r="D157" s="246"/>
      <c r="E157" s="246"/>
      <c r="F157" s="245">
        <f t="shared" si="8"/>
        <v>0.47039476132780506</v>
      </c>
    </row>
    <row r="158" spans="1:6" ht="15" x14ac:dyDescent="0.2">
      <c r="A158" s="159" t="s">
        <v>639</v>
      </c>
      <c r="B158" s="202">
        <f>IFERROR(INDEX('Annex 1 LV, HV and UMS charges'!$B$14:$B$45,MATCH($A158,'Annex 1 LV, HV and UMS charges'!$A$14:$A$310,0)),INDEX('Annex 4 LDNO charges'!$B$14:$B$203,MATCH($A158,'Annex 4 LDNO charges'!$A$14:$A$203,0)))</f>
        <v>0</v>
      </c>
      <c r="C158" s="203">
        <f>IFERROR(INDEX('Annex 1 LV, HV and UMS charges'!$C$14:$C$45,MATCH($A158,'Annex 1 LV, HV and UMS charges'!$A$14:$A$310,0)),INDEX('Annex 4 LDNO charges'!$C$14:$C$203,MATCH($A158,'Annex 4 LDNO charges'!$A$14:$A$203,0)))</f>
        <v>0</v>
      </c>
      <c r="D158" s="246"/>
      <c r="E158" s="246"/>
      <c r="F158" s="245">
        <f t="shared" si="8"/>
        <v>0.47039476132780506</v>
      </c>
    </row>
    <row r="159" spans="1:6" ht="15" x14ac:dyDescent="0.2">
      <c r="A159" s="159" t="s">
        <v>640</v>
      </c>
      <c r="B159" s="202">
        <f>IFERROR(INDEX('Annex 1 LV, HV and UMS charges'!$B$14:$B$45,MATCH($A200,'Annex 1 LV, HV and UMS charges'!$A$14:$A$310,0)),INDEX('Annex 4 LDNO charges'!$B$14:$B$203,MATCH($A200,'Annex 4 LDNO charges'!$A$14:$A$203,0)))</f>
        <v>0</v>
      </c>
      <c r="C159" s="203" t="str">
        <f>IFERROR(INDEX('Annex 1 LV, HV and UMS charges'!$C$14:$C$45,MATCH($A200,'Annex 1 LV, HV and UMS charges'!$A$14:$A$310,0)),INDEX('Annex 4 LDNO charges'!$C$14:$C$203,MATCH($A200,'Annex 4 LDNO charges'!$A$14:$A$203,0)))</f>
        <v>0, 3, 4, 5-8</v>
      </c>
      <c r="D159" s="246"/>
      <c r="E159" s="246"/>
      <c r="F159" s="245">
        <f>IF(IFERROR(FIND("RELATED MPAN",UPPER($A200)),0)+IFERROR(FIND("GENER",UPPER($A200)),0)+IFERROR(FIND("UNMETERED",UPPER($A200)),0)=0,F$5,0)</f>
        <v>0.47039476132780506</v>
      </c>
    </row>
    <row r="160" spans="1:6" ht="15" x14ac:dyDescent="0.2">
      <c r="A160" s="159" t="s">
        <v>641</v>
      </c>
      <c r="B160" s="202">
        <f>IFERROR(INDEX('Annex 1 LV, HV and UMS charges'!$B$14:$B$45,MATCH($A160,'Annex 1 LV, HV and UMS charges'!$A$14:$A$310,0)),INDEX('Annex 4 LDNO charges'!$B$14:$B$203,MATCH($A160,'Annex 4 LDNO charges'!$A$14:$A$203,0)))</f>
        <v>0</v>
      </c>
      <c r="C160" s="203">
        <f>IFERROR(INDEX('Annex 1 LV, HV and UMS charges'!$C$14:$C$45,MATCH($A160,'Annex 1 LV, HV and UMS charges'!$A$14:$A$310,0)),INDEX('Annex 4 LDNO charges'!$C$14:$C$203,MATCH($A160,'Annex 4 LDNO charges'!$A$14:$A$203,0)))</f>
        <v>0</v>
      </c>
      <c r="D160" s="246"/>
      <c r="E160" s="246"/>
      <c r="F160" s="245">
        <f t="shared" si="8"/>
        <v>0.47039476132780506</v>
      </c>
    </row>
    <row r="161" spans="1:6" ht="15" x14ac:dyDescent="0.2">
      <c r="A161" s="159" t="s">
        <v>642</v>
      </c>
      <c r="B161" s="202">
        <f>IFERROR(INDEX('Annex 1 LV, HV and UMS charges'!$B$14:$B$45,MATCH($A161,'Annex 1 LV, HV and UMS charges'!$A$14:$A$310,0)),INDEX('Annex 4 LDNO charges'!$B$14:$B$203,MATCH($A161,'Annex 4 LDNO charges'!$A$14:$A$203,0)))</f>
        <v>0</v>
      </c>
      <c r="C161" s="203">
        <f>IFERROR(INDEX('Annex 1 LV, HV and UMS charges'!$C$14:$C$45,MATCH($A161,'Annex 1 LV, HV and UMS charges'!$A$14:$A$310,0)),INDEX('Annex 4 LDNO charges'!$C$14:$C$203,MATCH($A161,'Annex 4 LDNO charges'!$A$14:$A$203,0)))</f>
        <v>0</v>
      </c>
      <c r="D161" s="246"/>
      <c r="E161" s="246"/>
      <c r="F161" s="245">
        <f t="shared" si="8"/>
        <v>0.47039476132780506</v>
      </c>
    </row>
    <row r="162" spans="1:6" ht="15" x14ac:dyDescent="0.2">
      <c r="A162" s="159" t="s">
        <v>643</v>
      </c>
      <c r="B162" s="202">
        <f>IFERROR(INDEX('Annex 1 LV, HV and UMS charges'!$B$14:$B$45,MATCH($A162,'Annex 1 LV, HV and UMS charges'!$A$14:$A$310,0)),INDEX('Annex 4 LDNO charges'!$B$14:$B$203,MATCH($A162,'Annex 4 LDNO charges'!$A$14:$A$203,0)))</f>
        <v>0</v>
      </c>
      <c r="C162" s="203">
        <f>IFERROR(INDEX('Annex 1 LV, HV and UMS charges'!$C$14:$C$45,MATCH($A162,'Annex 1 LV, HV and UMS charges'!$A$14:$A$310,0)),INDEX('Annex 4 LDNO charges'!$C$14:$C$203,MATCH($A162,'Annex 4 LDNO charges'!$A$14:$A$203,0)))</f>
        <v>0</v>
      </c>
      <c r="D162" s="246"/>
      <c r="E162" s="246"/>
      <c r="F162" s="245">
        <f t="shared" si="8"/>
        <v>0.47039476132780506</v>
      </c>
    </row>
    <row r="163" spans="1:6" ht="15" x14ac:dyDescent="0.2">
      <c r="A163" s="159" t="s">
        <v>493</v>
      </c>
      <c r="B163" s="202">
        <f>IFERROR(INDEX('Annex 1 LV, HV and UMS charges'!$B$14:$B$45,MATCH($A163,'Annex 1 LV, HV and UMS charges'!$A$14:$A$310,0)),INDEX('Annex 4 LDNO charges'!$B$14:$B$203,MATCH($A163,'Annex 4 LDNO charges'!$A$14:$A$203,0)))</f>
        <v>0</v>
      </c>
      <c r="C163" s="203" t="str">
        <f>IFERROR(INDEX('Annex 1 LV, HV and UMS charges'!$C$14:$C$45,MATCH($A163,'Annex 1 LV, HV and UMS charges'!$A$14:$A$310,0)),INDEX('Annex 4 LDNO charges'!$C$14:$C$203,MATCH($A163,'Annex 4 LDNO charges'!$A$14:$A$203,0)))</f>
        <v>0, 1 or 8</v>
      </c>
      <c r="D163" s="246"/>
      <c r="E163" s="246"/>
      <c r="F163" s="245">
        <f t="shared" si="8"/>
        <v>0</v>
      </c>
    </row>
    <row r="164" spans="1:6" ht="15" x14ac:dyDescent="0.2">
      <c r="A164" s="159" t="s">
        <v>494</v>
      </c>
      <c r="B164" s="202">
        <f>IFERROR(INDEX('Annex 1 LV, HV and UMS charges'!$B$14:$B$45,MATCH($A164,'Annex 1 LV, HV and UMS charges'!$A$14:$A$310,0)),INDEX('Annex 4 LDNO charges'!$B$14:$B$203,MATCH($A164,'Annex 4 LDNO charges'!$A$14:$A$203,0)))</f>
        <v>0</v>
      </c>
      <c r="C164" s="203">
        <f>IFERROR(INDEX('Annex 1 LV, HV and UMS charges'!$C$14:$C$45,MATCH($A164,'Annex 1 LV, HV and UMS charges'!$A$14:$A$310,0)),INDEX('Annex 4 LDNO charges'!$C$14:$C$203,MATCH($A164,'Annex 4 LDNO charges'!$A$14:$A$203,0)))</f>
        <v>0</v>
      </c>
      <c r="D164" s="246"/>
      <c r="E164" s="246"/>
      <c r="F164" s="245">
        <f t="shared" si="8"/>
        <v>0</v>
      </c>
    </row>
    <row r="165" spans="1:6" ht="15" x14ac:dyDescent="0.2">
      <c r="A165" s="159" t="s">
        <v>495</v>
      </c>
      <c r="B165" s="202">
        <f>IFERROR(INDEX('Annex 1 LV, HV and UMS charges'!$B$14:$B$45,MATCH($A165,'Annex 1 LV, HV and UMS charges'!$A$14:$A$310,0)),INDEX('Annex 4 LDNO charges'!$B$14:$B$203,MATCH($A165,'Annex 4 LDNO charges'!$A$14:$A$203,0)))</f>
        <v>0</v>
      </c>
      <c r="C165" s="203">
        <f>IFERROR(INDEX('Annex 1 LV, HV and UMS charges'!$C$14:$C$45,MATCH($A165,'Annex 1 LV, HV and UMS charges'!$A$14:$A$310,0)),INDEX('Annex 4 LDNO charges'!$C$14:$C$203,MATCH($A165,'Annex 4 LDNO charges'!$A$14:$A$203,0)))</f>
        <v>0</v>
      </c>
      <c r="D165" s="246"/>
      <c r="E165" s="246"/>
      <c r="F165" s="245">
        <f t="shared" si="8"/>
        <v>0</v>
      </c>
    </row>
    <row r="166" spans="1:6" ht="15" x14ac:dyDescent="0.2">
      <c r="A166" s="159" t="s">
        <v>496</v>
      </c>
      <c r="B166" s="202">
        <f>IFERROR(INDEX('Annex 1 LV, HV and UMS charges'!$B$14:$B$45,MATCH($A166,'Annex 1 LV, HV and UMS charges'!$A$14:$A$310,0)),INDEX('Annex 4 LDNO charges'!$B$14:$B$203,MATCH($A166,'Annex 4 LDNO charges'!$A$14:$A$203,0)))</f>
        <v>0</v>
      </c>
      <c r="C166" s="203">
        <f>IFERROR(INDEX('Annex 1 LV, HV and UMS charges'!$C$14:$C$45,MATCH($A166,'Annex 1 LV, HV and UMS charges'!$A$14:$A$310,0)),INDEX('Annex 4 LDNO charges'!$C$14:$C$203,MATCH($A166,'Annex 4 LDNO charges'!$A$14:$A$203,0)))</f>
        <v>0</v>
      </c>
      <c r="D166" s="246"/>
      <c r="E166" s="246"/>
      <c r="F166" s="245">
        <f t="shared" si="8"/>
        <v>0</v>
      </c>
    </row>
    <row r="167" spans="1:6" ht="15" x14ac:dyDescent="0.2">
      <c r="A167" s="159" t="s">
        <v>497</v>
      </c>
      <c r="B167" s="202">
        <f>IFERROR(INDEX('Annex 1 LV, HV and UMS charges'!$B$14:$B$45,MATCH($A167,'Annex 1 LV, HV and UMS charges'!$A$14:$A$310,0)),INDEX('Annex 4 LDNO charges'!$B$14:$B$203,MATCH($A167,'Annex 4 LDNO charges'!$A$14:$A$203,0)))</f>
        <v>0</v>
      </c>
      <c r="C167" s="203">
        <f>IFERROR(INDEX('Annex 1 LV, HV and UMS charges'!$C$14:$C$45,MATCH($A167,'Annex 1 LV, HV and UMS charges'!$A$14:$A$310,0)),INDEX('Annex 4 LDNO charges'!$C$14:$C$203,MATCH($A167,'Annex 4 LDNO charges'!$A$14:$A$203,0)))</f>
        <v>0</v>
      </c>
      <c r="D167" s="246"/>
      <c r="E167" s="246"/>
      <c r="F167" s="245">
        <f t="shared" si="8"/>
        <v>0</v>
      </c>
    </row>
    <row r="168" spans="1:6" ht="15" x14ac:dyDescent="0.2">
      <c r="A168" s="159" t="s">
        <v>498</v>
      </c>
      <c r="B168" s="202">
        <f>IFERROR(INDEX('Annex 1 LV, HV and UMS charges'!$B$14:$B$45,MATCH($A168,'Annex 1 LV, HV and UMS charges'!$A$14:$A$310,0)),INDEX('Annex 4 LDNO charges'!$B$14:$B$203,MATCH($A168,'Annex 4 LDNO charges'!$A$14:$A$203,0)))</f>
        <v>0</v>
      </c>
      <c r="C168" s="203">
        <f>IFERROR(INDEX('Annex 1 LV, HV and UMS charges'!$C$14:$C$45,MATCH($A168,'Annex 1 LV, HV and UMS charges'!$A$14:$A$310,0)),INDEX('Annex 4 LDNO charges'!$C$14:$C$203,MATCH($A168,'Annex 4 LDNO charges'!$A$14:$A$203,0)))</f>
        <v>0</v>
      </c>
      <c r="D168" s="246"/>
      <c r="E168" s="246"/>
      <c r="F168" s="245">
        <f t="shared" si="8"/>
        <v>0</v>
      </c>
    </row>
    <row r="169" spans="1:6" ht="15" x14ac:dyDescent="0.2">
      <c r="A169" s="159" t="s">
        <v>600</v>
      </c>
      <c r="B169" s="202">
        <f>IFERROR(INDEX('Annex 1 LV, HV and UMS charges'!$B$14:$B$45,MATCH($A169,'Annex 1 LV, HV and UMS charges'!$A$14:$A$310,0)),INDEX('Annex 4 LDNO charges'!$B$14:$B$203,MATCH($A169,'Annex 4 LDNO charges'!$A$14:$A$203,0)))</f>
        <v>0</v>
      </c>
      <c r="C169" s="203" t="str">
        <f>IFERROR(INDEX('Annex 1 LV, HV and UMS charges'!$C$14:$C$45,MATCH($A169,'Annex 1 LV, HV and UMS charges'!$A$14:$A$310,0)),INDEX('Annex 4 LDNO charges'!$C$14:$C$203,MATCH($A169,'Annex 4 LDNO charges'!$A$14:$A$203,0)))</f>
        <v>0, 1, 2</v>
      </c>
      <c r="D169" s="245">
        <f>IF(IFERROR(FIND("RELATED MPAN",UPPER($A169)),0)+IFERROR(FIND("GENER",UPPER($A169)),0)+IFERROR(FIND("UNMETERED",UPPER($A169)),0)=0,D$5,0)</f>
        <v>0.19043822914071118</v>
      </c>
      <c r="E169" s="245">
        <f t="shared" ref="E169:E170" si="9">IF(IFERROR(FIND("RELATED MPAN",UPPER($A169)),0)+IFERROR(FIND("GENER",UPPER($A169)),0)+IFERROR(FIND("UNMETERED",UPPER($A169)),0)=0,E$5,0)</f>
        <v>0</v>
      </c>
      <c r="F169" s="245">
        <f t="shared" si="8"/>
        <v>0.47039476132780506</v>
      </c>
    </row>
    <row r="170" spans="1:6" ht="15" x14ac:dyDescent="0.2">
      <c r="A170" s="159" t="s">
        <v>601</v>
      </c>
      <c r="B170" s="202">
        <f>IFERROR(INDEX('Annex 1 LV, HV and UMS charges'!$B$14:$B$45,MATCH($A170,'Annex 1 LV, HV and UMS charges'!$A$14:$A$310,0)),INDEX('Annex 4 LDNO charges'!$B$14:$B$203,MATCH($A170,'Annex 4 LDNO charges'!$A$14:$A$203,0)))</f>
        <v>0</v>
      </c>
      <c r="C170" s="203" t="str">
        <f>IFERROR(INDEX('Annex 1 LV, HV and UMS charges'!$C$14:$C$45,MATCH($A170,'Annex 1 LV, HV and UMS charges'!$A$14:$A$310,0)),INDEX('Annex 4 LDNO charges'!$C$14:$C$203,MATCH($A170,'Annex 4 LDNO charges'!$A$14:$A$203,0)))</f>
        <v>2</v>
      </c>
      <c r="D170" s="245">
        <f>IF(IFERROR(FIND("RELATED MPAN",UPPER($A170)),0)+IFERROR(FIND("GENER",UPPER($A170)),0)+IFERROR(FIND("UNMETERED",UPPER($A170)),0)=0,D$5,0)</f>
        <v>0</v>
      </c>
      <c r="E170" s="245">
        <f t="shared" si="9"/>
        <v>0</v>
      </c>
      <c r="F170" s="245">
        <f t="shared" si="8"/>
        <v>0</v>
      </c>
    </row>
    <row r="171" spans="1:6" ht="15" x14ac:dyDescent="0.2">
      <c r="A171" s="159" t="s">
        <v>602</v>
      </c>
      <c r="B171" s="202">
        <f>IFERROR(INDEX('Annex 1 LV, HV and UMS charges'!$B$14:$B$45,MATCH($A171,'Annex 1 LV, HV and UMS charges'!$A$14:$A$310,0)),INDEX('Annex 4 LDNO charges'!$B$14:$B$203,MATCH($A171,'Annex 4 LDNO charges'!$A$14:$A$203,0)))</f>
        <v>0</v>
      </c>
      <c r="C171" s="203" t="str">
        <f>IFERROR(INDEX('Annex 1 LV, HV and UMS charges'!$C$14:$C$45,MATCH($A171,'Annex 1 LV, HV and UMS charges'!$A$14:$A$310,0)),INDEX('Annex 4 LDNO charges'!$C$14:$C$203,MATCH($A171,'Annex 4 LDNO charges'!$A$14:$A$203,0)))</f>
        <v>0, 3, 4, 5-8</v>
      </c>
      <c r="D171" s="246"/>
      <c r="E171" s="246"/>
      <c r="F171" s="245">
        <f t="shared" si="8"/>
        <v>0.47039476132780506</v>
      </c>
    </row>
    <row r="172" spans="1:6" ht="15" x14ac:dyDescent="0.2">
      <c r="A172" s="159" t="s">
        <v>603</v>
      </c>
      <c r="B172" s="202">
        <f>IFERROR(INDEX('Annex 1 LV, HV and UMS charges'!$B$14:$B$45,MATCH($A172,'Annex 1 LV, HV and UMS charges'!$A$14:$A$310,0)),INDEX('Annex 4 LDNO charges'!$B$14:$B$203,MATCH($A172,'Annex 4 LDNO charges'!$A$14:$A$203,0)))</f>
        <v>0</v>
      </c>
      <c r="C172" s="203" t="str">
        <f>IFERROR(INDEX('Annex 1 LV, HV and UMS charges'!$C$14:$C$45,MATCH($A172,'Annex 1 LV, HV and UMS charges'!$A$14:$A$310,0)),INDEX('Annex 4 LDNO charges'!$C$14:$C$203,MATCH($A172,'Annex 4 LDNO charges'!$A$14:$A$203,0)))</f>
        <v>0, 3, 4, 5-8</v>
      </c>
      <c r="D172" s="246"/>
      <c r="E172" s="246"/>
      <c r="F172" s="245">
        <f t="shared" si="8"/>
        <v>0.47039476132780506</v>
      </c>
    </row>
    <row r="173" spans="1:6" ht="15" x14ac:dyDescent="0.2">
      <c r="A173" s="159" t="s">
        <v>604</v>
      </c>
      <c r="B173" s="202">
        <f>IFERROR(INDEX('Annex 1 LV, HV and UMS charges'!$B$14:$B$45,MATCH($A173,'Annex 1 LV, HV and UMS charges'!$A$14:$A$310,0)),INDEX('Annex 4 LDNO charges'!$B$14:$B$203,MATCH($A173,'Annex 4 LDNO charges'!$A$14:$A$203,0)))</f>
        <v>0</v>
      </c>
      <c r="C173" s="203" t="str">
        <f>IFERROR(INDEX('Annex 1 LV, HV and UMS charges'!$C$14:$C$45,MATCH($A173,'Annex 1 LV, HV and UMS charges'!$A$14:$A$310,0)),INDEX('Annex 4 LDNO charges'!$C$14:$C$203,MATCH($A173,'Annex 4 LDNO charges'!$A$14:$A$203,0)))</f>
        <v>0, 3, 4, 5-8</v>
      </c>
      <c r="D173" s="246"/>
      <c r="E173" s="246"/>
      <c r="F173" s="245">
        <f t="shared" si="8"/>
        <v>0.47039476132780506</v>
      </c>
    </row>
    <row r="174" spans="1:6" ht="15" x14ac:dyDescent="0.2">
      <c r="A174" s="159" t="s">
        <v>605</v>
      </c>
      <c r="B174" s="202">
        <f>IFERROR(INDEX('Annex 1 LV, HV and UMS charges'!$B$14:$B$45,MATCH($A174,'Annex 1 LV, HV and UMS charges'!$A$14:$A$310,0)),INDEX('Annex 4 LDNO charges'!$B$14:$B$203,MATCH($A174,'Annex 4 LDNO charges'!$A$14:$A$203,0)))</f>
        <v>0</v>
      </c>
      <c r="C174" s="203" t="str">
        <f>IFERROR(INDEX('Annex 1 LV, HV and UMS charges'!$C$14:$C$45,MATCH($A174,'Annex 1 LV, HV and UMS charges'!$A$14:$A$310,0)),INDEX('Annex 4 LDNO charges'!$C$14:$C$203,MATCH($A174,'Annex 4 LDNO charges'!$A$14:$A$203,0)))</f>
        <v>0, 3, 4, 5-8</v>
      </c>
      <c r="D174" s="246"/>
      <c r="E174" s="246"/>
      <c r="F174" s="245">
        <f t="shared" si="8"/>
        <v>0.47039476132780506</v>
      </c>
    </row>
    <row r="175" spans="1:6" ht="15" x14ac:dyDescent="0.2">
      <c r="A175" s="159" t="s">
        <v>606</v>
      </c>
      <c r="B175" s="202">
        <f>IFERROR(INDEX('Annex 1 LV, HV and UMS charges'!$B$14:$B$45,MATCH($A175,'Annex 1 LV, HV and UMS charges'!$A$14:$A$310,0)),INDEX('Annex 4 LDNO charges'!$B$14:$B$203,MATCH($A175,'Annex 4 LDNO charges'!$A$14:$A$203,0)))</f>
        <v>0</v>
      </c>
      <c r="C175" s="203" t="str">
        <f>IFERROR(INDEX('Annex 1 LV, HV and UMS charges'!$C$14:$C$45,MATCH($A175,'Annex 1 LV, HV and UMS charges'!$A$14:$A$310,0)),INDEX('Annex 4 LDNO charges'!$C$14:$C$203,MATCH($A175,'Annex 4 LDNO charges'!$A$14:$A$203,0)))</f>
        <v>0, 3, 4, 5-8</v>
      </c>
      <c r="D175" s="246"/>
      <c r="E175" s="246"/>
      <c r="F175" s="245">
        <f t="shared" si="8"/>
        <v>0.47039476132780506</v>
      </c>
    </row>
    <row r="176" spans="1:6" ht="15" x14ac:dyDescent="0.2">
      <c r="A176" s="159" t="s">
        <v>499</v>
      </c>
      <c r="B176" s="202">
        <f>IFERROR(INDEX('Annex 1 LV, HV and UMS charges'!$B$14:$B$45,MATCH($A176,'Annex 1 LV, HV and UMS charges'!$A$14:$A$310,0)),INDEX('Annex 4 LDNO charges'!$B$14:$B$203,MATCH($A176,'Annex 4 LDNO charges'!$A$14:$A$203,0)))</f>
        <v>0</v>
      </c>
      <c r="C176" s="203" t="str">
        <f>IFERROR(INDEX('Annex 1 LV, HV and UMS charges'!$C$14:$C$45,MATCH($A176,'Annex 1 LV, HV and UMS charges'!$A$14:$A$310,0)),INDEX('Annex 4 LDNO charges'!$C$14:$C$203,MATCH($A176,'Annex 4 LDNO charges'!$A$14:$A$203,0)))</f>
        <v>4</v>
      </c>
      <c r="D176" s="246"/>
      <c r="E176" s="246"/>
      <c r="F176" s="245">
        <f t="shared" si="8"/>
        <v>0</v>
      </c>
    </row>
    <row r="177" spans="1:6" ht="15" x14ac:dyDescent="0.2">
      <c r="A177" s="159" t="s">
        <v>607</v>
      </c>
      <c r="B177" s="202">
        <f>IFERROR(INDEX('Annex 1 LV, HV and UMS charges'!$B$14:$B$45,MATCH($A177,'Annex 1 LV, HV and UMS charges'!$A$14:$A$310,0)),INDEX('Annex 4 LDNO charges'!$B$14:$B$203,MATCH($A177,'Annex 4 LDNO charges'!$A$14:$A$203,0)))</f>
        <v>0</v>
      </c>
      <c r="C177" s="203">
        <f>IFERROR(INDEX('Annex 1 LV, HV and UMS charges'!$C$14:$C$45,MATCH($A177,'Annex 1 LV, HV and UMS charges'!$A$14:$A$310,0)),INDEX('Annex 4 LDNO charges'!$C$14:$C$203,MATCH($A177,'Annex 4 LDNO charges'!$A$14:$A$203,0)))</f>
        <v>0</v>
      </c>
      <c r="D177" s="246"/>
      <c r="E177" s="246"/>
      <c r="F177" s="245">
        <f t="shared" si="8"/>
        <v>0.47039476132780506</v>
      </c>
    </row>
    <row r="178" spans="1:6" ht="15" x14ac:dyDescent="0.2">
      <c r="A178" s="159" t="s">
        <v>608</v>
      </c>
      <c r="B178" s="202">
        <f>IFERROR(INDEX('Annex 1 LV, HV and UMS charges'!$B$14:$B$45,MATCH($A178,'Annex 1 LV, HV and UMS charges'!$A$14:$A$310,0)),INDEX('Annex 4 LDNO charges'!$B$14:$B$203,MATCH($A178,'Annex 4 LDNO charges'!$A$14:$A$203,0)))</f>
        <v>0</v>
      </c>
      <c r="C178" s="203">
        <f>IFERROR(INDEX('Annex 1 LV, HV and UMS charges'!$C$14:$C$45,MATCH($A178,'Annex 1 LV, HV and UMS charges'!$A$14:$A$310,0)),INDEX('Annex 4 LDNO charges'!$C$14:$C$203,MATCH($A178,'Annex 4 LDNO charges'!$A$14:$A$203,0)))</f>
        <v>0</v>
      </c>
      <c r="D178" s="246"/>
      <c r="E178" s="246"/>
      <c r="F178" s="245">
        <f t="shared" si="8"/>
        <v>0.47039476132780506</v>
      </c>
    </row>
    <row r="179" spans="1:6" ht="15" x14ac:dyDescent="0.2">
      <c r="A179" s="159" t="s">
        <v>609</v>
      </c>
      <c r="B179" s="202">
        <f>IFERROR(INDEX('Annex 1 LV, HV and UMS charges'!$B$14:$B$45,MATCH($A179,'Annex 1 LV, HV and UMS charges'!$A$14:$A$310,0)),INDEX('Annex 4 LDNO charges'!$B$14:$B$203,MATCH($A179,'Annex 4 LDNO charges'!$A$14:$A$203,0)))</f>
        <v>0</v>
      </c>
      <c r="C179" s="203">
        <f>IFERROR(INDEX('Annex 1 LV, HV and UMS charges'!$C$14:$C$45,MATCH($A179,'Annex 1 LV, HV and UMS charges'!$A$14:$A$310,0)),INDEX('Annex 4 LDNO charges'!$C$14:$C$203,MATCH($A179,'Annex 4 LDNO charges'!$A$14:$A$203,0)))</f>
        <v>0</v>
      </c>
      <c r="D179" s="246"/>
      <c r="E179" s="246"/>
      <c r="F179" s="245">
        <f t="shared" si="8"/>
        <v>0.47039476132780506</v>
      </c>
    </row>
    <row r="180" spans="1:6" ht="15" x14ac:dyDescent="0.2">
      <c r="A180" s="159" t="s">
        <v>610</v>
      </c>
      <c r="B180" s="202">
        <f>IFERROR(INDEX('Annex 1 LV, HV and UMS charges'!$B$14:$B$45,MATCH($A180,'Annex 1 LV, HV and UMS charges'!$A$14:$A$310,0)),INDEX('Annex 4 LDNO charges'!$B$14:$B$203,MATCH($A180,'Annex 4 LDNO charges'!$A$14:$A$203,0)))</f>
        <v>0</v>
      </c>
      <c r="C180" s="203">
        <f>IFERROR(INDEX('Annex 1 LV, HV and UMS charges'!$C$14:$C$45,MATCH($A180,'Annex 1 LV, HV and UMS charges'!$A$14:$A$310,0)),INDEX('Annex 4 LDNO charges'!$C$14:$C$203,MATCH($A180,'Annex 4 LDNO charges'!$A$14:$A$203,0)))</f>
        <v>0</v>
      </c>
      <c r="D180" s="246"/>
      <c r="E180" s="246"/>
      <c r="F180" s="245">
        <f t="shared" si="8"/>
        <v>0.47039476132780506</v>
      </c>
    </row>
    <row r="181" spans="1:6" ht="15" x14ac:dyDescent="0.2">
      <c r="A181" s="159" t="s">
        <v>611</v>
      </c>
      <c r="B181" s="202">
        <f>IFERROR(INDEX('Annex 1 LV, HV and UMS charges'!$B$14:$B$45,MATCH($A181,'Annex 1 LV, HV and UMS charges'!$A$14:$A$310,0)),INDEX('Annex 4 LDNO charges'!$B$14:$B$203,MATCH($A181,'Annex 4 LDNO charges'!$A$14:$A$203,0)))</f>
        <v>0</v>
      </c>
      <c r="C181" s="203">
        <f>IFERROR(INDEX('Annex 1 LV, HV and UMS charges'!$C$14:$C$45,MATCH($A181,'Annex 1 LV, HV and UMS charges'!$A$14:$A$310,0)),INDEX('Annex 4 LDNO charges'!$C$14:$C$203,MATCH($A181,'Annex 4 LDNO charges'!$A$14:$A$203,0)))</f>
        <v>0</v>
      </c>
      <c r="D181" s="246"/>
      <c r="E181" s="246"/>
      <c r="F181" s="245">
        <f t="shared" si="8"/>
        <v>0.47039476132780506</v>
      </c>
    </row>
    <row r="182" spans="1:6" ht="15" x14ac:dyDescent="0.2">
      <c r="A182" s="159" t="s">
        <v>612</v>
      </c>
      <c r="B182" s="202">
        <f>IFERROR(INDEX('Annex 1 LV, HV and UMS charges'!$B$14:$B$45,MATCH($A182,'Annex 1 LV, HV and UMS charges'!$A$14:$A$310,0)),INDEX('Annex 4 LDNO charges'!$B$14:$B$203,MATCH($A182,'Annex 4 LDNO charges'!$A$14:$A$203,0)))</f>
        <v>0</v>
      </c>
      <c r="C182" s="203">
        <f>IFERROR(INDEX('Annex 1 LV, HV and UMS charges'!$C$14:$C$45,MATCH($A182,'Annex 1 LV, HV and UMS charges'!$A$14:$A$310,0)),INDEX('Annex 4 LDNO charges'!$C$14:$C$203,MATCH($A182,'Annex 4 LDNO charges'!$A$14:$A$203,0)))</f>
        <v>0</v>
      </c>
      <c r="D182" s="246"/>
      <c r="E182" s="246"/>
      <c r="F182" s="245">
        <f t="shared" si="8"/>
        <v>0.47039476132780506</v>
      </c>
    </row>
    <row r="183" spans="1:6" ht="15" x14ac:dyDescent="0.2">
      <c r="A183" s="159" t="s">
        <v>613</v>
      </c>
      <c r="B183" s="202">
        <f>IFERROR(INDEX('Annex 1 LV, HV and UMS charges'!$B$14:$B$45,MATCH($A183,'Annex 1 LV, HV and UMS charges'!$A$14:$A$310,0)),INDEX('Annex 4 LDNO charges'!$B$14:$B$203,MATCH($A183,'Annex 4 LDNO charges'!$A$14:$A$203,0)))</f>
        <v>0</v>
      </c>
      <c r="C183" s="203">
        <f>IFERROR(INDEX('Annex 1 LV, HV and UMS charges'!$C$14:$C$45,MATCH($A183,'Annex 1 LV, HV and UMS charges'!$A$14:$A$310,0)),INDEX('Annex 4 LDNO charges'!$C$14:$C$203,MATCH($A183,'Annex 4 LDNO charges'!$A$14:$A$203,0)))</f>
        <v>0</v>
      </c>
      <c r="D183" s="246"/>
      <c r="E183" s="246"/>
      <c r="F183" s="245">
        <f t="shared" si="8"/>
        <v>0.47039476132780506</v>
      </c>
    </row>
    <row r="184" spans="1:6" ht="15" x14ac:dyDescent="0.2">
      <c r="A184" s="159" t="s">
        <v>614</v>
      </c>
      <c r="B184" s="202">
        <f>IFERROR(INDEX('Annex 1 LV, HV and UMS charges'!$B$14:$B$45,MATCH($A184,'Annex 1 LV, HV and UMS charges'!$A$14:$A$310,0)),INDEX('Annex 4 LDNO charges'!$B$14:$B$203,MATCH($A184,'Annex 4 LDNO charges'!$A$14:$A$203,0)))</f>
        <v>0</v>
      </c>
      <c r="C184" s="203">
        <f>IFERROR(INDEX('Annex 1 LV, HV and UMS charges'!$C$14:$C$45,MATCH($A184,'Annex 1 LV, HV and UMS charges'!$A$14:$A$310,0)),INDEX('Annex 4 LDNO charges'!$C$14:$C$203,MATCH($A184,'Annex 4 LDNO charges'!$A$14:$A$203,0)))</f>
        <v>0</v>
      </c>
      <c r="D184" s="246"/>
      <c r="E184" s="246"/>
      <c r="F184" s="245">
        <f t="shared" si="8"/>
        <v>0.47039476132780506</v>
      </c>
    </row>
    <row r="185" spans="1:6" ht="15" x14ac:dyDescent="0.2">
      <c r="A185" s="159" t="s">
        <v>615</v>
      </c>
      <c r="B185" s="202">
        <f>IFERROR(INDEX('Annex 1 LV, HV and UMS charges'!$B$14:$B$45,MATCH($A185,'Annex 1 LV, HV and UMS charges'!$A$14:$A$310,0)),INDEX('Annex 4 LDNO charges'!$B$14:$B$203,MATCH($A185,'Annex 4 LDNO charges'!$A$14:$A$203,0)))</f>
        <v>0</v>
      </c>
      <c r="C185" s="203">
        <f>IFERROR(INDEX('Annex 1 LV, HV and UMS charges'!$C$14:$C$45,MATCH($A185,'Annex 1 LV, HV and UMS charges'!$A$14:$A$310,0)),INDEX('Annex 4 LDNO charges'!$C$14:$C$203,MATCH($A185,'Annex 4 LDNO charges'!$A$14:$A$203,0)))</f>
        <v>0</v>
      </c>
      <c r="D185" s="246"/>
      <c r="E185" s="246"/>
      <c r="F185" s="245">
        <f t="shared" si="8"/>
        <v>0.47039476132780506</v>
      </c>
    </row>
    <row r="186" spans="1:6" ht="15" x14ac:dyDescent="0.2">
      <c r="A186" s="159" t="s">
        <v>616</v>
      </c>
      <c r="B186" s="202">
        <f>IFERROR(INDEX('Annex 1 LV, HV and UMS charges'!$B$14:$B$45,MATCH($A186,'Annex 1 LV, HV and UMS charges'!$A$14:$A$310,0)),INDEX('Annex 4 LDNO charges'!$B$14:$B$203,MATCH($A186,'Annex 4 LDNO charges'!$A$14:$A$203,0)))</f>
        <v>0</v>
      </c>
      <c r="C186" s="203">
        <f>IFERROR(INDEX('Annex 1 LV, HV and UMS charges'!$C$14:$C$45,MATCH($A186,'Annex 1 LV, HV and UMS charges'!$A$14:$A$310,0)),INDEX('Annex 4 LDNO charges'!$C$14:$C$203,MATCH($A186,'Annex 4 LDNO charges'!$A$14:$A$203,0)))</f>
        <v>0</v>
      </c>
      <c r="D186" s="246"/>
      <c r="E186" s="246"/>
      <c r="F186" s="245">
        <f t="shared" si="8"/>
        <v>0.47039476132780506</v>
      </c>
    </row>
    <row r="187" spans="1:6" ht="15" x14ac:dyDescent="0.2">
      <c r="A187" s="159" t="s">
        <v>617</v>
      </c>
      <c r="B187" s="202">
        <f>IFERROR(INDEX('Annex 1 LV, HV and UMS charges'!$B$14:$B$45,MATCH($A187,'Annex 1 LV, HV and UMS charges'!$A$14:$A$310,0)),INDEX('Annex 4 LDNO charges'!$B$14:$B$203,MATCH($A187,'Annex 4 LDNO charges'!$A$14:$A$203,0)))</f>
        <v>0</v>
      </c>
      <c r="C187" s="203">
        <f>IFERROR(INDEX('Annex 1 LV, HV and UMS charges'!$C$14:$C$45,MATCH($A187,'Annex 1 LV, HV and UMS charges'!$A$14:$A$310,0)),INDEX('Annex 4 LDNO charges'!$C$14:$C$203,MATCH($A187,'Annex 4 LDNO charges'!$A$14:$A$203,0)))</f>
        <v>0</v>
      </c>
      <c r="D187" s="246"/>
      <c r="E187" s="246"/>
      <c r="F187" s="245">
        <f t="shared" si="8"/>
        <v>0.47039476132780506</v>
      </c>
    </row>
    <row r="188" spans="1:6" ht="15" x14ac:dyDescent="0.2">
      <c r="A188" s="159" t="s">
        <v>618</v>
      </c>
      <c r="B188" s="202">
        <f>IFERROR(INDEX('Annex 1 LV, HV and UMS charges'!$B$14:$B$45,MATCH($A188,'Annex 1 LV, HV and UMS charges'!$A$14:$A$310,0)),INDEX('Annex 4 LDNO charges'!$B$14:$B$203,MATCH($A188,'Annex 4 LDNO charges'!$A$14:$A$203,0)))</f>
        <v>0</v>
      </c>
      <c r="C188" s="203">
        <f>IFERROR(INDEX('Annex 1 LV, HV and UMS charges'!$C$14:$C$45,MATCH($A188,'Annex 1 LV, HV and UMS charges'!$A$14:$A$310,0)),INDEX('Annex 4 LDNO charges'!$C$14:$C$203,MATCH($A188,'Annex 4 LDNO charges'!$A$14:$A$203,0)))</f>
        <v>0</v>
      </c>
      <c r="D188" s="246"/>
      <c r="E188" s="246"/>
      <c r="F188" s="245">
        <f t="shared" si="8"/>
        <v>0.47039476132780506</v>
      </c>
    </row>
    <row r="189" spans="1:6" ht="15" x14ac:dyDescent="0.2">
      <c r="A189" s="159" t="s">
        <v>619</v>
      </c>
      <c r="B189" s="202">
        <f>IFERROR(INDEX('Annex 1 LV, HV and UMS charges'!$B$14:$B$45,MATCH($A189,'Annex 1 LV, HV and UMS charges'!$A$14:$A$310,0)),INDEX('Annex 4 LDNO charges'!$B$14:$B$203,MATCH($A189,'Annex 4 LDNO charges'!$A$14:$A$203,0)))</f>
        <v>0</v>
      </c>
      <c r="C189" s="203">
        <f>IFERROR(INDEX('Annex 1 LV, HV and UMS charges'!$C$14:$C$45,MATCH($A189,'Annex 1 LV, HV and UMS charges'!$A$14:$A$310,0)),INDEX('Annex 4 LDNO charges'!$C$14:$C$203,MATCH($A189,'Annex 4 LDNO charges'!$A$14:$A$203,0)))</f>
        <v>0</v>
      </c>
      <c r="D189" s="246"/>
      <c r="E189" s="246"/>
      <c r="F189" s="245">
        <f t="shared" si="8"/>
        <v>0.47039476132780506</v>
      </c>
    </row>
    <row r="190" spans="1:6" ht="15" x14ac:dyDescent="0.2">
      <c r="A190" s="159" t="s">
        <v>620</v>
      </c>
      <c r="B190" s="202">
        <f>IFERROR(INDEX('Annex 1 LV, HV and UMS charges'!$B$14:$B$45,MATCH($A190,'Annex 1 LV, HV and UMS charges'!$A$14:$A$310,0)),INDEX('Annex 4 LDNO charges'!$B$14:$B$203,MATCH($A190,'Annex 4 LDNO charges'!$A$14:$A$203,0)))</f>
        <v>0</v>
      </c>
      <c r="C190" s="203">
        <f>IFERROR(INDEX('Annex 1 LV, HV and UMS charges'!$C$14:$C$45,MATCH($A190,'Annex 1 LV, HV and UMS charges'!$A$14:$A$310,0)),INDEX('Annex 4 LDNO charges'!$C$14:$C$203,MATCH($A190,'Annex 4 LDNO charges'!$A$14:$A$203,0)))</f>
        <v>0</v>
      </c>
      <c r="D190" s="246"/>
      <c r="E190" s="246"/>
      <c r="F190" s="245">
        <f t="shared" si="8"/>
        <v>0.47039476132780506</v>
      </c>
    </row>
    <row r="191" spans="1:6" ht="15" x14ac:dyDescent="0.2">
      <c r="A191" s="159" t="s">
        <v>621</v>
      </c>
      <c r="B191" s="202">
        <f>IFERROR(INDEX('Annex 1 LV, HV and UMS charges'!$B$14:$B$45,MATCH($A191,'Annex 1 LV, HV and UMS charges'!$A$14:$A$310,0)),INDEX('Annex 4 LDNO charges'!$B$14:$B$203,MATCH($A191,'Annex 4 LDNO charges'!$A$14:$A$203,0)))</f>
        <v>0</v>
      </c>
      <c r="C191" s="203">
        <f>IFERROR(INDEX('Annex 1 LV, HV and UMS charges'!$C$14:$C$45,MATCH($A191,'Annex 1 LV, HV and UMS charges'!$A$14:$A$310,0)),INDEX('Annex 4 LDNO charges'!$C$14:$C$203,MATCH($A191,'Annex 4 LDNO charges'!$A$14:$A$203,0)))</f>
        <v>0</v>
      </c>
      <c r="D191" s="246"/>
      <c r="E191" s="246"/>
      <c r="F191" s="245">
        <f t="shared" si="8"/>
        <v>0.47039476132780506</v>
      </c>
    </row>
    <row r="192" spans="1:6" ht="15" x14ac:dyDescent="0.2">
      <c r="A192" s="159" t="s">
        <v>500</v>
      </c>
      <c r="B192" s="202">
        <f>IFERROR(INDEX('Annex 1 LV, HV and UMS charges'!$B$14:$B$45,MATCH($A192,'Annex 1 LV, HV and UMS charges'!$A$14:$A$310,0)),INDEX('Annex 4 LDNO charges'!$B$14:$B$203,MATCH($A192,'Annex 4 LDNO charges'!$A$14:$A$203,0)))</f>
        <v>0</v>
      </c>
      <c r="C192" s="203" t="str">
        <f>IFERROR(INDEX('Annex 1 LV, HV and UMS charges'!$C$14:$C$45,MATCH($A192,'Annex 1 LV, HV and UMS charges'!$A$14:$A$310,0)),INDEX('Annex 4 LDNO charges'!$C$14:$C$203,MATCH($A192,'Annex 4 LDNO charges'!$A$14:$A$203,0)))</f>
        <v>0, 1 or 8</v>
      </c>
      <c r="D192" s="246"/>
      <c r="E192" s="246"/>
      <c r="F192" s="245">
        <f t="shared" si="8"/>
        <v>0</v>
      </c>
    </row>
    <row r="193" spans="1:6" ht="15" x14ac:dyDescent="0.2">
      <c r="A193" s="159" t="s">
        <v>501</v>
      </c>
      <c r="B193" s="202">
        <f>IFERROR(INDEX('Annex 1 LV, HV and UMS charges'!$B$14:$B$45,MATCH($A193,'Annex 1 LV, HV and UMS charges'!$A$14:$A$310,0)),INDEX('Annex 4 LDNO charges'!$B$14:$B$203,MATCH($A193,'Annex 4 LDNO charges'!$A$14:$A$203,0)))</f>
        <v>0</v>
      </c>
      <c r="C193" s="203">
        <f>IFERROR(INDEX('Annex 1 LV, HV and UMS charges'!$C$14:$C$45,MATCH($A193,'Annex 1 LV, HV and UMS charges'!$A$14:$A$310,0)),INDEX('Annex 4 LDNO charges'!$C$14:$C$203,MATCH($A193,'Annex 4 LDNO charges'!$A$14:$A$203,0)))</f>
        <v>0</v>
      </c>
      <c r="D193" s="246"/>
      <c r="E193" s="246"/>
      <c r="F193" s="245">
        <f t="shared" si="8"/>
        <v>0</v>
      </c>
    </row>
    <row r="194" spans="1:6" ht="15" x14ac:dyDescent="0.2">
      <c r="A194" s="159" t="s">
        <v>502</v>
      </c>
      <c r="B194" s="202">
        <f>IFERROR(INDEX('Annex 1 LV, HV and UMS charges'!$B$14:$B$45,MATCH($A194,'Annex 1 LV, HV and UMS charges'!$A$14:$A$310,0)),INDEX('Annex 4 LDNO charges'!$B$14:$B$203,MATCH($A194,'Annex 4 LDNO charges'!$A$14:$A$203,0)))</f>
        <v>0</v>
      </c>
      <c r="C194" s="203">
        <f>IFERROR(INDEX('Annex 1 LV, HV and UMS charges'!$C$14:$C$45,MATCH($A194,'Annex 1 LV, HV and UMS charges'!$A$14:$A$310,0)),INDEX('Annex 4 LDNO charges'!$C$14:$C$203,MATCH($A194,'Annex 4 LDNO charges'!$A$14:$A$203,0)))</f>
        <v>0</v>
      </c>
      <c r="D194" s="246"/>
      <c r="E194" s="246"/>
      <c r="F194" s="245">
        <f t="shared" si="8"/>
        <v>0</v>
      </c>
    </row>
    <row r="195" spans="1:6" ht="15" x14ac:dyDescent="0.2">
      <c r="A195" s="159" t="s">
        <v>503</v>
      </c>
      <c r="B195" s="202">
        <f>IFERROR(INDEX('Annex 1 LV, HV and UMS charges'!$B$14:$B$45,MATCH($A195,'Annex 1 LV, HV and UMS charges'!$A$14:$A$310,0)),INDEX('Annex 4 LDNO charges'!$B$14:$B$203,MATCH($A195,'Annex 4 LDNO charges'!$A$14:$A$203,0)))</f>
        <v>0</v>
      </c>
      <c r="C195" s="203">
        <f>IFERROR(INDEX('Annex 1 LV, HV and UMS charges'!$C$14:$C$45,MATCH($A195,'Annex 1 LV, HV and UMS charges'!$A$14:$A$310,0)),INDEX('Annex 4 LDNO charges'!$C$14:$C$203,MATCH($A195,'Annex 4 LDNO charges'!$A$14:$A$203,0)))</f>
        <v>0</v>
      </c>
      <c r="D195" s="246"/>
      <c r="E195" s="246"/>
      <c r="F195" s="245">
        <f t="shared" si="8"/>
        <v>0</v>
      </c>
    </row>
    <row r="196" spans="1:6" ht="15" x14ac:dyDescent="0.2">
      <c r="A196" s="159" t="s">
        <v>504</v>
      </c>
      <c r="B196" s="202">
        <f>IFERROR(INDEX('Annex 1 LV, HV and UMS charges'!$B$14:$B$45,MATCH($A196,'Annex 1 LV, HV and UMS charges'!$A$14:$A$310,0)),INDEX('Annex 4 LDNO charges'!$B$14:$B$203,MATCH($A196,'Annex 4 LDNO charges'!$A$14:$A$203,0)))</f>
        <v>0</v>
      </c>
      <c r="C196" s="203">
        <f>IFERROR(INDEX('Annex 1 LV, HV and UMS charges'!$C$14:$C$45,MATCH($A196,'Annex 1 LV, HV and UMS charges'!$A$14:$A$310,0)),INDEX('Annex 4 LDNO charges'!$C$14:$C$203,MATCH($A196,'Annex 4 LDNO charges'!$A$14:$A$203,0)))</f>
        <v>0</v>
      </c>
      <c r="D196" s="246"/>
      <c r="E196" s="246"/>
      <c r="F196" s="245">
        <f t="shared" si="8"/>
        <v>0</v>
      </c>
    </row>
    <row r="197" spans="1:6" ht="15" x14ac:dyDescent="0.2">
      <c r="A197" s="159" t="s">
        <v>505</v>
      </c>
      <c r="B197" s="202">
        <f>IFERROR(INDEX('Annex 1 LV, HV and UMS charges'!$B$14:$B$45,MATCH($A197,'Annex 1 LV, HV and UMS charges'!$A$14:$A$310,0)),INDEX('Annex 4 LDNO charges'!$B$14:$B$203,MATCH($A197,'Annex 4 LDNO charges'!$A$14:$A$203,0)))</f>
        <v>0</v>
      </c>
      <c r="C197" s="203">
        <f>IFERROR(INDEX('Annex 1 LV, HV and UMS charges'!$C$14:$C$45,MATCH($A197,'Annex 1 LV, HV and UMS charges'!$A$14:$A$310,0)),INDEX('Annex 4 LDNO charges'!$C$14:$C$203,MATCH($A197,'Annex 4 LDNO charges'!$A$14:$A$203,0)))</f>
        <v>0</v>
      </c>
      <c r="D197" s="246"/>
      <c r="E197" s="246"/>
      <c r="F197" s="245">
        <f t="shared" si="8"/>
        <v>0</v>
      </c>
    </row>
    <row r="198" spans="1:6" ht="15" x14ac:dyDescent="0.2">
      <c r="A198" s="159" t="s">
        <v>578</v>
      </c>
      <c r="B198" s="202">
        <f>IFERROR(INDEX('Annex 1 LV, HV and UMS charges'!$B$14:$B$45,MATCH($A198,'Annex 1 LV, HV and UMS charges'!$A$14:$A$310,0)),INDEX('Annex 4 LDNO charges'!$B$14:$B$203,MATCH($A198,'Annex 4 LDNO charges'!$A$14:$A$203,0)))</f>
        <v>0</v>
      </c>
      <c r="C198" s="203" t="str">
        <f>IFERROR(INDEX('Annex 1 LV, HV and UMS charges'!$C$14:$C$45,MATCH($A198,'Annex 1 LV, HV and UMS charges'!$A$14:$A$310,0)),INDEX('Annex 4 LDNO charges'!$C$14:$C$203,MATCH($A198,'Annex 4 LDNO charges'!$A$14:$A$203,0)))</f>
        <v>0, 1, 2</v>
      </c>
      <c r="D198" s="245">
        <f>IF(IFERROR(FIND("RELATED MPAN",UPPER($A198)),0)+IFERROR(FIND("GENER",UPPER($A198)),0)+IFERROR(FIND("UNMETERED",UPPER($A198)),0)=0,D$5,0)</f>
        <v>0.19043822914071118</v>
      </c>
      <c r="E198" s="245">
        <f t="shared" ref="E198:E199" si="10">IF(IFERROR(FIND("RELATED MPAN",UPPER($A198)),0)+IFERROR(FIND("GENER",UPPER($A198)),0)+IFERROR(FIND("UNMETERED",UPPER($A198)),0)=0,E$5,0)</f>
        <v>0</v>
      </c>
      <c r="F198" s="245">
        <f t="shared" si="8"/>
        <v>0.47039476132780506</v>
      </c>
    </row>
    <row r="199" spans="1:6" ht="15" x14ac:dyDescent="0.2">
      <c r="A199" s="159" t="s">
        <v>579</v>
      </c>
      <c r="B199" s="202">
        <f>IFERROR(INDEX('Annex 1 LV, HV and UMS charges'!$B$14:$B$45,MATCH($A199,'Annex 1 LV, HV and UMS charges'!$A$14:$A$310,0)),INDEX('Annex 4 LDNO charges'!$B$14:$B$203,MATCH($A199,'Annex 4 LDNO charges'!$A$14:$A$203,0)))</f>
        <v>0</v>
      </c>
      <c r="C199" s="203" t="str">
        <f>IFERROR(INDEX('Annex 1 LV, HV and UMS charges'!$C$14:$C$45,MATCH($A199,'Annex 1 LV, HV and UMS charges'!$A$14:$A$310,0)),INDEX('Annex 4 LDNO charges'!$C$14:$C$203,MATCH($A199,'Annex 4 LDNO charges'!$A$14:$A$203,0)))</f>
        <v>2</v>
      </c>
      <c r="D199" s="245">
        <f>IF(IFERROR(FIND("RELATED MPAN",UPPER($A199)),0)+IFERROR(FIND("GENER",UPPER($A199)),0)+IFERROR(FIND("UNMETERED",UPPER($A199)),0)=0,D$5,0)</f>
        <v>0</v>
      </c>
      <c r="E199" s="245">
        <f t="shared" si="10"/>
        <v>0</v>
      </c>
      <c r="F199" s="245">
        <f t="shared" si="8"/>
        <v>0</v>
      </c>
    </row>
    <row r="200" spans="1:6" ht="15" x14ac:dyDescent="0.2">
      <c r="A200" s="159" t="s">
        <v>580</v>
      </c>
      <c r="B200" s="202">
        <f>IFERROR(INDEX('Annex 1 LV, HV and UMS charges'!$B$14:$B$45,MATCH($A200,'Annex 1 LV, HV and UMS charges'!$A$14:$A$310,0)),INDEX('Annex 4 LDNO charges'!$B$14:$B$203,MATCH($A200,'Annex 4 LDNO charges'!$A$14:$A$203,0)))</f>
        <v>0</v>
      </c>
      <c r="C200" s="203" t="str">
        <f>IFERROR(INDEX('Annex 1 LV, HV and UMS charges'!$C$14:$C$45,MATCH($A200,'Annex 1 LV, HV and UMS charges'!$A$14:$A$310,0)),INDEX('Annex 4 LDNO charges'!$C$14:$C$203,MATCH($A200,'Annex 4 LDNO charges'!$A$14:$A$203,0)))</f>
        <v>0, 3, 4, 5-8</v>
      </c>
      <c r="D200" s="246"/>
      <c r="E200" s="246"/>
      <c r="F200" s="245">
        <f t="shared" si="8"/>
        <v>0.47039476132780506</v>
      </c>
    </row>
    <row r="201" spans="1:6" ht="15" x14ac:dyDescent="0.2">
      <c r="A201" s="159" t="s">
        <v>581</v>
      </c>
      <c r="B201" s="202">
        <f>IFERROR(INDEX('Annex 1 LV, HV and UMS charges'!$B$14:$B$45,MATCH($A201,'Annex 1 LV, HV and UMS charges'!$A$14:$A$310,0)),INDEX('Annex 4 LDNO charges'!$B$14:$B$203,MATCH($A201,'Annex 4 LDNO charges'!$A$14:$A$203,0)))</f>
        <v>0</v>
      </c>
      <c r="C201" s="203" t="str">
        <f>IFERROR(INDEX('Annex 1 LV, HV and UMS charges'!$C$14:$C$45,MATCH($A201,'Annex 1 LV, HV and UMS charges'!$A$14:$A$310,0)),INDEX('Annex 4 LDNO charges'!$C$14:$C$203,MATCH($A201,'Annex 4 LDNO charges'!$A$14:$A$203,0)))</f>
        <v>0, 3, 4, 5-8</v>
      </c>
      <c r="D201" s="246"/>
      <c r="E201" s="246"/>
      <c r="F201" s="245">
        <f t="shared" si="8"/>
        <v>0.47039476132780506</v>
      </c>
    </row>
    <row r="202" spans="1:6" ht="15" x14ac:dyDescent="0.2">
      <c r="A202" s="159" t="s">
        <v>582</v>
      </c>
      <c r="B202" s="202">
        <f>IFERROR(INDEX('Annex 1 LV, HV and UMS charges'!$B$14:$B$45,MATCH($A202,'Annex 1 LV, HV and UMS charges'!$A$14:$A$310,0)),INDEX('Annex 4 LDNO charges'!$B$14:$B$203,MATCH($A202,'Annex 4 LDNO charges'!$A$14:$A$203,0)))</f>
        <v>0</v>
      </c>
      <c r="C202" s="203" t="str">
        <f>IFERROR(INDEX('Annex 1 LV, HV and UMS charges'!$C$14:$C$45,MATCH($A202,'Annex 1 LV, HV and UMS charges'!$A$14:$A$310,0)),INDEX('Annex 4 LDNO charges'!$C$14:$C$203,MATCH($A202,'Annex 4 LDNO charges'!$A$14:$A$203,0)))</f>
        <v>0, 3, 4, 5-8</v>
      </c>
      <c r="D202" s="246"/>
      <c r="E202" s="246"/>
      <c r="F202" s="245">
        <f t="shared" si="8"/>
        <v>0.47039476132780506</v>
      </c>
    </row>
    <row r="203" spans="1:6" ht="15" x14ac:dyDescent="0.2">
      <c r="A203" s="159" t="s">
        <v>583</v>
      </c>
      <c r="B203" s="202">
        <f>IFERROR(INDEX('Annex 1 LV, HV and UMS charges'!$B$14:$B$45,MATCH($A203,'Annex 1 LV, HV and UMS charges'!$A$14:$A$310,0)),INDEX('Annex 4 LDNO charges'!$B$14:$B$203,MATCH($A203,'Annex 4 LDNO charges'!$A$14:$A$203,0)))</f>
        <v>0</v>
      </c>
      <c r="C203" s="203" t="str">
        <f>IFERROR(INDEX('Annex 1 LV, HV and UMS charges'!$C$14:$C$45,MATCH($A203,'Annex 1 LV, HV and UMS charges'!$A$14:$A$310,0)),INDEX('Annex 4 LDNO charges'!$C$14:$C$203,MATCH($A203,'Annex 4 LDNO charges'!$A$14:$A$203,0)))</f>
        <v>0, 3, 4, 5-8</v>
      </c>
      <c r="D203" s="246"/>
      <c r="E203" s="246"/>
      <c r="F203" s="245">
        <f t="shared" si="8"/>
        <v>0.47039476132780506</v>
      </c>
    </row>
    <row r="204" spans="1:6" ht="15" x14ac:dyDescent="0.2">
      <c r="A204" s="159" t="s">
        <v>584</v>
      </c>
      <c r="B204" s="202">
        <f>IFERROR(INDEX('Annex 1 LV, HV and UMS charges'!$B$14:$B$45,MATCH($A204,'Annex 1 LV, HV and UMS charges'!$A$14:$A$310,0)),INDEX('Annex 4 LDNO charges'!$B$14:$B$203,MATCH($A204,'Annex 4 LDNO charges'!$A$14:$A$203,0)))</f>
        <v>0</v>
      </c>
      <c r="C204" s="203" t="str">
        <f>IFERROR(INDEX('Annex 1 LV, HV and UMS charges'!$C$14:$C$45,MATCH($A204,'Annex 1 LV, HV and UMS charges'!$A$14:$A$310,0)),INDEX('Annex 4 LDNO charges'!$C$14:$C$203,MATCH($A204,'Annex 4 LDNO charges'!$A$14:$A$203,0)))</f>
        <v>0, 3, 4, 5-8</v>
      </c>
      <c r="D204" s="246"/>
      <c r="E204" s="246"/>
      <c r="F204" s="245">
        <f t="shared" si="8"/>
        <v>0.47039476132780506</v>
      </c>
    </row>
    <row r="205" spans="1:6" ht="15" x14ac:dyDescent="0.2">
      <c r="A205" s="159" t="s">
        <v>506</v>
      </c>
      <c r="B205" s="202">
        <f>IFERROR(INDEX('Annex 1 LV, HV and UMS charges'!$B$14:$B$45,MATCH($A205,'Annex 1 LV, HV and UMS charges'!$A$14:$A$310,0)),INDEX('Annex 4 LDNO charges'!$B$14:$B$203,MATCH($A205,'Annex 4 LDNO charges'!$A$14:$A$203,0)))</f>
        <v>0</v>
      </c>
      <c r="C205" s="203" t="str">
        <f>IFERROR(INDEX('Annex 1 LV, HV and UMS charges'!$C$14:$C$45,MATCH($A205,'Annex 1 LV, HV and UMS charges'!$A$14:$A$310,0)),INDEX('Annex 4 LDNO charges'!$C$14:$C$203,MATCH($A205,'Annex 4 LDNO charges'!$A$14:$A$203,0)))</f>
        <v>4</v>
      </c>
      <c r="D205" s="246"/>
      <c r="E205" s="246"/>
      <c r="F205" s="245">
        <f t="shared" si="8"/>
        <v>0</v>
      </c>
    </row>
    <row r="206" spans="1:6" ht="15" x14ac:dyDescent="0.2">
      <c r="A206" s="159" t="s">
        <v>585</v>
      </c>
      <c r="B206" s="202">
        <f>IFERROR(INDEX('Annex 1 LV, HV and UMS charges'!$B$14:$B$45,MATCH($A206,'Annex 1 LV, HV and UMS charges'!$A$14:$A$310,0)),INDEX('Annex 4 LDNO charges'!$B$14:$B$203,MATCH($A206,'Annex 4 LDNO charges'!$A$14:$A$203,0)))</f>
        <v>0</v>
      </c>
      <c r="C206" s="203">
        <f>IFERROR(INDEX('Annex 1 LV, HV and UMS charges'!$C$14:$C$45,MATCH($A206,'Annex 1 LV, HV and UMS charges'!$A$14:$A$310,0)),INDEX('Annex 4 LDNO charges'!$C$14:$C$203,MATCH($A206,'Annex 4 LDNO charges'!$A$14:$A$203,0)))</f>
        <v>0</v>
      </c>
      <c r="D206" s="246"/>
      <c r="E206" s="246"/>
      <c r="F206" s="245">
        <f t="shared" si="8"/>
        <v>0.47039476132780506</v>
      </c>
    </row>
    <row r="207" spans="1:6" ht="15" x14ac:dyDescent="0.2">
      <c r="A207" s="159" t="s">
        <v>586</v>
      </c>
      <c r="B207" s="202">
        <f>IFERROR(INDEX('Annex 1 LV, HV and UMS charges'!$B$14:$B$45,MATCH($A207,'Annex 1 LV, HV and UMS charges'!$A$14:$A$310,0)),INDEX('Annex 4 LDNO charges'!$B$14:$B$203,MATCH($A207,'Annex 4 LDNO charges'!$A$14:$A$203,0)))</f>
        <v>0</v>
      </c>
      <c r="C207" s="203">
        <f>IFERROR(INDEX('Annex 1 LV, HV and UMS charges'!$C$14:$C$45,MATCH($A207,'Annex 1 LV, HV and UMS charges'!$A$14:$A$310,0)),INDEX('Annex 4 LDNO charges'!$C$14:$C$203,MATCH($A207,'Annex 4 LDNO charges'!$A$14:$A$203,0)))</f>
        <v>0</v>
      </c>
      <c r="D207" s="246"/>
      <c r="E207" s="246"/>
      <c r="F207" s="245">
        <f t="shared" si="8"/>
        <v>0.47039476132780506</v>
      </c>
    </row>
    <row r="208" spans="1:6" ht="15" x14ac:dyDescent="0.2">
      <c r="A208" s="159" t="s">
        <v>587</v>
      </c>
      <c r="B208" s="202">
        <f>IFERROR(INDEX('Annex 1 LV, HV and UMS charges'!$B$14:$B$45,MATCH($A208,'Annex 1 LV, HV and UMS charges'!$A$14:$A$310,0)),INDEX('Annex 4 LDNO charges'!$B$14:$B$203,MATCH($A208,'Annex 4 LDNO charges'!$A$14:$A$203,0)))</f>
        <v>0</v>
      </c>
      <c r="C208" s="203">
        <f>IFERROR(INDEX('Annex 1 LV, HV and UMS charges'!$C$14:$C$45,MATCH($A208,'Annex 1 LV, HV and UMS charges'!$A$14:$A$310,0)),INDEX('Annex 4 LDNO charges'!$C$14:$C$203,MATCH($A208,'Annex 4 LDNO charges'!$A$14:$A$203,0)))</f>
        <v>0</v>
      </c>
      <c r="D208" s="246"/>
      <c r="E208" s="246"/>
      <c r="F208" s="245">
        <f t="shared" si="8"/>
        <v>0.47039476132780506</v>
      </c>
    </row>
    <row r="209" spans="1:6" ht="15" x14ac:dyDescent="0.2">
      <c r="A209" s="159" t="s">
        <v>588</v>
      </c>
      <c r="B209" s="202">
        <f>IFERROR(INDEX('Annex 1 LV, HV and UMS charges'!$B$14:$B$45,MATCH($A209,'Annex 1 LV, HV and UMS charges'!$A$14:$A$310,0)),INDEX('Annex 4 LDNO charges'!$B$14:$B$203,MATCH($A209,'Annex 4 LDNO charges'!$A$14:$A$203,0)))</f>
        <v>0</v>
      </c>
      <c r="C209" s="203">
        <f>IFERROR(INDEX('Annex 1 LV, HV and UMS charges'!$C$14:$C$45,MATCH($A209,'Annex 1 LV, HV and UMS charges'!$A$14:$A$310,0)),INDEX('Annex 4 LDNO charges'!$C$14:$C$203,MATCH($A209,'Annex 4 LDNO charges'!$A$14:$A$203,0)))</f>
        <v>0</v>
      </c>
      <c r="D209" s="246"/>
      <c r="E209" s="246"/>
      <c r="F209" s="245">
        <f t="shared" si="8"/>
        <v>0.47039476132780506</v>
      </c>
    </row>
    <row r="210" spans="1:6" ht="15" x14ac:dyDescent="0.2">
      <c r="A210" s="159" t="s">
        <v>589</v>
      </c>
      <c r="B210" s="202">
        <f>IFERROR(INDEX('Annex 1 LV, HV and UMS charges'!$B$14:$B$45,MATCH($A210,'Annex 1 LV, HV and UMS charges'!$A$14:$A$310,0)),INDEX('Annex 4 LDNO charges'!$B$14:$B$203,MATCH($A210,'Annex 4 LDNO charges'!$A$14:$A$203,0)))</f>
        <v>0</v>
      </c>
      <c r="C210" s="203">
        <f>IFERROR(INDEX('Annex 1 LV, HV and UMS charges'!$C$14:$C$45,MATCH($A210,'Annex 1 LV, HV and UMS charges'!$A$14:$A$310,0)),INDEX('Annex 4 LDNO charges'!$C$14:$C$203,MATCH($A210,'Annex 4 LDNO charges'!$A$14:$A$203,0)))</f>
        <v>0</v>
      </c>
      <c r="D210" s="246"/>
      <c r="E210" s="246"/>
      <c r="F210" s="245">
        <f t="shared" si="8"/>
        <v>0.47039476132780506</v>
      </c>
    </row>
    <row r="211" spans="1:6" ht="15" x14ac:dyDescent="0.2">
      <c r="A211" s="159" t="s">
        <v>590</v>
      </c>
      <c r="B211" s="202">
        <f>IFERROR(INDEX('Annex 1 LV, HV and UMS charges'!$B$14:$B$45,MATCH($A211,'Annex 1 LV, HV and UMS charges'!$A$14:$A$310,0)),INDEX('Annex 4 LDNO charges'!$B$14:$B$203,MATCH($A211,'Annex 4 LDNO charges'!$A$14:$A$203,0)))</f>
        <v>0</v>
      </c>
      <c r="C211" s="203">
        <f>IFERROR(INDEX('Annex 1 LV, HV and UMS charges'!$C$14:$C$45,MATCH($A211,'Annex 1 LV, HV and UMS charges'!$A$14:$A$310,0)),INDEX('Annex 4 LDNO charges'!$C$14:$C$203,MATCH($A211,'Annex 4 LDNO charges'!$A$14:$A$203,0)))</f>
        <v>0</v>
      </c>
      <c r="D211" s="246"/>
      <c r="E211" s="246"/>
      <c r="F211" s="245">
        <f t="shared" si="8"/>
        <v>0.47039476132780506</v>
      </c>
    </row>
    <row r="212" spans="1:6" ht="15" x14ac:dyDescent="0.2">
      <c r="A212" s="159" t="s">
        <v>591</v>
      </c>
      <c r="B212" s="202">
        <f>IFERROR(INDEX('Annex 1 LV, HV and UMS charges'!$B$14:$B$45,MATCH($A212,'Annex 1 LV, HV and UMS charges'!$A$14:$A$310,0)),INDEX('Annex 4 LDNO charges'!$B$14:$B$203,MATCH($A212,'Annex 4 LDNO charges'!$A$14:$A$203,0)))</f>
        <v>0</v>
      </c>
      <c r="C212" s="203">
        <f>IFERROR(INDEX('Annex 1 LV, HV and UMS charges'!$C$14:$C$45,MATCH($A212,'Annex 1 LV, HV and UMS charges'!$A$14:$A$310,0)),INDEX('Annex 4 LDNO charges'!$C$14:$C$203,MATCH($A212,'Annex 4 LDNO charges'!$A$14:$A$203,0)))</f>
        <v>0</v>
      </c>
      <c r="D212" s="246"/>
      <c r="E212" s="246"/>
      <c r="F212" s="245">
        <f t="shared" si="8"/>
        <v>0.47039476132780506</v>
      </c>
    </row>
    <row r="213" spans="1:6" ht="15" x14ac:dyDescent="0.2">
      <c r="A213" s="159" t="s">
        <v>592</v>
      </c>
      <c r="B213" s="202">
        <f>IFERROR(INDEX('Annex 1 LV, HV and UMS charges'!$B$14:$B$45,MATCH($A213,'Annex 1 LV, HV and UMS charges'!$A$14:$A$310,0)),INDEX('Annex 4 LDNO charges'!$B$14:$B$203,MATCH($A213,'Annex 4 LDNO charges'!$A$14:$A$203,0)))</f>
        <v>0</v>
      </c>
      <c r="C213" s="203">
        <f>IFERROR(INDEX('Annex 1 LV, HV and UMS charges'!$C$14:$C$45,MATCH($A213,'Annex 1 LV, HV and UMS charges'!$A$14:$A$310,0)),INDEX('Annex 4 LDNO charges'!$C$14:$C$203,MATCH($A213,'Annex 4 LDNO charges'!$A$14:$A$203,0)))</f>
        <v>0</v>
      </c>
      <c r="D213" s="246"/>
      <c r="E213" s="246"/>
      <c r="F213" s="245">
        <f t="shared" si="8"/>
        <v>0.47039476132780506</v>
      </c>
    </row>
    <row r="214" spans="1:6" ht="15" x14ac:dyDescent="0.2">
      <c r="A214" s="159" t="s">
        <v>593</v>
      </c>
      <c r="B214" s="202">
        <f>IFERROR(INDEX('Annex 1 LV, HV and UMS charges'!$B$14:$B$45,MATCH($A214,'Annex 1 LV, HV and UMS charges'!$A$14:$A$310,0)),INDEX('Annex 4 LDNO charges'!$B$14:$B$203,MATCH($A214,'Annex 4 LDNO charges'!$A$14:$A$203,0)))</f>
        <v>0</v>
      </c>
      <c r="C214" s="203">
        <f>IFERROR(INDEX('Annex 1 LV, HV and UMS charges'!$C$14:$C$45,MATCH($A214,'Annex 1 LV, HV and UMS charges'!$A$14:$A$310,0)),INDEX('Annex 4 LDNO charges'!$C$14:$C$203,MATCH($A214,'Annex 4 LDNO charges'!$A$14:$A$203,0)))</f>
        <v>0</v>
      </c>
      <c r="D214" s="246"/>
      <c r="E214" s="246"/>
      <c r="F214" s="245">
        <f t="shared" ref="F214:F226" si="11">IF(IFERROR(FIND("RELATED MPAN",UPPER($A214)),0)+IFERROR(FIND("GENER",UPPER($A214)),0)+IFERROR(FIND("UNMETERED",UPPER($A214)),0)=0,F$5,0)</f>
        <v>0.47039476132780506</v>
      </c>
    </row>
    <row r="215" spans="1:6" ht="15" x14ac:dyDescent="0.2">
      <c r="A215" s="159" t="s">
        <v>594</v>
      </c>
      <c r="B215" s="202">
        <f>IFERROR(INDEX('Annex 1 LV, HV and UMS charges'!$B$14:$B$45,MATCH($A215,'Annex 1 LV, HV and UMS charges'!$A$14:$A$310,0)),INDEX('Annex 4 LDNO charges'!$B$14:$B$203,MATCH($A215,'Annex 4 LDNO charges'!$A$14:$A$203,0)))</f>
        <v>0</v>
      </c>
      <c r="C215" s="203">
        <f>IFERROR(INDEX('Annex 1 LV, HV and UMS charges'!$C$14:$C$45,MATCH($A215,'Annex 1 LV, HV and UMS charges'!$A$14:$A$310,0)),INDEX('Annex 4 LDNO charges'!$C$14:$C$203,MATCH($A215,'Annex 4 LDNO charges'!$A$14:$A$203,0)))</f>
        <v>0</v>
      </c>
      <c r="D215" s="246"/>
      <c r="E215" s="246"/>
      <c r="F215" s="245">
        <f t="shared" si="11"/>
        <v>0.47039476132780506</v>
      </c>
    </row>
    <row r="216" spans="1:6" ht="15" x14ac:dyDescent="0.2">
      <c r="A216" s="159" t="s">
        <v>595</v>
      </c>
      <c r="B216" s="202">
        <f>IFERROR(INDEX('Annex 1 LV, HV and UMS charges'!$B$14:$B$45,MATCH($A216,'Annex 1 LV, HV and UMS charges'!$A$14:$A$310,0)),INDEX('Annex 4 LDNO charges'!$B$14:$B$203,MATCH($A216,'Annex 4 LDNO charges'!$A$14:$A$203,0)))</f>
        <v>0</v>
      </c>
      <c r="C216" s="203">
        <f>IFERROR(INDEX('Annex 1 LV, HV and UMS charges'!$C$14:$C$45,MATCH($A216,'Annex 1 LV, HV and UMS charges'!$A$14:$A$310,0)),INDEX('Annex 4 LDNO charges'!$C$14:$C$203,MATCH($A216,'Annex 4 LDNO charges'!$A$14:$A$203,0)))</f>
        <v>0</v>
      </c>
      <c r="D216" s="246"/>
      <c r="E216" s="246"/>
      <c r="F216" s="245">
        <f t="shared" si="11"/>
        <v>0.47039476132780506</v>
      </c>
    </row>
    <row r="217" spans="1:6" ht="15" x14ac:dyDescent="0.2">
      <c r="A217" s="159" t="s">
        <v>596</v>
      </c>
      <c r="B217" s="202">
        <f>IFERROR(INDEX('Annex 1 LV, HV and UMS charges'!$B$14:$B$45,MATCH($A217,'Annex 1 LV, HV and UMS charges'!$A$14:$A$310,0)),INDEX('Annex 4 LDNO charges'!$B$14:$B$203,MATCH($A217,'Annex 4 LDNO charges'!$A$14:$A$203,0)))</f>
        <v>0</v>
      </c>
      <c r="C217" s="203">
        <f>IFERROR(INDEX('Annex 1 LV, HV and UMS charges'!$C$14:$C$45,MATCH($A217,'Annex 1 LV, HV and UMS charges'!$A$14:$A$310,0)),INDEX('Annex 4 LDNO charges'!$C$14:$C$203,MATCH($A217,'Annex 4 LDNO charges'!$A$14:$A$203,0)))</f>
        <v>0</v>
      </c>
      <c r="D217" s="246"/>
      <c r="E217" s="246"/>
      <c r="F217" s="245">
        <f t="shared" si="11"/>
        <v>0.47039476132780506</v>
      </c>
    </row>
    <row r="218" spans="1:6" ht="15" x14ac:dyDescent="0.2">
      <c r="A218" s="159" t="s">
        <v>597</v>
      </c>
      <c r="B218" s="202">
        <f>IFERROR(INDEX('Annex 1 LV, HV and UMS charges'!$B$14:$B$45,MATCH($A218,'Annex 1 LV, HV and UMS charges'!$A$14:$A$310,0)),INDEX('Annex 4 LDNO charges'!$B$14:$B$203,MATCH($A218,'Annex 4 LDNO charges'!$A$14:$A$203,0)))</f>
        <v>0</v>
      </c>
      <c r="C218" s="203">
        <f>IFERROR(INDEX('Annex 1 LV, HV and UMS charges'!$C$14:$C$45,MATCH($A218,'Annex 1 LV, HV and UMS charges'!$A$14:$A$310,0)),INDEX('Annex 4 LDNO charges'!$C$14:$C$203,MATCH($A218,'Annex 4 LDNO charges'!$A$14:$A$203,0)))</f>
        <v>0</v>
      </c>
      <c r="D218" s="246"/>
      <c r="E218" s="246"/>
      <c r="F218" s="245">
        <f t="shared" si="11"/>
        <v>0.47039476132780506</v>
      </c>
    </row>
    <row r="219" spans="1:6" ht="15" x14ac:dyDescent="0.2">
      <c r="A219" s="159" t="s">
        <v>598</v>
      </c>
      <c r="B219" s="202">
        <f>IFERROR(INDEX('Annex 1 LV, HV and UMS charges'!$B$14:$B$45,MATCH($A219,'Annex 1 LV, HV and UMS charges'!$A$14:$A$310,0)),INDEX('Annex 4 LDNO charges'!$B$14:$B$203,MATCH($A219,'Annex 4 LDNO charges'!$A$14:$A$203,0)))</f>
        <v>0</v>
      </c>
      <c r="C219" s="203">
        <f>IFERROR(INDEX('Annex 1 LV, HV and UMS charges'!$C$14:$C$45,MATCH($A219,'Annex 1 LV, HV and UMS charges'!$A$14:$A$310,0)),INDEX('Annex 4 LDNO charges'!$C$14:$C$203,MATCH($A219,'Annex 4 LDNO charges'!$A$14:$A$203,0)))</f>
        <v>0</v>
      </c>
      <c r="D219" s="246"/>
      <c r="E219" s="246"/>
      <c r="F219" s="245">
        <f t="shared" si="11"/>
        <v>0.47039476132780506</v>
      </c>
    </row>
    <row r="220" spans="1:6" ht="15" x14ac:dyDescent="0.2">
      <c r="A220" s="159" t="s">
        <v>599</v>
      </c>
      <c r="B220" s="202">
        <f>IFERROR(INDEX('Annex 1 LV, HV and UMS charges'!$B$14:$B$45,MATCH($A220,'Annex 1 LV, HV and UMS charges'!$A$14:$A$310,0)),INDEX('Annex 4 LDNO charges'!$B$14:$B$203,MATCH($A220,'Annex 4 LDNO charges'!$A$14:$A$203,0)))</f>
        <v>0</v>
      </c>
      <c r="C220" s="203">
        <f>IFERROR(INDEX('Annex 1 LV, HV and UMS charges'!$C$14:$C$45,MATCH($A220,'Annex 1 LV, HV and UMS charges'!$A$14:$A$310,0)),INDEX('Annex 4 LDNO charges'!$C$14:$C$203,MATCH($A220,'Annex 4 LDNO charges'!$A$14:$A$203,0)))</f>
        <v>0</v>
      </c>
      <c r="D220" s="246"/>
      <c r="E220" s="246"/>
      <c r="F220" s="245">
        <f t="shared" si="11"/>
        <v>0.47039476132780506</v>
      </c>
    </row>
    <row r="221" spans="1:6" ht="15" x14ac:dyDescent="0.2">
      <c r="A221" s="159" t="s">
        <v>507</v>
      </c>
      <c r="B221" s="202">
        <f>IFERROR(INDEX('Annex 1 LV, HV and UMS charges'!$B$14:$B$45,MATCH($A221,'Annex 1 LV, HV and UMS charges'!$A$14:$A$310,0)),INDEX('Annex 4 LDNO charges'!$B$14:$B$203,MATCH($A221,'Annex 4 LDNO charges'!$A$14:$A$203,0)))</f>
        <v>0</v>
      </c>
      <c r="C221" s="203" t="str">
        <f>IFERROR(INDEX('Annex 1 LV, HV and UMS charges'!$C$14:$C$45,MATCH($A221,'Annex 1 LV, HV and UMS charges'!$A$14:$A$310,0)),INDEX('Annex 4 LDNO charges'!$C$14:$C$203,MATCH($A221,'Annex 4 LDNO charges'!$A$14:$A$203,0)))</f>
        <v>0, 1 or 8</v>
      </c>
      <c r="D221" s="246"/>
      <c r="E221" s="246"/>
      <c r="F221" s="245">
        <f t="shared" si="11"/>
        <v>0</v>
      </c>
    </row>
    <row r="222" spans="1:6" ht="15" x14ac:dyDescent="0.2">
      <c r="A222" s="159" t="s">
        <v>508</v>
      </c>
      <c r="B222" s="202">
        <f>IFERROR(INDEX('Annex 1 LV, HV and UMS charges'!$B$14:$B$45,MATCH($A222,'Annex 1 LV, HV and UMS charges'!$A$14:$A$310,0)),INDEX('Annex 4 LDNO charges'!$B$14:$B$203,MATCH($A222,'Annex 4 LDNO charges'!$A$14:$A$203,0)))</f>
        <v>0</v>
      </c>
      <c r="C222" s="203">
        <f>IFERROR(INDEX('Annex 1 LV, HV and UMS charges'!$C$14:$C$45,MATCH($A222,'Annex 1 LV, HV and UMS charges'!$A$14:$A$310,0)),INDEX('Annex 4 LDNO charges'!$C$14:$C$203,MATCH($A222,'Annex 4 LDNO charges'!$A$14:$A$203,0)))</f>
        <v>0</v>
      </c>
      <c r="D222" s="246"/>
      <c r="E222" s="246"/>
      <c r="F222" s="245">
        <f t="shared" si="11"/>
        <v>0</v>
      </c>
    </row>
    <row r="223" spans="1:6" ht="15" x14ac:dyDescent="0.2">
      <c r="A223" s="159" t="s">
        <v>509</v>
      </c>
      <c r="B223" s="202">
        <f>IFERROR(INDEX('Annex 1 LV, HV and UMS charges'!$B$14:$B$45,MATCH($A223,'Annex 1 LV, HV and UMS charges'!$A$14:$A$310,0)),INDEX('Annex 4 LDNO charges'!$B$14:$B$203,MATCH($A223,'Annex 4 LDNO charges'!$A$14:$A$203,0)))</f>
        <v>0</v>
      </c>
      <c r="C223" s="203">
        <f>IFERROR(INDEX('Annex 1 LV, HV and UMS charges'!$C$14:$C$45,MATCH($A223,'Annex 1 LV, HV and UMS charges'!$A$14:$A$310,0)),INDEX('Annex 4 LDNO charges'!$C$14:$C$203,MATCH($A223,'Annex 4 LDNO charges'!$A$14:$A$203,0)))</f>
        <v>0</v>
      </c>
      <c r="D223" s="246"/>
      <c r="E223" s="246"/>
      <c r="F223" s="245">
        <f t="shared" si="11"/>
        <v>0</v>
      </c>
    </row>
    <row r="224" spans="1:6" ht="15" x14ac:dyDescent="0.2">
      <c r="A224" s="159" t="s">
        <v>510</v>
      </c>
      <c r="B224" s="202">
        <f>IFERROR(INDEX('Annex 1 LV, HV and UMS charges'!$B$14:$B$45,MATCH($A224,'Annex 1 LV, HV and UMS charges'!$A$14:$A$310,0)),INDEX('Annex 4 LDNO charges'!$B$14:$B$203,MATCH($A224,'Annex 4 LDNO charges'!$A$14:$A$203,0)))</f>
        <v>0</v>
      </c>
      <c r="C224" s="203">
        <f>IFERROR(INDEX('Annex 1 LV, HV and UMS charges'!$C$14:$C$45,MATCH($A224,'Annex 1 LV, HV and UMS charges'!$A$14:$A$310,0)),INDEX('Annex 4 LDNO charges'!$C$14:$C$203,MATCH($A224,'Annex 4 LDNO charges'!$A$14:$A$203,0)))</f>
        <v>0</v>
      </c>
      <c r="D224" s="246"/>
      <c r="E224" s="246"/>
      <c r="F224" s="245">
        <f t="shared" si="11"/>
        <v>0</v>
      </c>
    </row>
    <row r="225" spans="1:6" ht="15" x14ac:dyDescent="0.2">
      <c r="A225" s="159" t="s">
        <v>511</v>
      </c>
      <c r="B225" s="202">
        <f>IFERROR(INDEX('Annex 1 LV, HV and UMS charges'!$B$14:$B$45,MATCH($A225,'Annex 1 LV, HV and UMS charges'!$A$14:$A$310,0)),INDEX('Annex 4 LDNO charges'!$B$14:$B$203,MATCH($A225,'Annex 4 LDNO charges'!$A$14:$A$203,0)))</f>
        <v>0</v>
      </c>
      <c r="C225" s="203">
        <f>IFERROR(INDEX('Annex 1 LV, HV and UMS charges'!$C$14:$C$45,MATCH($A225,'Annex 1 LV, HV and UMS charges'!$A$14:$A$310,0)),INDEX('Annex 4 LDNO charges'!$C$14:$C$203,MATCH($A225,'Annex 4 LDNO charges'!$A$14:$A$203,0)))</f>
        <v>0</v>
      </c>
      <c r="D225" s="246"/>
      <c r="E225" s="246"/>
      <c r="F225" s="245">
        <f t="shared" si="11"/>
        <v>0</v>
      </c>
    </row>
    <row r="226" spans="1:6" ht="15" x14ac:dyDescent="0.2">
      <c r="A226" s="159" t="s">
        <v>512</v>
      </c>
      <c r="B226" s="202">
        <f>IFERROR(INDEX('Annex 1 LV, HV and UMS charges'!$B$14:$B$45,MATCH($A226,'Annex 1 LV, HV and UMS charges'!$A$14:$A$310,0)),INDEX('Annex 4 LDNO charges'!$B$14:$B$203,MATCH($A226,'Annex 4 LDNO charges'!$A$14:$A$203,0)))</f>
        <v>0</v>
      </c>
      <c r="C226" s="203">
        <f>IFERROR(INDEX('Annex 1 LV, HV and UMS charges'!$C$14:$C$45,MATCH($A226,'Annex 1 LV, HV and UMS charges'!$A$14:$A$310,0)),INDEX('Annex 4 LDNO charges'!$C$14:$C$203,MATCH($A226,'Annex 4 LDNO charges'!$A$14:$A$203,0)))</f>
        <v>0</v>
      </c>
      <c r="D226" s="246"/>
      <c r="E226" s="246"/>
      <c r="F226" s="245">
        <f t="shared" si="11"/>
        <v>0</v>
      </c>
    </row>
    <row r="227" spans="1:6" ht="12.75" x14ac:dyDescent="0.2">
      <c r="A227" s="343" t="s">
        <v>514</v>
      </c>
      <c r="B227" s="343"/>
      <c r="C227" s="343"/>
      <c r="D227" s="343"/>
      <c r="E227" s="343"/>
      <c r="F227" s="343"/>
    </row>
    <row r="228" spans="1:6" ht="12.75" x14ac:dyDescent="0.2">
      <c r="A228" s="342" t="s">
        <v>515</v>
      </c>
      <c r="B228" s="342"/>
      <c r="C228" s="342"/>
      <c r="D228" s="342"/>
      <c r="E228" s="342"/>
      <c r="F228" s="342"/>
    </row>
    <row r="229" spans="1:6" ht="12.75" x14ac:dyDescent="0.2">
      <c r="A229" s="342" t="s">
        <v>516</v>
      </c>
      <c r="B229" s="342"/>
      <c r="C229" s="342"/>
      <c r="D229" s="342"/>
      <c r="E229" s="342"/>
      <c r="F229" s="342"/>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34"/>
  <sheetViews>
    <sheetView zoomScale="85" zoomScaleNormal="85" zoomScaleSheetLayoutView="100" workbookViewId="0">
      <selection activeCell="H51" sqref="H51"/>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2" t="s">
        <v>27</v>
      </c>
      <c r="B1" s="3"/>
      <c r="C1" s="2"/>
      <c r="E1" s="8"/>
      <c r="F1" s="4"/>
      <c r="G1" s="4"/>
    </row>
    <row r="2" spans="1:7" s="9" customFormat="1" ht="48" customHeight="1" x14ac:dyDescent="0.2">
      <c r="A2" s="291" t="str">
        <f>Overview!B4&amp; " - Effective from "&amp;TEXT(Overview!D4,"D MMMM YYYY")&amp;" - "&amp;Overview!E4&amp;" Nodal/Zonal charges"</f>
        <v>National Grid Electricity Distribution (West Midlands) plc - Effective from 1 April 2024 - Final Nodal/Zonal charges</v>
      </c>
      <c r="B2" s="292"/>
      <c r="C2" s="292"/>
      <c r="D2" s="293"/>
    </row>
    <row r="3" spans="1:7" ht="60.75" customHeight="1" x14ac:dyDescent="0.2">
      <c r="A3" s="19" t="s">
        <v>97</v>
      </c>
      <c r="B3" s="19" t="s">
        <v>1</v>
      </c>
      <c r="C3" s="19" t="s">
        <v>62</v>
      </c>
      <c r="D3" s="19" t="s">
        <v>63</v>
      </c>
    </row>
    <row r="4" spans="1:7" ht="12.75" x14ac:dyDescent="0.2">
      <c r="A4" s="249" t="s">
        <v>924</v>
      </c>
      <c r="B4" s="250">
        <v>0</v>
      </c>
      <c r="C4" s="251">
        <v>13.331471162552093</v>
      </c>
      <c r="D4" s="252"/>
    </row>
    <row r="5" spans="1:7" ht="38.25" x14ac:dyDescent="0.2">
      <c r="A5" s="249" t="s">
        <v>925</v>
      </c>
      <c r="B5" s="250" t="s">
        <v>924</v>
      </c>
      <c r="C5" s="251">
        <v>0</v>
      </c>
      <c r="D5" s="252"/>
    </row>
    <row r="6" spans="1:7" ht="25.5" x14ac:dyDescent="0.2">
      <c r="A6" s="249" t="s">
        <v>926</v>
      </c>
      <c r="B6" s="250" t="s">
        <v>924</v>
      </c>
      <c r="C6" s="251">
        <v>0</v>
      </c>
      <c r="D6" s="252"/>
    </row>
    <row r="7" spans="1:7" ht="25.5" x14ac:dyDescent="0.2">
      <c r="A7" s="249" t="s">
        <v>927</v>
      </c>
      <c r="B7" s="250" t="s">
        <v>924</v>
      </c>
      <c r="C7" s="251">
        <v>5.3543024031722366</v>
      </c>
      <c r="D7" s="252"/>
    </row>
    <row r="8" spans="1:7" ht="51" x14ac:dyDescent="0.2">
      <c r="A8" s="249" t="s">
        <v>928</v>
      </c>
      <c r="B8" s="250" t="s">
        <v>924</v>
      </c>
      <c r="C8" s="251">
        <v>0</v>
      </c>
      <c r="D8" s="252"/>
    </row>
    <row r="9" spans="1:7" ht="25.5" x14ac:dyDescent="0.2">
      <c r="A9" s="249" t="s">
        <v>929</v>
      </c>
      <c r="B9" s="250">
        <v>0</v>
      </c>
      <c r="C9" s="251">
        <v>0</v>
      </c>
      <c r="D9" s="252"/>
    </row>
    <row r="10" spans="1:7" ht="12.75" x14ac:dyDescent="0.2">
      <c r="A10" s="249" t="s">
        <v>930</v>
      </c>
      <c r="B10" s="250">
        <v>0</v>
      </c>
      <c r="C10" s="251">
        <v>0</v>
      </c>
      <c r="D10" s="252"/>
    </row>
    <row r="11" spans="1:7" ht="102" x14ac:dyDescent="0.2">
      <c r="A11" s="249" t="s">
        <v>931</v>
      </c>
      <c r="B11" s="250" t="s">
        <v>924</v>
      </c>
      <c r="C11" s="251">
        <v>0</v>
      </c>
      <c r="D11" s="252"/>
    </row>
    <row r="12" spans="1:7" ht="89.25" x14ac:dyDescent="0.2">
      <c r="A12" s="249" t="s">
        <v>932</v>
      </c>
      <c r="B12" s="250" t="s">
        <v>924</v>
      </c>
      <c r="C12" s="251">
        <v>2.5178846060304811E-2</v>
      </c>
      <c r="D12" s="252"/>
    </row>
    <row r="13" spans="1:7" ht="51" x14ac:dyDescent="0.2">
      <c r="A13" s="249" t="s">
        <v>933</v>
      </c>
      <c r="B13" s="250" t="s">
        <v>932</v>
      </c>
      <c r="C13" s="251">
        <v>1.555179251255745</v>
      </c>
      <c r="D13" s="252"/>
    </row>
    <row r="14" spans="1:7" ht="38.25" x14ac:dyDescent="0.2">
      <c r="A14" s="249" t="s">
        <v>934</v>
      </c>
      <c r="B14" s="250" t="s">
        <v>924</v>
      </c>
      <c r="C14" s="251">
        <v>0</v>
      </c>
      <c r="D14" s="252"/>
    </row>
    <row r="15" spans="1:7" ht="38.25" x14ac:dyDescent="0.2">
      <c r="A15" s="249" t="s">
        <v>935</v>
      </c>
      <c r="B15" s="250" t="s">
        <v>928</v>
      </c>
      <c r="C15" s="251">
        <v>0</v>
      </c>
      <c r="D15" s="252"/>
    </row>
    <row r="16" spans="1:7" ht="38.25" x14ac:dyDescent="0.2">
      <c r="A16" s="249" t="s">
        <v>936</v>
      </c>
      <c r="B16" s="250" t="s">
        <v>925</v>
      </c>
      <c r="C16" s="251">
        <v>0</v>
      </c>
      <c r="D16" s="252"/>
    </row>
    <row r="17" spans="1:4" ht="38.25" x14ac:dyDescent="0.2">
      <c r="A17" s="249" t="s">
        <v>937</v>
      </c>
      <c r="B17" s="250" t="s">
        <v>925</v>
      </c>
      <c r="C17" s="251">
        <v>0</v>
      </c>
      <c r="D17" s="252"/>
    </row>
    <row r="18" spans="1:4" ht="38.25" x14ac:dyDescent="0.2">
      <c r="A18" s="249" t="s">
        <v>938</v>
      </c>
      <c r="B18" s="250" t="s">
        <v>928</v>
      </c>
      <c r="C18" s="251">
        <v>0</v>
      </c>
      <c r="D18" s="252"/>
    </row>
    <row r="19" spans="1:4" ht="38.25" x14ac:dyDescent="0.2">
      <c r="A19" s="249" t="s">
        <v>939</v>
      </c>
      <c r="B19" s="250" t="s">
        <v>928</v>
      </c>
      <c r="C19" s="251">
        <v>0</v>
      </c>
      <c r="D19" s="252"/>
    </row>
    <row r="20" spans="1:4" ht="38.25" x14ac:dyDescent="0.2">
      <c r="A20" s="249" t="s">
        <v>939</v>
      </c>
      <c r="B20" s="250" t="s">
        <v>928</v>
      </c>
      <c r="C20" s="251">
        <v>0</v>
      </c>
      <c r="D20" s="252"/>
    </row>
    <row r="21" spans="1:4" ht="38.25" x14ac:dyDescent="0.2">
      <c r="A21" s="249" t="s">
        <v>940</v>
      </c>
      <c r="B21" s="250" t="s">
        <v>926</v>
      </c>
      <c r="C21" s="251">
        <v>0</v>
      </c>
      <c r="D21" s="252"/>
    </row>
    <row r="22" spans="1:4" ht="38.25" x14ac:dyDescent="0.2">
      <c r="A22" s="249" t="s">
        <v>940</v>
      </c>
      <c r="B22" s="250" t="s">
        <v>926</v>
      </c>
      <c r="C22" s="251">
        <v>0</v>
      </c>
      <c r="D22" s="252"/>
    </row>
    <row r="23" spans="1:4" ht="38.25" x14ac:dyDescent="0.2">
      <c r="A23" s="249" t="s">
        <v>941</v>
      </c>
      <c r="B23" s="250" t="s">
        <v>925</v>
      </c>
      <c r="C23" s="251">
        <v>0</v>
      </c>
      <c r="D23" s="252"/>
    </row>
    <row r="24" spans="1:4" ht="38.25" x14ac:dyDescent="0.2">
      <c r="A24" s="249" t="s">
        <v>942</v>
      </c>
      <c r="B24" s="250" t="s">
        <v>925</v>
      </c>
      <c r="C24" s="251">
        <v>0</v>
      </c>
      <c r="D24" s="252"/>
    </row>
    <row r="25" spans="1:4" ht="38.25" x14ac:dyDescent="0.2">
      <c r="A25" s="249" t="s">
        <v>943</v>
      </c>
      <c r="B25" s="250" t="s">
        <v>928</v>
      </c>
      <c r="C25" s="251">
        <v>0</v>
      </c>
      <c r="D25" s="252"/>
    </row>
    <row r="26" spans="1:4" ht="63.75" x14ac:dyDescent="0.2">
      <c r="A26" s="249" t="s">
        <v>944</v>
      </c>
      <c r="B26" s="250" t="s">
        <v>931</v>
      </c>
      <c r="C26" s="251">
        <v>8.5973110690185273</v>
      </c>
      <c r="D26" s="252"/>
    </row>
    <row r="27" spans="1:4" ht="38.25" x14ac:dyDescent="0.2">
      <c r="A27" s="249" t="s">
        <v>945</v>
      </c>
      <c r="B27" s="250" t="s">
        <v>925</v>
      </c>
      <c r="C27" s="251">
        <v>0</v>
      </c>
      <c r="D27" s="252"/>
    </row>
    <row r="28" spans="1:4" ht="25.5" x14ac:dyDescent="0.2">
      <c r="A28" s="249" t="s">
        <v>946</v>
      </c>
      <c r="B28" s="250" t="s">
        <v>927</v>
      </c>
      <c r="C28" s="251">
        <v>0</v>
      </c>
      <c r="D28" s="252"/>
    </row>
    <row r="29" spans="1:4" ht="38.25" x14ac:dyDescent="0.2">
      <c r="A29" s="249" t="s">
        <v>947</v>
      </c>
      <c r="B29" s="250" t="s">
        <v>925</v>
      </c>
      <c r="C29" s="251">
        <v>0</v>
      </c>
      <c r="D29" s="252"/>
    </row>
    <row r="30" spans="1:4" ht="38.25" x14ac:dyDescent="0.2">
      <c r="A30" s="249" t="s">
        <v>948</v>
      </c>
      <c r="B30" s="250" t="s">
        <v>925</v>
      </c>
      <c r="C30" s="251">
        <v>0</v>
      </c>
      <c r="D30" s="252"/>
    </row>
    <row r="31" spans="1:4" ht="12.75" x14ac:dyDescent="0.2">
      <c r="A31" s="249" t="s">
        <v>949</v>
      </c>
      <c r="B31" s="250" t="s">
        <v>930</v>
      </c>
      <c r="C31" s="251">
        <v>0</v>
      </c>
      <c r="D31" s="252"/>
    </row>
    <row r="32" spans="1:4" ht="38.25" x14ac:dyDescent="0.2">
      <c r="A32" s="249" t="s">
        <v>950</v>
      </c>
      <c r="B32" s="250" t="s">
        <v>925</v>
      </c>
      <c r="C32" s="251">
        <v>0</v>
      </c>
      <c r="D32" s="252"/>
    </row>
    <row r="33" spans="1:4" ht="38.25" x14ac:dyDescent="0.2">
      <c r="A33" s="249" t="s">
        <v>951</v>
      </c>
      <c r="B33" s="250" t="s">
        <v>925</v>
      </c>
      <c r="C33" s="251">
        <v>0</v>
      </c>
      <c r="D33" s="252"/>
    </row>
    <row r="34" spans="1:4" ht="38.25" x14ac:dyDescent="0.2">
      <c r="A34" s="249" t="s">
        <v>952</v>
      </c>
      <c r="B34" s="250" t="s">
        <v>925</v>
      </c>
      <c r="C34" s="251">
        <v>0</v>
      </c>
      <c r="D34" s="252"/>
    </row>
    <row r="35" spans="1:4" ht="38.25" x14ac:dyDescent="0.2">
      <c r="A35" s="249" t="s">
        <v>953</v>
      </c>
      <c r="B35" s="250" t="s">
        <v>925</v>
      </c>
      <c r="C35" s="251">
        <v>0</v>
      </c>
      <c r="D35" s="252"/>
    </row>
    <row r="36" spans="1:4" ht="25.5" x14ac:dyDescent="0.2">
      <c r="A36" s="249" t="s">
        <v>954</v>
      </c>
      <c r="B36" s="250" t="s">
        <v>924</v>
      </c>
      <c r="C36" s="251">
        <v>0</v>
      </c>
      <c r="D36" s="252"/>
    </row>
    <row r="37" spans="1:4" ht="38.25" x14ac:dyDescent="0.2">
      <c r="A37" s="249" t="s">
        <v>955</v>
      </c>
      <c r="B37" s="250" t="s">
        <v>925</v>
      </c>
      <c r="C37" s="251">
        <v>0</v>
      </c>
      <c r="D37" s="252"/>
    </row>
    <row r="38" spans="1:4" ht="25.5" x14ac:dyDescent="0.2">
      <c r="A38" s="249" t="s">
        <v>956</v>
      </c>
      <c r="B38" s="250" t="s">
        <v>924</v>
      </c>
      <c r="C38" s="251">
        <v>0</v>
      </c>
      <c r="D38" s="252"/>
    </row>
    <row r="39" spans="1:4" ht="25.5" x14ac:dyDescent="0.2">
      <c r="A39" s="249" t="s">
        <v>957</v>
      </c>
      <c r="B39" s="250" t="s">
        <v>924</v>
      </c>
      <c r="C39" s="251">
        <v>0</v>
      </c>
      <c r="D39" s="252"/>
    </row>
    <row r="40" spans="1:4" ht="38.25" x14ac:dyDescent="0.2">
      <c r="A40" s="249" t="s">
        <v>958</v>
      </c>
      <c r="B40" s="250" t="s">
        <v>925</v>
      </c>
      <c r="C40" s="251">
        <v>0</v>
      </c>
      <c r="D40" s="252"/>
    </row>
    <row r="41" spans="1:4" ht="38.25" x14ac:dyDescent="0.2">
      <c r="A41" s="249" t="s">
        <v>959</v>
      </c>
      <c r="B41" s="250" t="s">
        <v>925</v>
      </c>
      <c r="C41" s="251">
        <v>0</v>
      </c>
      <c r="D41" s="252"/>
    </row>
    <row r="42" spans="1:4" ht="38.25" x14ac:dyDescent="0.2">
      <c r="A42" s="249" t="s">
        <v>947</v>
      </c>
      <c r="B42" s="250" t="s">
        <v>925</v>
      </c>
      <c r="C42" s="251">
        <v>0</v>
      </c>
      <c r="D42" s="252"/>
    </row>
    <row r="43" spans="1:4" ht="25.5" x14ac:dyDescent="0.2">
      <c r="A43" s="249" t="s">
        <v>960</v>
      </c>
      <c r="B43" s="250" t="s">
        <v>927</v>
      </c>
      <c r="C43" s="251">
        <v>0</v>
      </c>
      <c r="D43" s="252"/>
    </row>
    <row r="44" spans="1:4" ht="38.25" x14ac:dyDescent="0.2">
      <c r="A44" s="249" t="s">
        <v>961</v>
      </c>
      <c r="B44" s="250" t="s">
        <v>926</v>
      </c>
      <c r="C44" s="251">
        <v>0</v>
      </c>
      <c r="D44" s="252"/>
    </row>
    <row r="45" spans="1:4" ht="38.25" x14ac:dyDescent="0.2">
      <c r="A45" s="249" t="s">
        <v>962</v>
      </c>
      <c r="B45" s="250" t="s">
        <v>926</v>
      </c>
      <c r="C45" s="251">
        <v>0</v>
      </c>
      <c r="D45" s="252"/>
    </row>
    <row r="46" spans="1:4" ht="38.25" x14ac:dyDescent="0.2">
      <c r="A46" s="249" t="s">
        <v>963</v>
      </c>
      <c r="B46" s="250" t="s">
        <v>928</v>
      </c>
      <c r="C46" s="251">
        <v>0</v>
      </c>
      <c r="D46" s="252"/>
    </row>
    <row r="47" spans="1:4" ht="38.25" x14ac:dyDescent="0.2">
      <c r="A47" s="249" t="s">
        <v>964</v>
      </c>
      <c r="B47" s="250" t="s">
        <v>925</v>
      </c>
      <c r="C47" s="251">
        <v>0</v>
      </c>
      <c r="D47" s="252"/>
    </row>
    <row r="48" spans="1:4" ht="38.25" x14ac:dyDescent="0.2">
      <c r="A48" s="249" t="s">
        <v>965</v>
      </c>
      <c r="B48" s="250" t="s">
        <v>928</v>
      </c>
      <c r="C48" s="251">
        <v>0</v>
      </c>
      <c r="D48" s="252"/>
    </row>
    <row r="49" spans="1:4" ht="38.25" x14ac:dyDescent="0.2">
      <c r="A49" s="249" t="s">
        <v>966</v>
      </c>
      <c r="B49" s="250" t="s">
        <v>928</v>
      </c>
      <c r="C49" s="251">
        <v>0</v>
      </c>
      <c r="D49" s="252"/>
    </row>
    <row r="50" spans="1:4" ht="25.5" x14ac:dyDescent="0.2">
      <c r="A50" s="249" t="s">
        <v>967</v>
      </c>
      <c r="B50" s="250" t="s">
        <v>924</v>
      </c>
      <c r="C50" s="251">
        <v>0</v>
      </c>
      <c r="D50" s="252"/>
    </row>
    <row r="51" spans="1:4" ht="38.25" x14ac:dyDescent="0.2">
      <c r="A51" s="249" t="s">
        <v>968</v>
      </c>
      <c r="B51" s="250" t="s">
        <v>925</v>
      </c>
      <c r="C51" s="251">
        <v>0</v>
      </c>
      <c r="D51" s="252"/>
    </row>
    <row r="52" spans="1:4" ht="25.5" x14ac:dyDescent="0.2">
      <c r="A52" s="249" t="s">
        <v>969</v>
      </c>
      <c r="B52" s="250" t="s">
        <v>927</v>
      </c>
      <c r="C52" s="251">
        <v>0</v>
      </c>
      <c r="D52" s="252"/>
    </row>
    <row r="53" spans="1:4" ht="12.75" x14ac:dyDescent="0.2">
      <c r="A53" s="249" t="s">
        <v>970</v>
      </c>
      <c r="B53" s="250">
        <v>0</v>
      </c>
      <c r="C53" s="251">
        <v>0</v>
      </c>
      <c r="D53" s="252"/>
    </row>
    <row r="54" spans="1:4" ht="12.75" x14ac:dyDescent="0.2">
      <c r="A54" s="249" t="s">
        <v>971</v>
      </c>
      <c r="B54" s="250">
        <v>0</v>
      </c>
      <c r="C54" s="251">
        <v>0</v>
      </c>
      <c r="D54" s="252"/>
    </row>
    <row r="55" spans="1:4" ht="12.75" x14ac:dyDescent="0.2">
      <c r="A55" s="249" t="s">
        <v>972</v>
      </c>
      <c r="B55" s="250">
        <v>0</v>
      </c>
      <c r="C55" s="251">
        <v>0</v>
      </c>
      <c r="D55" s="252"/>
    </row>
    <row r="56" spans="1:4" ht="12.75" x14ac:dyDescent="0.2">
      <c r="A56" s="249" t="s">
        <v>973</v>
      </c>
      <c r="B56" s="250">
        <v>0</v>
      </c>
      <c r="C56" s="251">
        <v>0</v>
      </c>
      <c r="D56" s="252"/>
    </row>
    <row r="57" spans="1:4" ht="51" x14ac:dyDescent="0.2">
      <c r="A57" s="249" t="s">
        <v>974</v>
      </c>
      <c r="B57" s="250">
        <v>0</v>
      </c>
      <c r="C57" s="251">
        <v>0</v>
      </c>
      <c r="D57" s="252"/>
    </row>
    <row r="58" spans="1:4" ht="51" x14ac:dyDescent="0.2">
      <c r="A58" s="249" t="s">
        <v>975</v>
      </c>
      <c r="B58" s="250">
        <v>0</v>
      </c>
      <c r="C58" s="251">
        <v>0</v>
      </c>
      <c r="D58" s="252"/>
    </row>
    <row r="59" spans="1:4" ht="51" x14ac:dyDescent="0.2">
      <c r="A59" s="249" t="s">
        <v>976</v>
      </c>
      <c r="B59" s="250">
        <v>0</v>
      </c>
      <c r="C59" s="251">
        <v>0</v>
      </c>
      <c r="D59" s="252"/>
    </row>
    <row r="60" spans="1:4" ht="51" x14ac:dyDescent="0.2">
      <c r="A60" s="249" t="s">
        <v>977</v>
      </c>
      <c r="B60" s="250">
        <v>0</v>
      </c>
      <c r="C60" s="251">
        <v>0</v>
      </c>
      <c r="D60" s="252"/>
    </row>
    <row r="61" spans="1:4" ht="51" x14ac:dyDescent="0.2">
      <c r="A61" s="249" t="s">
        <v>978</v>
      </c>
      <c r="B61" s="250">
        <v>0</v>
      </c>
      <c r="C61" s="251">
        <v>0</v>
      </c>
      <c r="D61" s="252"/>
    </row>
    <row r="62" spans="1:4" ht="25.5" x14ac:dyDescent="0.2">
      <c r="A62" s="249" t="s">
        <v>979</v>
      </c>
      <c r="B62" s="250" t="s">
        <v>973</v>
      </c>
      <c r="C62" s="251">
        <v>0</v>
      </c>
      <c r="D62" s="252"/>
    </row>
    <row r="63" spans="1:4" ht="25.5" x14ac:dyDescent="0.2">
      <c r="A63" s="249" t="s">
        <v>980</v>
      </c>
      <c r="B63" s="250" t="s">
        <v>972</v>
      </c>
      <c r="C63" s="251">
        <v>0</v>
      </c>
      <c r="D63" s="252"/>
    </row>
    <row r="64" spans="1:4" ht="12.75" x14ac:dyDescent="0.2">
      <c r="A64" s="249" t="s">
        <v>981</v>
      </c>
      <c r="B64" s="250" t="s">
        <v>970</v>
      </c>
      <c r="C64" s="251">
        <v>0</v>
      </c>
      <c r="D64" s="252"/>
    </row>
    <row r="65" spans="1:4" ht="25.5" x14ac:dyDescent="0.2">
      <c r="A65" s="249" t="s">
        <v>982</v>
      </c>
      <c r="B65" s="250" t="s">
        <v>972</v>
      </c>
      <c r="C65" s="251">
        <v>0</v>
      </c>
      <c r="D65" s="252"/>
    </row>
    <row r="66" spans="1:4" ht="25.5" x14ac:dyDescent="0.2">
      <c r="A66" s="249" t="s">
        <v>983</v>
      </c>
      <c r="B66" s="250" t="s">
        <v>976</v>
      </c>
      <c r="C66" s="251">
        <v>0</v>
      </c>
      <c r="D66" s="252"/>
    </row>
    <row r="67" spans="1:4" ht="25.5" x14ac:dyDescent="0.2">
      <c r="A67" s="249" t="s">
        <v>984</v>
      </c>
      <c r="B67" s="250" t="s">
        <v>971</v>
      </c>
      <c r="C67" s="251">
        <v>0</v>
      </c>
      <c r="D67" s="252"/>
    </row>
    <row r="68" spans="1:4" ht="25.5" x14ac:dyDescent="0.2">
      <c r="A68" s="249" t="s">
        <v>985</v>
      </c>
      <c r="B68" s="250" t="s">
        <v>972</v>
      </c>
      <c r="C68" s="251">
        <v>0</v>
      </c>
      <c r="D68" s="252"/>
    </row>
    <row r="69" spans="1:4" ht="25.5" x14ac:dyDescent="0.2">
      <c r="A69" s="249" t="s">
        <v>986</v>
      </c>
      <c r="B69" s="250" t="s">
        <v>971</v>
      </c>
      <c r="C69" s="251">
        <v>0</v>
      </c>
      <c r="D69" s="252"/>
    </row>
    <row r="70" spans="1:4" ht="25.5" x14ac:dyDescent="0.2">
      <c r="A70" s="249" t="s">
        <v>987</v>
      </c>
      <c r="B70" s="250" t="s">
        <v>979</v>
      </c>
      <c r="C70" s="251">
        <v>0</v>
      </c>
      <c r="D70" s="252"/>
    </row>
    <row r="71" spans="1:4" ht="25.5" x14ac:dyDescent="0.2">
      <c r="A71" s="249" t="s">
        <v>988</v>
      </c>
      <c r="B71" s="250" t="s">
        <v>973</v>
      </c>
      <c r="C71" s="251">
        <v>0</v>
      </c>
      <c r="D71" s="252"/>
    </row>
    <row r="72" spans="1:4" ht="25.5" x14ac:dyDescent="0.2">
      <c r="A72" s="249" t="s">
        <v>989</v>
      </c>
      <c r="B72" s="250" t="s">
        <v>978</v>
      </c>
      <c r="C72" s="251">
        <v>0</v>
      </c>
      <c r="D72" s="252"/>
    </row>
    <row r="73" spans="1:4" ht="25.5" x14ac:dyDescent="0.2">
      <c r="A73" s="249" t="s">
        <v>990</v>
      </c>
      <c r="B73" s="250" t="s">
        <v>970</v>
      </c>
      <c r="C73" s="251">
        <v>0</v>
      </c>
      <c r="D73" s="252"/>
    </row>
    <row r="74" spans="1:4" ht="12.75" x14ac:dyDescent="0.2">
      <c r="A74" s="249" t="s">
        <v>991</v>
      </c>
      <c r="B74" s="250" t="s">
        <v>980</v>
      </c>
      <c r="C74" s="251">
        <v>0</v>
      </c>
      <c r="D74" s="252"/>
    </row>
    <row r="75" spans="1:4" ht="25.5" x14ac:dyDescent="0.2">
      <c r="A75" s="249" t="s">
        <v>992</v>
      </c>
      <c r="B75" s="250" t="s">
        <v>970</v>
      </c>
      <c r="C75" s="251">
        <v>0</v>
      </c>
      <c r="D75" s="252"/>
    </row>
    <row r="76" spans="1:4" ht="25.5" x14ac:dyDescent="0.2">
      <c r="A76" s="249" t="s">
        <v>993</v>
      </c>
      <c r="B76" s="250" t="s">
        <v>974</v>
      </c>
      <c r="C76" s="251">
        <v>0</v>
      </c>
      <c r="D76" s="252"/>
    </row>
    <row r="77" spans="1:4" ht="25.5" x14ac:dyDescent="0.2">
      <c r="A77" s="249" t="s">
        <v>994</v>
      </c>
      <c r="B77" s="250" t="s">
        <v>972</v>
      </c>
      <c r="C77" s="251">
        <v>0</v>
      </c>
      <c r="D77" s="252"/>
    </row>
    <row r="78" spans="1:4" ht="25.5" x14ac:dyDescent="0.2">
      <c r="A78" s="249" t="s">
        <v>995</v>
      </c>
      <c r="B78" s="250" t="s">
        <v>972</v>
      </c>
      <c r="C78" s="251">
        <v>0</v>
      </c>
      <c r="D78" s="252"/>
    </row>
    <row r="79" spans="1:4" ht="25.5" x14ac:dyDescent="0.2">
      <c r="A79" s="249" t="s">
        <v>996</v>
      </c>
      <c r="B79" s="250" t="s">
        <v>972</v>
      </c>
      <c r="C79" s="251">
        <v>1.6553155188633155</v>
      </c>
      <c r="D79" s="252"/>
    </row>
    <row r="80" spans="1:4" ht="25.5" x14ac:dyDescent="0.2">
      <c r="A80" s="249" t="s">
        <v>997</v>
      </c>
      <c r="B80" s="250" t="s">
        <v>979</v>
      </c>
      <c r="C80" s="251">
        <v>0</v>
      </c>
      <c r="D80" s="252"/>
    </row>
    <row r="81" spans="1:4" ht="25.5" x14ac:dyDescent="0.2">
      <c r="A81" s="249" t="s">
        <v>998</v>
      </c>
      <c r="B81" s="250" t="s">
        <v>975</v>
      </c>
      <c r="C81" s="251">
        <v>0</v>
      </c>
      <c r="D81" s="252"/>
    </row>
    <row r="82" spans="1:4" ht="25.5" x14ac:dyDescent="0.2">
      <c r="A82" s="249" t="s">
        <v>999</v>
      </c>
      <c r="B82" s="250" t="s">
        <v>972</v>
      </c>
      <c r="C82" s="251">
        <v>0</v>
      </c>
      <c r="D82" s="252"/>
    </row>
    <row r="83" spans="1:4" ht="25.5" x14ac:dyDescent="0.2">
      <c r="A83" s="249" t="s">
        <v>1000</v>
      </c>
      <c r="B83" s="250" t="s">
        <v>972</v>
      </c>
      <c r="C83" s="251">
        <v>0</v>
      </c>
      <c r="D83" s="252"/>
    </row>
    <row r="84" spans="1:4" ht="25.5" x14ac:dyDescent="0.2">
      <c r="A84" s="249" t="s">
        <v>1001</v>
      </c>
      <c r="B84" s="250" t="s">
        <v>979</v>
      </c>
      <c r="C84" s="251">
        <v>0</v>
      </c>
      <c r="D84" s="252"/>
    </row>
    <row r="85" spans="1:4" ht="25.5" x14ac:dyDescent="0.2">
      <c r="A85" s="249" t="s">
        <v>1002</v>
      </c>
      <c r="B85" s="250" t="s">
        <v>972</v>
      </c>
      <c r="C85" s="251">
        <v>1.9252662908326039</v>
      </c>
      <c r="D85" s="252"/>
    </row>
    <row r="86" spans="1:4" ht="25.5" x14ac:dyDescent="0.2">
      <c r="A86" s="249" t="s">
        <v>1003</v>
      </c>
      <c r="B86" s="250" t="s">
        <v>972</v>
      </c>
      <c r="C86" s="251">
        <v>0</v>
      </c>
      <c r="D86" s="252"/>
    </row>
    <row r="87" spans="1:4" ht="25.5" x14ac:dyDescent="0.2">
      <c r="A87" s="249" t="s">
        <v>1004</v>
      </c>
      <c r="B87" s="250" t="s">
        <v>970</v>
      </c>
      <c r="C87" s="251">
        <v>0</v>
      </c>
      <c r="D87" s="252"/>
    </row>
    <row r="88" spans="1:4" ht="25.5" x14ac:dyDescent="0.2">
      <c r="A88" s="249" t="s">
        <v>1005</v>
      </c>
      <c r="B88" s="250" t="s">
        <v>977</v>
      </c>
      <c r="C88" s="251">
        <v>0</v>
      </c>
      <c r="D88" s="252"/>
    </row>
    <row r="89" spans="1:4" ht="25.5" x14ac:dyDescent="0.2">
      <c r="A89" s="249" t="s">
        <v>1006</v>
      </c>
      <c r="B89" s="250" t="s">
        <v>986</v>
      </c>
      <c r="C89" s="251">
        <v>0</v>
      </c>
      <c r="D89" s="252"/>
    </row>
    <row r="90" spans="1:4" ht="25.5" x14ac:dyDescent="0.2">
      <c r="A90" s="249" t="s">
        <v>1007</v>
      </c>
      <c r="B90" s="250" t="s">
        <v>973</v>
      </c>
      <c r="C90" s="251">
        <v>0</v>
      </c>
      <c r="D90" s="252"/>
    </row>
    <row r="91" spans="1:4" ht="25.5" x14ac:dyDescent="0.2">
      <c r="A91" s="249" t="s">
        <v>1008</v>
      </c>
      <c r="B91" s="250" t="s">
        <v>971</v>
      </c>
      <c r="C91" s="251">
        <v>0</v>
      </c>
      <c r="D91" s="252"/>
    </row>
    <row r="92" spans="1:4" ht="12.75" x14ac:dyDescent="0.2">
      <c r="A92" s="249" t="s">
        <v>1009</v>
      </c>
      <c r="B92" s="250" t="s">
        <v>986</v>
      </c>
      <c r="C92" s="251">
        <v>0</v>
      </c>
      <c r="D92" s="252"/>
    </row>
    <row r="93" spans="1:4" ht="12.75" x14ac:dyDescent="0.2">
      <c r="A93" s="249" t="s">
        <v>1010</v>
      </c>
      <c r="B93" s="250">
        <v>0</v>
      </c>
      <c r="C93" s="251">
        <v>0</v>
      </c>
      <c r="D93" s="252"/>
    </row>
    <row r="94" spans="1:4" ht="25.5" x14ac:dyDescent="0.2">
      <c r="A94" s="249" t="s">
        <v>1011</v>
      </c>
      <c r="B94" s="250" t="s">
        <v>1010</v>
      </c>
      <c r="C94" s="251">
        <v>0</v>
      </c>
      <c r="D94" s="252"/>
    </row>
    <row r="95" spans="1:4" ht="25.5" x14ac:dyDescent="0.2">
      <c r="A95" s="249" t="s">
        <v>1012</v>
      </c>
      <c r="B95" s="250" t="s">
        <v>1010</v>
      </c>
      <c r="C95" s="251">
        <v>0</v>
      </c>
      <c r="D95" s="252"/>
    </row>
    <row r="96" spans="1:4" ht="25.5" x14ac:dyDescent="0.2">
      <c r="A96" s="249" t="s">
        <v>1013</v>
      </c>
      <c r="B96" s="250" t="s">
        <v>1010</v>
      </c>
      <c r="C96" s="251">
        <v>0</v>
      </c>
      <c r="D96" s="252"/>
    </row>
    <row r="97" spans="1:4" ht="25.5" x14ac:dyDescent="0.2">
      <c r="A97" s="249" t="s">
        <v>1014</v>
      </c>
      <c r="B97" s="250" t="s">
        <v>1010</v>
      </c>
      <c r="C97" s="251">
        <v>0.50520804872030867</v>
      </c>
      <c r="D97" s="252"/>
    </row>
    <row r="98" spans="1:4" ht="12.75" x14ac:dyDescent="0.2">
      <c r="A98" s="249" t="s">
        <v>1015</v>
      </c>
      <c r="B98" s="250" t="s">
        <v>1010</v>
      </c>
      <c r="C98" s="251">
        <v>0</v>
      </c>
      <c r="D98" s="252"/>
    </row>
    <row r="99" spans="1:4" ht="25.5" x14ac:dyDescent="0.2">
      <c r="A99" s="249" t="s">
        <v>1016</v>
      </c>
      <c r="B99" s="250" t="s">
        <v>1010</v>
      </c>
      <c r="C99" s="251">
        <v>0</v>
      </c>
      <c r="D99" s="252"/>
    </row>
    <row r="100" spans="1:4" ht="25.5" x14ac:dyDescent="0.2">
      <c r="A100" s="249" t="s">
        <v>1017</v>
      </c>
      <c r="B100" s="250" t="s">
        <v>1010</v>
      </c>
      <c r="C100" s="251">
        <v>0</v>
      </c>
      <c r="D100" s="252"/>
    </row>
    <row r="101" spans="1:4" ht="25.5" x14ac:dyDescent="0.2">
      <c r="A101" s="249" t="s">
        <v>1018</v>
      </c>
      <c r="B101" s="250" t="s">
        <v>1010</v>
      </c>
      <c r="C101" s="251">
        <v>0</v>
      </c>
      <c r="D101" s="252"/>
    </row>
    <row r="102" spans="1:4" ht="63.75" x14ac:dyDescent="0.2">
      <c r="A102" s="249" t="s">
        <v>1019</v>
      </c>
      <c r="B102" s="250" t="s">
        <v>1010</v>
      </c>
      <c r="C102" s="251">
        <v>0</v>
      </c>
      <c r="D102" s="252"/>
    </row>
    <row r="103" spans="1:4" ht="25.5" x14ac:dyDescent="0.2">
      <c r="A103" s="249" t="s">
        <v>1020</v>
      </c>
      <c r="B103" s="250" t="s">
        <v>1011</v>
      </c>
      <c r="C103" s="251">
        <v>0</v>
      </c>
      <c r="D103" s="252"/>
    </row>
    <row r="104" spans="1:4" ht="25.5" x14ac:dyDescent="0.2">
      <c r="A104" s="249" t="s">
        <v>1021</v>
      </c>
      <c r="B104" s="250" t="s">
        <v>1010</v>
      </c>
      <c r="C104" s="251">
        <v>0</v>
      </c>
      <c r="D104" s="252"/>
    </row>
    <row r="105" spans="1:4" ht="25.5" x14ac:dyDescent="0.2">
      <c r="A105" s="249" t="s">
        <v>1021</v>
      </c>
      <c r="B105" s="250" t="s">
        <v>1010</v>
      </c>
      <c r="C105" s="251">
        <v>0</v>
      </c>
      <c r="D105" s="252"/>
    </row>
    <row r="106" spans="1:4" ht="25.5" x14ac:dyDescent="0.2">
      <c r="A106" s="249" t="s">
        <v>1022</v>
      </c>
      <c r="B106" s="250" t="s">
        <v>1010</v>
      </c>
      <c r="C106" s="251">
        <v>0</v>
      </c>
      <c r="D106" s="252"/>
    </row>
    <row r="107" spans="1:4" ht="25.5" x14ac:dyDescent="0.2">
      <c r="A107" s="249" t="s">
        <v>1023</v>
      </c>
      <c r="B107" s="250" t="s">
        <v>1013</v>
      </c>
      <c r="C107" s="251">
        <v>0</v>
      </c>
      <c r="D107" s="252"/>
    </row>
    <row r="108" spans="1:4" ht="12.75" x14ac:dyDescent="0.2">
      <c r="A108" s="249" t="s">
        <v>1024</v>
      </c>
      <c r="B108" s="250" t="s">
        <v>1014</v>
      </c>
      <c r="C108" s="251">
        <v>0</v>
      </c>
      <c r="D108" s="252"/>
    </row>
    <row r="109" spans="1:4" ht="25.5" x14ac:dyDescent="0.2">
      <c r="A109" s="249" t="s">
        <v>1025</v>
      </c>
      <c r="B109" s="250" t="s">
        <v>1013</v>
      </c>
      <c r="C109" s="251">
        <v>0</v>
      </c>
      <c r="D109" s="252"/>
    </row>
    <row r="110" spans="1:4" ht="25.5" x14ac:dyDescent="0.2">
      <c r="A110" s="249" t="s">
        <v>1026</v>
      </c>
      <c r="B110" s="250" t="s">
        <v>1014</v>
      </c>
      <c r="C110" s="251">
        <v>0</v>
      </c>
      <c r="D110" s="252"/>
    </row>
    <row r="111" spans="1:4" ht="25.5" x14ac:dyDescent="0.2">
      <c r="A111" s="249" t="s">
        <v>1027</v>
      </c>
      <c r="B111" s="250" t="s">
        <v>1011</v>
      </c>
      <c r="C111" s="251">
        <v>0</v>
      </c>
      <c r="D111" s="252"/>
    </row>
    <row r="112" spans="1:4" ht="25.5" x14ac:dyDescent="0.2">
      <c r="A112" s="249" t="s">
        <v>1028</v>
      </c>
      <c r="B112" s="250" t="s">
        <v>1014</v>
      </c>
      <c r="C112" s="251">
        <v>0</v>
      </c>
      <c r="D112" s="252"/>
    </row>
    <row r="113" spans="1:4" ht="25.5" x14ac:dyDescent="0.2">
      <c r="A113" s="249" t="s">
        <v>1029</v>
      </c>
      <c r="B113" s="250" t="s">
        <v>1011</v>
      </c>
      <c r="C113" s="251">
        <v>0</v>
      </c>
      <c r="D113" s="252"/>
    </row>
    <row r="114" spans="1:4" ht="25.5" x14ac:dyDescent="0.2">
      <c r="A114" s="249" t="s">
        <v>1030</v>
      </c>
      <c r="B114" s="250" t="s">
        <v>1014</v>
      </c>
      <c r="C114" s="251">
        <v>0</v>
      </c>
      <c r="D114" s="252"/>
    </row>
    <row r="115" spans="1:4" ht="25.5" x14ac:dyDescent="0.2">
      <c r="A115" s="249" t="s">
        <v>1031</v>
      </c>
      <c r="B115" s="250" t="s">
        <v>1010</v>
      </c>
      <c r="C115" s="251">
        <v>0</v>
      </c>
      <c r="D115" s="252"/>
    </row>
    <row r="116" spans="1:4" ht="25.5" x14ac:dyDescent="0.2">
      <c r="A116" s="249" t="s">
        <v>1032</v>
      </c>
      <c r="B116" s="250" t="s">
        <v>1013</v>
      </c>
      <c r="C116" s="251">
        <v>0</v>
      </c>
      <c r="D116" s="252"/>
    </row>
    <row r="117" spans="1:4" ht="25.5" x14ac:dyDescent="0.2">
      <c r="A117" s="249" t="s">
        <v>1033</v>
      </c>
      <c r="B117" s="250" t="s">
        <v>1011</v>
      </c>
      <c r="C117" s="251">
        <v>0</v>
      </c>
      <c r="D117" s="252"/>
    </row>
    <row r="118" spans="1:4" ht="25.5" x14ac:dyDescent="0.2">
      <c r="A118" s="249" t="s">
        <v>1034</v>
      </c>
      <c r="B118" s="250" t="s">
        <v>1014</v>
      </c>
      <c r="C118" s="251">
        <v>0</v>
      </c>
      <c r="D118" s="252"/>
    </row>
    <row r="119" spans="1:4" ht="12.75" x14ac:dyDescent="0.2">
      <c r="A119" s="249" t="s">
        <v>1035</v>
      </c>
      <c r="B119" s="250" t="s">
        <v>1012</v>
      </c>
      <c r="C119" s="251">
        <v>0</v>
      </c>
      <c r="D119" s="252"/>
    </row>
    <row r="120" spans="1:4" ht="12.75" x14ac:dyDescent="0.2">
      <c r="A120" s="249" t="s">
        <v>1036</v>
      </c>
      <c r="B120" s="250" t="s">
        <v>1013</v>
      </c>
      <c r="C120" s="251">
        <v>0</v>
      </c>
      <c r="D120" s="252"/>
    </row>
    <row r="121" spans="1:4" ht="25.5" x14ac:dyDescent="0.2">
      <c r="A121" s="249" t="s">
        <v>1037</v>
      </c>
      <c r="B121" s="250" t="s">
        <v>1011</v>
      </c>
      <c r="C121" s="251">
        <v>0</v>
      </c>
      <c r="D121" s="252"/>
    </row>
    <row r="122" spans="1:4" ht="25.5" x14ac:dyDescent="0.2">
      <c r="A122" s="249" t="s">
        <v>1038</v>
      </c>
      <c r="B122" s="250" t="s">
        <v>1011</v>
      </c>
      <c r="C122" s="251">
        <v>30.516691838866112</v>
      </c>
      <c r="D122" s="252"/>
    </row>
    <row r="123" spans="1:4" ht="25.5" x14ac:dyDescent="0.2">
      <c r="A123" s="249" t="s">
        <v>1039</v>
      </c>
      <c r="B123" s="250" t="s">
        <v>1011</v>
      </c>
      <c r="C123" s="251">
        <v>0</v>
      </c>
      <c r="D123" s="252"/>
    </row>
    <row r="124" spans="1:4" ht="25.5" x14ac:dyDescent="0.2">
      <c r="A124" s="249" t="s">
        <v>1040</v>
      </c>
      <c r="B124" s="250" t="s">
        <v>1010</v>
      </c>
      <c r="C124" s="251">
        <v>0</v>
      </c>
      <c r="D124" s="252"/>
    </row>
    <row r="125" spans="1:4" ht="25.5" x14ac:dyDescent="0.2">
      <c r="A125" s="249" t="s">
        <v>1041</v>
      </c>
      <c r="B125" s="250" t="s">
        <v>1011</v>
      </c>
      <c r="C125" s="251">
        <v>0</v>
      </c>
      <c r="D125" s="252"/>
    </row>
    <row r="126" spans="1:4" ht="25.5" x14ac:dyDescent="0.2">
      <c r="A126" s="249" t="s">
        <v>1042</v>
      </c>
      <c r="B126" s="250" t="s">
        <v>1013</v>
      </c>
      <c r="C126" s="251">
        <v>0</v>
      </c>
      <c r="D126" s="252"/>
    </row>
    <row r="127" spans="1:4" ht="25.5" x14ac:dyDescent="0.2">
      <c r="A127" s="249" t="s">
        <v>1042</v>
      </c>
      <c r="B127" s="250" t="s">
        <v>1013</v>
      </c>
      <c r="C127" s="251">
        <v>0</v>
      </c>
      <c r="D127" s="252"/>
    </row>
    <row r="128" spans="1:4" ht="25.5" x14ac:dyDescent="0.2">
      <c r="A128" s="249" t="s">
        <v>1043</v>
      </c>
      <c r="B128" s="250" t="s">
        <v>1014</v>
      </c>
      <c r="C128" s="251">
        <v>0</v>
      </c>
      <c r="D128" s="252"/>
    </row>
    <row r="129" spans="1:4" ht="25.5" x14ac:dyDescent="0.2">
      <c r="A129" s="249" t="s">
        <v>1044</v>
      </c>
      <c r="B129" s="250" t="s">
        <v>1014</v>
      </c>
      <c r="C129" s="251">
        <v>0</v>
      </c>
      <c r="D129" s="252"/>
    </row>
    <row r="130" spans="1:4" ht="25.5" x14ac:dyDescent="0.2">
      <c r="A130" s="249" t="s">
        <v>1045</v>
      </c>
      <c r="B130" s="250" t="s">
        <v>1011</v>
      </c>
      <c r="C130" s="251">
        <v>0</v>
      </c>
      <c r="D130" s="252"/>
    </row>
    <row r="131" spans="1:4" ht="25.5" x14ac:dyDescent="0.2">
      <c r="A131" s="249" t="s">
        <v>1046</v>
      </c>
      <c r="B131" s="250" t="s">
        <v>1011</v>
      </c>
      <c r="C131" s="251">
        <v>3.2703815236261042</v>
      </c>
      <c r="D131" s="252"/>
    </row>
    <row r="132" spans="1:4" ht="25.5" x14ac:dyDescent="0.2">
      <c r="A132" s="249" t="s">
        <v>1047</v>
      </c>
      <c r="B132" s="250" t="s">
        <v>1018</v>
      </c>
      <c r="C132" s="251">
        <v>0</v>
      </c>
      <c r="D132" s="252"/>
    </row>
    <row r="133" spans="1:4" ht="38.25" x14ac:dyDescent="0.2">
      <c r="A133" s="249" t="s">
        <v>1048</v>
      </c>
      <c r="B133" s="250" t="s">
        <v>1019</v>
      </c>
      <c r="C133" s="251">
        <v>0</v>
      </c>
      <c r="D133" s="252"/>
    </row>
    <row r="134" spans="1:4" ht="25.5" x14ac:dyDescent="0.2">
      <c r="A134" s="249" t="s">
        <v>1049</v>
      </c>
      <c r="B134" s="250" t="s">
        <v>1010</v>
      </c>
      <c r="C134" s="251">
        <v>0</v>
      </c>
      <c r="D134" s="252"/>
    </row>
    <row r="135" spans="1:4" ht="25.5" x14ac:dyDescent="0.2">
      <c r="A135" s="249" t="s">
        <v>1050</v>
      </c>
      <c r="B135" s="250" t="s">
        <v>1013</v>
      </c>
      <c r="C135" s="251">
        <v>0</v>
      </c>
      <c r="D135" s="252"/>
    </row>
    <row r="136" spans="1:4" ht="12.75" x14ac:dyDescent="0.2">
      <c r="A136" s="249" t="s">
        <v>1051</v>
      </c>
      <c r="B136" s="250" t="s">
        <v>1018</v>
      </c>
      <c r="C136" s="251">
        <v>0</v>
      </c>
      <c r="D136" s="252"/>
    </row>
    <row r="137" spans="1:4" ht="25.5" x14ac:dyDescent="0.2">
      <c r="A137" s="249" t="s">
        <v>1052</v>
      </c>
      <c r="B137" s="250" t="s">
        <v>1018</v>
      </c>
      <c r="C137" s="251">
        <v>0</v>
      </c>
      <c r="D137" s="252"/>
    </row>
    <row r="138" spans="1:4" ht="25.5" x14ac:dyDescent="0.2">
      <c r="A138" s="249" t="s">
        <v>1053</v>
      </c>
      <c r="B138" s="250" t="s">
        <v>1013</v>
      </c>
      <c r="C138" s="251">
        <v>0</v>
      </c>
      <c r="D138" s="252"/>
    </row>
    <row r="139" spans="1:4" ht="25.5" x14ac:dyDescent="0.2">
      <c r="A139" s="249" t="s">
        <v>1054</v>
      </c>
      <c r="B139" s="250" t="s">
        <v>1014</v>
      </c>
      <c r="C139" s="251">
        <v>0</v>
      </c>
      <c r="D139" s="252"/>
    </row>
    <row r="140" spans="1:4" ht="12.75" x14ac:dyDescent="0.2">
      <c r="A140" s="249" t="s">
        <v>1055</v>
      </c>
      <c r="B140" s="250">
        <v>0</v>
      </c>
      <c r="C140" s="251">
        <v>0</v>
      </c>
      <c r="D140" s="252"/>
    </row>
    <row r="141" spans="1:4" ht="12.75" x14ac:dyDescent="0.2">
      <c r="A141" s="249" t="s">
        <v>1056</v>
      </c>
      <c r="B141" s="250">
        <v>0</v>
      </c>
      <c r="C141" s="251">
        <v>0</v>
      </c>
      <c r="D141" s="252"/>
    </row>
    <row r="142" spans="1:4" ht="12.75" x14ac:dyDescent="0.2">
      <c r="A142" s="249" t="s">
        <v>1057</v>
      </c>
      <c r="B142" s="250" t="s">
        <v>1056</v>
      </c>
      <c r="C142" s="251">
        <v>0</v>
      </c>
      <c r="D142" s="252"/>
    </row>
    <row r="143" spans="1:4" ht="25.5" x14ac:dyDescent="0.2">
      <c r="A143" s="249" t="s">
        <v>1058</v>
      </c>
      <c r="B143" s="250" t="s">
        <v>1056</v>
      </c>
      <c r="C143" s="251">
        <v>0</v>
      </c>
      <c r="D143" s="252"/>
    </row>
    <row r="144" spans="1:4" ht="25.5" x14ac:dyDescent="0.2">
      <c r="A144" s="249" t="s">
        <v>1059</v>
      </c>
      <c r="B144" s="250" t="s">
        <v>1056</v>
      </c>
      <c r="C144" s="251">
        <v>0</v>
      </c>
      <c r="D144" s="252"/>
    </row>
    <row r="145" spans="1:4" ht="25.5" x14ac:dyDescent="0.2">
      <c r="A145" s="249" t="s">
        <v>1060</v>
      </c>
      <c r="B145" s="250" t="s">
        <v>1056</v>
      </c>
      <c r="C145" s="251">
        <v>0</v>
      </c>
      <c r="D145" s="252"/>
    </row>
    <row r="146" spans="1:4" ht="25.5" x14ac:dyDescent="0.2">
      <c r="A146" s="249" t="s">
        <v>1061</v>
      </c>
      <c r="B146" s="250" t="s">
        <v>1056</v>
      </c>
      <c r="C146" s="251">
        <v>0</v>
      </c>
      <c r="D146" s="252"/>
    </row>
    <row r="147" spans="1:4" ht="25.5" x14ac:dyDescent="0.2">
      <c r="A147" s="249" t="s">
        <v>1062</v>
      </c>
      <c r="B147" s="250" t="s">
        <v>1056</v>
      </c>
      <c r="C147" s="251">
        <v>0</v>
      </c>
      <c r="D147" s="252"/>
    </row>
    <row r="148" spans="1:4" ht="25.5" x14ac:dyDescent="0.2">
      <c r="A148" s="249" t="s">
        <v>1063</v>
      </c>
      <c r="B148" s="250" t="s">
        <v>1056</v>
      </c>
      <c r="C148" s="251">
        <v>0</v>
      </c>
      <c r="D148" s="252"/>
    </row>
    <row r="149" spans="1:4" ht="25.5" x14ac:dyDescent="0.2">
      <c r="A149" s="249" t="s">
        <v>1064</v>
      </c>
      <c r="B149" s="250" t="s">
        <v>1056</v>
      </c>
      <c r="C149" s="251">
        <v>0</v>
      </c>
      <c r="D149" s="252"/>
    </row>
    <row r="150" spans="1:4" ht="25.5" x14ac:dyDescent="0.2">
      <c r="A150" s="249" t="s">
        <v>1065</v>
      </c>
      <c r="B150" s="250" t="s">
        <v>1056</v>
      </c>
      <c r="C150" s="251">
        <v>0</v>
      </c>
      <c r="D150" s="252"/>
    </row>
    <row r="151" spans="1:4" ht="12.75" x14ac:dyDescent="0.2">
      <c r="A151" s="249" t="s">
        <v>1066</v>
      </c>
      <c r="B151" s="250" t="s">
        <v>1056</v>
      </c>
      <c r="C151" s="251">
        <v>0</v>
      </c>
      <c r="D151" s="252"/>
    </row>
    <row r="152" spans="1:4" ht="12.75" x14ac:dyDescent="0.2">
      <c r="A152" s="249" t="s">
        <v>1067</v>
      </c>
      <c r="B152" s="250" t="s">
        <v>1056</v>
      </c>
      <c r="C152" s="251">
        <v>0</v>
      </c>
      <c r="D152" s="252"/>
    </row>
    <row r="153" spans="1:4" ht="25.5" x14ac:dyDescent="0.2">
      <c r="A153" s="249" t="s">
        <v>1068</v>
      </c>
      <c r="B153" s="250" t="s">
        <v>1056</v>
      </c>
      <c r="C153" s="251">
        <v>0</v>
      </c>
      <c r="D153" s="252"/>
    </row>
    <row r="154" spans="1:4" ht="25.5" x14ac:dyDescent="0.2">
      <c r="A154" s="249" t="s">
        <v>1069</v>
      </c>
      <c r="B154" s="250" t="s">
        <v>1056</v>
      </c>
      <c r="C154" s="251">
        <v>0</v>
      </c>
      <c r="D154" s="252"/>
    </row>
    <row r="155" spans="1:4" ht="25.5" x14ac:dyDescent="0.2">
      <c r="A155" s="249" t="s">
        <v>1070</v>
      </c>
      <c r="B155" s="250" t="s">
        <v>1056</v>
      </c>
      <c r="C155" s="251">
        <v>0</v>
      </c>
      <c r="D155" s="252"/>
    </row>
    <row r="156" spans="1:4" ht="25.5" x14ac:dyDescent="0.2">
      <c r="A156" s="249" t="s">
        <v>1071</v>
      </c>
      <c r="B156" s="250" t="s">
        <v>1056</v>
      </c>
      <c r="C156" s="251">
        <v>0</v>
      </c>
      <c r="D156" s="252"/>
    </row>
    <row r="157" spans="1:4" ht="12.75" x14ac:dyDescent="0.2">
      <c r="A157" s="249" t="s">
        <v>1072</v>
      </c>
      <c r="B157" s="250" t="s">
        <v>1057</v>
      </c>
      <c r="C157" s="251">
        <v>0</v>
      </c>
      <c r="D157" s="252"/>
    </row>
    <row r="158" spans="1:4" ht="25.5" x14ac:dyDescent="0.2">
      <c r="A158" s="249" t="s">
        <v>1073</v>
      </c>
      <c r="B158" s="250" t="s">
        <v>1056</v>
      </c>
      <c r="C158" s="251">
        <v>0</v>
      </c>
      <c r="D158" s="252"/>
    </row>
    <row r="159" spans="1:4" ht="12.75" x14ac:dyDescent="0.2">
      <c r="A159" s="249" t="s">
        <v>1074</v>
      </c>
      <c r="B159" s="250" t="s">
        <v>1056</v>
      </c>
      <c r="C159" s="251">
        <v>0</v>
      </c>
      <c r="D159" s="252"/>
    </row>
    <row r="160" spans="1:4" ht="25.5" x14ac:dyDescent="0.2">
      <c r="A160" s="249" t="s">
        <v>1075</v>
      </c>
      <c r="B160" s="250" t="s">
        <v>1056</v>
      </c>
      <c r="C160" s="251">
        <v>0</v>
      </c>
      <c r="D160" s="252"/>
    </row>
    <row r="161" spans="1:4" ht="25.5" x14ac:dyDescent="0.2">
      <c r="A161" s="249" t="s">
        <v>1076</v>
      </c>
      <c r="B161" s="250" t="s">
        <v>1056</v>
      </c>
      <c r="C161" s="251">
        <v>0</v>
      </c>
      <c r="D161" s="252"/>
    </row>
    <row r="162" spans="1:4" ht="25.5" x14ac:dyDescent="0.2">
      <c r="A162" s="249" t="s">
        <v>1077</v>
      </c>
      <c r="B162" s="250" t="s">
        <v>1056</v>
      </c>
      <c r="C162" s="251">
        <v>0</v>
      </c>
      <c r="D162" s="252"/>
    </row>
    <row r="163" spans="1:4" ht="25.5" x14ac:dyDescent="0.2">
      <c r="A163" s="249" t="s">
        <v>1078</v>
      </c>
      <c r="B163" s="250" t="s">
        <v>1056</v>
      </c>
      <c r="C163" s="251">
        <v>0</v>
      </c>
      <c r="D163" s="252"/>
    </row>
    <row r="164" spans="1:4" ht="25.5" x14ac:dyDescent="0.2">
      <c r="A164" s="249" t="s">
        <v>1079</v>
      </c>
      <c r="B164" s="250" t="s">
        <v>1056</v>
      </c>
      <c r="C164" s="251">
        <v>0</v>
      </c>
      <c r="D164" s="252"/>
    </row>
    <row r="165" spans="1:4" ht="25.5" x14ac:dyDescent="0.2">
      <c r="A165" s="249" t="s">
        <v>1080</v>
      </c>
      <c r="B165" s="250" t="s">
        <v>1056</v>
      </c>
      <c r="C165" s="251">
        <v>0</v>
      </c>
      <c r="D165" s="252"/>
    </row>
    <row r="166" spans="1:4" ht="25.5" x14ac:dyDescent="0.2">
      <c r="A166" s="249" t="s">
        <v>1064</v>
      </c>
      <c r="B166" s="250" t="s">
        <v>1056</v>
      </c>
      <c r="C166" s="251">
        <v>0</v>
      </c>
      <c r="D166" s="252"/>
    </row>
    <row r="167" spans="1:4" ht="12.75" x14ac:dyDescent="0.2">
      <c r="A167" s="249" t="s">
        <v>1081</v>
      </c>
      <c r="B167" s="250" t="s">
        <v>1056</v>
      </c>
      <c r="C167" s="251">
        <v>0</v>
      </c>
      <c r="D167" s="252"/>
    </row>
    <row r="168" spans="1:4" ht="25.5" x14ac:dyDescent="0.2">
      <c r="A168" s="249" t="s">
        <v>1064</v>
      </c>
      <c r="B168" s="250" t="s">
        <v>1056</v>
      </c>
      <c r="C168" s="251">
        <v>0</v>
      </c>
      <c r="D168" s="252"/>
    </row>
    <row r="169" spans="1:4" ht="12.75" x14ac:dyDescent="0.2">
      <c r="A169" s="249" t="s">
        <v>1082</v>
      </c>
      <c r="B169" s="250" t="s">
        <v>1056</v>
      </c>
      <c r="C169" s="251">
        <v>0</v>
      </c>
      <c r="D169" s="252"/>
    </row>
    <row r="170" spans="1:4" ht="25.5" x14ac:dyDescent="0.2">
      <c r="A170" s="249" t="s">
        <v>1083</v>
      </c>
      <c r="B170" s="250" t="s">
        <v>1056</v>
      </c>
      <c r="C170" s="251">
        <v>0</v>
      </c>
      <c r="D170" s="252"/>
    </row>
    <row r="171" spans="1:4" ht="25.5" x14ac:dyDescent="0.2">
      <c r="A171" s="249" t="s">
        <v>1084</v>
      </c>
      <c r="B171" s="250" t="s">
        <v>1056</v>
      </c>
      <c r="C171" s="251">
        <v>0</v>
      </c>
      <c r="D171" s="252"/>
    </row>
    <row r="172" spans="1:4" ht="25.5" x14ac:dyDescent="0.2">
      <c r="A172" s="249" t="s">
        <v>1085</v>
      </c>
      <c r="B172" s="250" t="s">
        <v>1056</v>
      </c>
      <c r="C172" s="251">
        <v>0</v>
      </c>
      <c r="D172" s="252"/>
    </row>
    <row r="173" spans="1:4" ht="12.75" x14ac:dyDescent="0.2">
      <c r="A173" s="249" t="s">
        <v>1086</v>
      </c>
      <c r="B173" s="250">
        <v>0</v>
      </c>
      <c r="C173" s="251">
        <v>1.2350963286230123</v>
      </c>
      <c r="D173" s="252"/>
    </row>
    <row r="174" spans="1:4" ht="38.25" x14ac:dyDescent="0.2">
      <c r="A174" s="249" t="s">
        <v>1087</v>
      </c>
      <c r="B174" s="250" t="s">
        <v>1086</v>
      </c>
      <c r="C174" s="251">
        <v>0</v>
      </c>
      <c r="D174" s="252"/>
    </row>
    <row r="175" spans="1:4" ht="25.5" x14ac:dyDescent="0.2">
      <c r="A175" s="249" t="s">
        <v>1088</v>
      </c>
      <c r="B175" s="250" t="s">
        <v>1086</v>
      </c>
      <c r="C175" s="251">
        <v>0</v>
      </c>
      <c r="D175" s="252"/>
    </row>
    <row r="176" spans="1:4" ht="25.5" x14ac:dyDescent="0.2">
      <c r="A176" s="249" t="s">
        <v>1089</v>
      </c>
      <c r="B176" s="250" t="s">
        <v>1086</v>
      </c>
      <c r="C176" s="251">
        <v>0</v>
      </c>
      <c r="D176" s="252"/>
    </row>
    <row r="177" spans="1:4" ht="12.75" x14ac:dyDescent="0.2">
      <c r="A177" s="249" t="s">
        <v>1090</v>
      </c>
      <c r="B177" s="250" t="s">
        <v>1086</v>
      </c>
      <c r="C177" s="251">
        <v>1.7366048428414802</v>
      </c>
      <c r="D177" s="252"/>
    </row>
    <row r="178" spans="1:4" ht="12.75" x14ac:dyDescent="0.2">
      <c r="A178" s="249" t="s">
        <v>1091</v>
      </c>
      <c r="B178" s="250" t="s">
        <v>1086</v>
      </c>
      <c r="C178" s="251">
        <v>1.8973635863384508</v>
      </c>
      <c r="D178" s="252"/>
    </row>
    <row r="179" spans="1:4" ht="12.75" x14ac:dyDescent="0.2">
      <c r="A179" s="249" t="s">
        <v>1092</v>
      </c>
      <c r="B179" s="250" t="s">
        <v>1086</v>
      </c>
      <c r="C179" s="251">
        <v>1.8455077829602282</v>
      </c>
      <c r="D179" s="252"/>
    </row>
    <row r="180" spans="1:4" ht="12.75" x14ac:dyDescent="0.2">
      <c r="A180" s="249" t="s">
        <v>1093</v>
      </c>
      <c r="B180" s="250" t="s">
        <v>1086</v>
      </c>
      <c r="C180" s="251">
        <v>0</v>
      </c>
      <c r="D180" s="252"/>
    </row>
    <row r="181" spans="1:4" ht="25.5" x14ac:dyDescent="0.2">
      <c r="A181" s="249" t="s">
        <v>1094</v>
      </c>
      <c r="B181" s="250" t="s">
        <v>1087</v>
      </c>
      <c r="C181" s="251">
        <v>0</v>
      </c>
      <c r="D181" s="252"/>
    </row>
    <row r="182" spans="1:4" ht="25.5" x14ac:dyDescent="0.2">
      <c r="A182" s="249" t="s">
        <v>1095</v>
      </c>
      <c r="B182" s="250" t="s">
        <v>1088</v>
      </c>
      <c r="C182" s="251">
        <v>0</v>
      </c>
      <c r="D182" s="252"/>
    </row>
    <row r="183" spans="1:4" ht="25.5" x14ac:dyDescent="0.2">
      <c r="A183" s="249" t="s">
        <v>1096</v>
      </c>
      <c r="B183" s="250" t="s">
        <v>1088</v>
      </c>
      <c r="C183" s="251">
        <v>0</v>
      </c>
      <c r="D183" s="252"/>
    </row>
    <row r="184" spans="1:4" ht="25.5" x14ac:dyDescent="0.2">
      <c r="A184" s="249" t="s">
        <v>1097</v>
      </c>
      <c r="B184" s="250" t="s">
        <v>1088</v>
      </c>
      <c r="C184" s="251">
        <v>0</v>
      </c>
      <c r="D184" s="252"/>
    </row>
    <row r="185" spans="1:4" ht="25.5" x14ac:dyDescent="0.2">
      <c r="A185" s="249" t="s">
        <v>1098</v>
      </c>
      <c r="B185" s="250" t="s">
        <v>1088</v>
      </c>
      <c r="C185" s="251">
        <v>0</v>
      </c>
      <c r="D185" s="252"/>
    </row>
    <row r="186" spans="1:4" ht="38.25" x14ac:dyDescent="0.2">
      <c r="A186" s="249" t="s">
        <v>1099</v>
      </c>
      <c r="B186" s="250" t="s">
        <v>1087</v>
      </c>
      <c r="C186" s="251">
        <v>0</v>
      </c>
      <c r="D186" s="252"/>
    </row>
    <row r="187" spans="1:4" ht="25.5" x14ac:dyDescent="0.2">
      <c r="A187" s="249" t="s">
        <v>1100</v>
      </c>
      <c r="B187" s="250" t="s">
        <v>1087</v>
      </c>
      <c r="C187" s="251">
        <v>0</v>
      </c>
      <c r="D187" s="252"/>
    </row>
    <row r="188" spans="1:4" ht="25.5" x14ac:dyDescent="0.2">
      <c r="A188" s="249" t="s">
        <v>1101</v>
      </c>
      <c r="B188" s="250" t="s">
        <v>1088</v>
      </c>
      <c r="C188" s="251">
        <v>0</v>
      </c>
      <c r="D188" s="252"/>
    </row>
    <row r="189" spans="1:4" ht="38.25" x14ac:dyDescent="0.2">
      <c r="A189" s="249" t="s">
        <v>1087</v>
      </c>
      <c r="B189" s="250" t="s">
        <v>1086</v>
      </c>
      <c r="C189" s="251">
        <v>0</v>
      </c>
      <c r="D189" s="252"/>
    </row>
    <row r="190" spans="1:4" ht="12.75" x14ac:dyDescent="0.2">
      <c r="A190" s="249" t="s">
        <v>1102</v>
      </c>
      <c r="B190" s="250" t="s">
        <v>1088</v>
      </c>
      <c r="C190" s="251">
        <v>0</v>
      </c>
      <c r="D190" s="252"/>
    </row>
    <row r="191" spans="1:4" ht="38.25" x14ac:dyDescent="0.2">
      <c r="A191" s="249" t="s">
        <v>1103</v>
      </c>
      <c r="B191" s="250" t="s">
        <v>1087</v>
      </c>
      <c r="C191" s="251">
        <v>0</v>
      </c>
      <c r="D191" s="252"/>
    </row>
    <row r="192" spans="1:4" ht="38.25" x14ac:dyDescent="0.2">
      <c r="A192" s="249" t="s">
        <v>1103</v>
      </c>
      <c r="B192" s="250" t="s">
        <v>1087</v>
      </c>
      <c r="C192" s="251">
        <v>0</v>
      </c>
      <c r="D192" s="252"/>
    </row>
    <row r="193" spans="1:4" ht="25.5" x14ac:dyDescent="0.2">
      <c r="A193" s="249" t="s">
        <v>1104</v>
      </c>
      <c r="B193" s="250" t="s">
        <v>1088</v>
      </c>
      <c r="C193" s="251">
        <v>0</v>
      </c>
      <c r="D193" s="252"/>
    </row>
    <row r="194" spans="1:4" ht="25.5" x14ac:dyDescent="0.2">
      <c r="A194" s="249" t="s">
        <v>1105</v>
      </c>
      <c r="B194" s="250" t="s">
        <v>1087</v>
      </c>
      <c r="C194" s="251">
        <v>0</v>
      </c>
      <c r="D194" s="252"/>
    </row>
    <row r="195" spans="1:4" ht="25.5" x14ac:dyDescent="0.2">
      <c r="A195" s="249" t="s">
        <v>1106</v>
      </c>
      <c r="B195" s="250" t="s">
        <v>1088</v>
      </c>
      <c r="C195" s="251">
        <v>0</v>
      </c>
      <c r="D195" s="252"/>
    </row>
    <row r="196" spans="1:4" ht="12.75" x14ac:dyDescent="0.2">
      <c r="A196" s="249" t="s">
        <v>1107</v>
      </c>
      <c r="B196" s="250">
        <v>0</v>
      </c>
      <c r="C196" s="251">
        <v>0</v>
      </c>
      <c r="D196" s="252"/>
    </row>
    <row r="197" spans="1:4" ht="12.75" x14ac:dyDescent="0.2">
      <c r="A197" s="249" t="s">
        <v>1108</v>
      </c>
      <c r="B197" s="250">
        <v>0</v>
      </c>
      <c r="C197" s="251">
        <v>0</v>
      </c>
      <c r="D197" s="252"/>
    </row>
    <row r="198" spans="1:4" ht="25.5" x14ac:dyDescent="0.2">
      <c r="A198" s="249" t="s">
        <v>1109</v>
      </c>
      <c r="B198" s="250" t="s">
        <v>1107</v>
      </c>
      <c r="C198" s="251">
        <v>0</v>
      </c>
      <c r="D198" s="252"/>
    </row>
    <row r="199" spans="1:4" ht="25.5" x14ac:dyDescent="0.2">
      <c r="A199" s="249" t="s">
        <v>1110</v>
      </c>
      <c r="B199" s="250" t="s">
        <v>1107</v>
      </c>
      <c r="C199" s="251">
        <v>0.43049820573070724</v>
      </c>
      <c r="D199" s="252"/>
    </row>
    <row r="200" spans="1:4" ht="25.5" x14ac:dyDescent="0.2">
      <c r="A200" s="249" t="s">
        <v>1111</v>
      </c>
      <c r="B200" s="250">
        <v>0</v>
      </c>
      <c r="C200" s="251">
        <v>0</v>
      </c>
      <c r="D200" s="252"/>
    </row>
    <row r="201" spans="1:4" ht="25.5" x14ac:dyDescent="0.2">
      <c r="A201" s="249" t="s">
        <v>1112</v>
      </c>
      <c r="B201" s="250" t="s">
        <v>1107</v>
      </c>
      <c r="C201" s="251">
        <v>0</v>
      </c>
      <c r="D201" s="252"/>
    </row>
    <row r="202" spans="1:4" ht="12.75" x14ac:dyDescent="0.2">
      <c r="A202" s="249" t="s">
        <v>1113</v>
      </c>
      <c r="B202" s="250" t="s">
        <v>1107</v>
      </c>
      <c r="C202" s="251">
        <v>0</v>
      </c>
      <c r="D202" s="252"/>
    </row>
    <row r="203" spans="1:4" ht="38.25" x14ac:dyDescent="0.2">
      <c r="A203" s="249" t="s">
        <v>1114</v>
      </c>
      <c r="B203" s="250" t="s">
        <v>1110</v>
      </c>
      <c r="C203" s="251">
        <v>0</v>
      </c>
      <c r="D203" s="252"/>
    </row>
    <row r="204" spans="1:4" ht="38.25" x14ac:dyDescent="0.2">
      <c r="A204" s="249" t="s">
        <v>1115</v>
      </c>
      <c r="B204" s="250" t="s">
        <v>1110</v>
      </c>
      <c r="C204" s="251">
        <v>0</v>
      </c>
      <c r="D204" s="252"/>
    </row>
    <row r="205" spans="1:4" ht="38.25" x14ac:dyDescent="0.2">
      <c r="A205" s="249" t="s">
        <v>1116</v>
      </c>
      <c r="B205" s="250" t="s">
        <v>1110</v>
      </c>
      <c r="C205" s="251">
        <v>0</v>
      </c>
      <c r="D205" s="252"/>
    </row>
    <row r="206" spans="1:4" ht="38.25" x14ac:dyDescent="0.2">
      <c r="A206" s="249" t="s">
        <v>1117</v>
      </c>
      <c r="B206" s="250" t="s">
        <v>1110</v>
      </c>
      <c r="C206" s="251">
        <v>0</v>
      </c>
      <c r="D206" s="252"/>
    </row>
    <row r="207" spans="1:4" ht="38.25" x14ac:dyDescent="0.2">
      <c r="A207" s="249" t="s">
        <v>1118</v>
      </c>
      <c r="B207" s="250" t="s">
        <v>1109</v>
      </c>
      <c r="C207" s="251">
        <v>0</v>
      </c>
      <c r="D207" s="252"/>
    </row>
    <row r="208" spans="1:4" ht="38.25" x14ac:dyDescent="0.2">
      <c r="A208" s="249" t="s">
        <v>1118</v>
      </c>
      <c r="B208" s="250" t="s">
        <v>1109</v>
      </c>
      <c r="C208" s="251">
        <v>0</v>
      </c>
      <c r="D208" s="252"/>
    </row>
    <row r="209" spans="1:4" ht="38.25" x14ac:dyDescent="0.2">
      <c r="A209" s="249" t="s">
        <v>1119</v>
      </c>
      <c r="B209" s="250" t="s">
        <v>1112</v>
      </c>
      <c r="C209" s="251">
        <v>0</v>
      </c>
      <c r="D209" s="252"/>
    </row>
    <row r="210" spans="1:4" ht="38.25" x14ac:dyDescent="0.2">
      <c r="A210" s="249" t="s">
        <v>1120</v>
      </c>
      <c r="B210" s="250" t="s">
        <v>1110</v>
      </c>
      <c r="C210" s="251">
        <v>0</v>
      </c>
      <c r="D210" s="252"/>
    </row>
    <row r="211" spans="1:4" ht="38.25" x14ac:dyDescent="0.2">
      <c r="A211" s="249" t="s">
        <v>1121</v>
      </c>
      <c r="B211" s="250" t="s">
        <v>1110</v>
      </c>
      <c r="C211" s="251">
        <v>0</v>
      </c>
      <c r="D211" s="252"/>
    </row>
    <row r="212" spans="1:4" ht="38.25" x14ac:dyDescent="0.2">
      <c r="A212" s="249" t="s">
        <v>1122</v>
      </c>
      <c r="B212" s="250" t="s">
        <v>1112</v>
      </c>
      <c r="C212" s="251">
        <v>0</v>
      </c>
      <c r="D212" s="252"/>
    </row>
    <row r="213" spans="1:4" ht="38.25" x14ac:dyDescent="0.2">
      <c r="A213" s="249" t="s">
        <v>1123</v>
      </c>
      <c r="B213" s="250" t="s">
        <v>1112</v>
      </c>
      <c r="C213" s="251">
        <v>0</v>
      </c>
      <c r="D213" s="252"/>
    </row>
    <row r="214" spans="1:4" ht="38.25" x14ac:dyDescent="0.2">
      <c r="A214" s="249" t="s">
        <v>1120</v>
      </c>
      <c r="B214" s="250" t="s">
        <v>1110</v>
      </c>
      <c r="C214" s="251">
        <v>0</v>
      </c>
      <c r="D214" s="252"/>
    </row>
    <row r="215" spans="1:4" ht="38.25" x14ac:dyDescent="0.2">
      <c r="A215" s="249" t="s">
        <v>1124</v>
      </c>
      <c r="B215" s="250" t="s">
        <v>1109</v>
      </c>
      <c r="C215" s="251">
        <v>0</v>
      </c>
      <c r="D215" s="252"/>
    </row>
    <row r="216" spans="1:4" ht="38.25" x14ac:dyDescent="0.2">
      <c r="A216" s="249" t="s">
        <v>1125</v>
      </c>
      <c r="B216" s="250" t="s">
        <v>1112</v>
      </c>
      <c r="C216" s="251">
        <v>0</v>
      </c>
      <c r="D216" s="252"/>
    </row>
    <row r="217" spans="1:4" ht="38.25" x14ac:dyDescent="0.2">
      <c r="A217" s="249" t="s">
        <v>1126</v>
      </c>
      <c r="B217" s="250" t="s">
        <v>1109</v>
      </c>
      <c r="C217" s="251">
        <v>0</v>
      </c>
      <c r="D217" s="252"/>
    </row>
    <row r="218" spans="1:4" ht="38.25" x14ac:dyDescent="0.2">
      <c r="A218" s="249" t="s">
        <v>1127</v>
      </c>
      <c r="B218" s="250" t="s">
        <v>1110</v>
      </c>
      <c r="C218" s="251">
        <v>0</v>
      </c>
      <c r="D218" s="252"/>
    </row>
    <row r="219" spans="1:4" ht="12.75" x14ac:dyDescent="0.2">
      <c r="A219" s="249" t="s">
        <v>1128</v>
      </c>
      <c r="B219" s="250" t="s">
        <v>1112</v>
      </c>
      <c r="C219" s="251">
        <v>0</v>
      </c>
      <c r="D219" s="252"/>
    </row>
    <row r="220" spans="1:4" ht="25.5" x14ac:dyDescent="0.2">
      <c r="A220" s="249" t="s">
        <v>1129</v>
      </c>
      <c r="B220" s="250" t="s">
        <v>1107</v>
      </c>
      <c r="C220" s="251">
        <v>0</v>
      </c>
      <c r="D220" s="252"/>
    </row>
    <row r="221" spans="1:4" ht="38.25" x14ac:dyDescent="0.2">
      <c r="A221" s="249" t="s">
        <v>1130</v>
      </c>
      <c r="B221" s="250" t="s">
        <v>1110</v>
      </c>
      <c r="C221" s="251">
        <v>0</v>
      </c>
      <c r="D221" s="252"/>
    </row>
    <row r="222" spans="1:4" ht="38.25" x14ac:dyDescent="0.2">
      <c r="A222" s="249" t="s">
        <v>1131</v>
      </c>
      <c r="B222" s="250" t="s">
        <v>1109</v>
      </c>
      <c r="C222" s="251">
        <v>0</v>
      </c>
      <c r="D222" s="252"/>
    </row>
    <row r="223" spans="1:4" ht="38.25" x14ac:dyDescent="0.2">
      <c r="A223" s="249" t="s">
        <v>1132</v>
      </c>
      <c r="B223" s="250" t="s">
        <v>1110</v>
      </c>
      <c r="C223" s="251">
        <v>0</v>
      </c>
      <c r="D223" s="252"/>
    </row>
    <row r="224" spans="1:4" ht="38.25" x14ac:dyDescent="0.2">
      <c r="A224" s="249" t="s">
        <v>1133</v>
      </c>
      <c r="B224" s="250" t="s">
        <v>1110</v>
      </c>
      <c r="C224" s="251">
        <v>0</v>
      </c>
      <c r="D224" s="252"/>
    </row>
    <row r="225" spans="1:4" ht="38.25" x14ac:dyDescent="0.2">
      <c r="A225" s="249" t="s">
        <v>1134</v>
      </c>
      <c r="B225" s="250" t="s">
        <v>1109</v>
      </c>
      <c r="C225" s="251">
        <v>0</v>
      </c>
      <c r="D225" s="252"/>
    </row>
    <row r="226" spans="1:4" ht="38.25" x14ac:dyDescent="0.2">
      <c r="A226" s="249" t="s">
        <v>1135</v>
      </c>
      <c r="B226" s="250" t="s">
        <v>1110</v>
      </c>
      <c r="C226" s="251">
        <v>0</v>
      </c>
      <c r="D226" s="252"/>
    </row>
    <row r="227" spans="1:4" ht="38.25" x14ac:dyDescent="0.2">
      <c r="A227" s="249" t="s">
        <v>1136</v>
      </c>
      <c r="B227" s="250" t="s">
        <v>1110</v>
      </c>
      <c r="C227" s="251">
        <v>0</v>
      </c>
      <c r="D227" s="252"/>
    </row>
    <row r="228" spans="1:4" ht="38.25" x14ac:dyDescent="0.2">
      <c r="A228" s="249" t="s">
        <v>1137</v>
      </c>
      <c r="B228" s="250" t="s">
        <v>1112</v>
      </c>
      <c r="C228" s="251">
        <v>0</v>
      </c>
      <c r="D228" s="252"/>
    </row>
    <row r="229" spans="1:4" ht="38.25" x14ac:dyDescent="0.2">
      <c r="A229" s="249" t="s">
        <v>1138</v>
      </c>
      <c r="B229" s="250" t="s">
        <v>1112</v>
      </c>
      <c r="C229" s="251">
        <v>0</v>
      </c>
      <c r="D229" s="252"/>
    </row>
    <row r="230" spans="1:4" ht="38.25" x14ac:dyDescent="0.2">
      <c r="A230" s="249" t="s">
        <v>1139</v>
      </c>
      <c r="B230" s="250" t="s">
        <v>1112</v>
      </c>
      <c r="C230" s="251">
        <v>0</v>
      </c>
      <c r="D230" s="252"/>
    </row>
    <row r="231" spans="1:4" ht="38.25" x14ac:dyDescent="0.2">
      <c r="A231" s="249" t="s">
        <v>1140</v>
      </c>
      <c r="B231" s="250" t="s">
        <v>1109</v>
      </c>
      <c r="C231" s="251">
        <v>0</v>
      </c>
      <c r="D231" s="252"/>
    </row>
    <row r="232" spans="1:4" ht="38.25" x14ac:dyDescent="0.2">
      <c r="A232" s="249" t="s">
        <v>1141</v>
      </c>
      <c r="B232" s="250" t="s">
        <v>1109</v>
      </c>
      <c r="C232" s="251">
        <v>0</v>
      </c>
      <c r="D232" s="252"/>
    </row>
    <row r="233" spans="1:4" ht="38.25" x14ac:dyDescent="0.2">
      <c r="A233" s="249" t="s">
        <v>1142</v>
      </c>
      <c r="B233" s="250" t="s">
        <v>1109</v>
      </c>
      <c r="C233" s="251">
        <v>0</v>
      </c>
      <c r="D233" s="252"/>
    </row>
    <row r="234" spans="1:4" ht="12.75" x14ac:dyDescent="0.2">
      <c r="A234" s="249" t="s">
        <v>1143</v>
      </c>
      <c r="B234" s="250">
        <v>0</v>
      </c>
      <c r="C234" s="251">
        <v>0</v>
      </c>
      <c r="D234" s="252"/>
    </row>
    <row r="235" spans="1:4" ht="12.75" x14ac:dyDescent="0.2">
      <c r="A235" s="249" t="s">
        <v>1144</v>
      </c>
      <c r="B235" s="250">
        <v>0</v>
      </c>
      <c r="C235" s="251">
        <v>0</v>
      </c>
      <c r="D235" s="252"/>
    </row>
    <row r="236" spans="1:4" ht="12.75" x14ac:dyDescent="0.2">
      <c r="A236" s="249" t="s">
        <v>1145</v>
      </c>
      <c r="B236" s="250">
        <v>0</v>
      </c>
      <c r="C236" s="251">
        <v>0</v>
      </c>
      <c r="D236" s="252"/>
    </row>
    <row r="237" spans="1:4" ht="51" x14ac:dyDescent="0.2">
      <c r="A237" s="249" t="s">
        <v>1146</v>
      </c>
      <c r="B237" s="250">
        <v>0</v>
      </c>
      <c r="C237" s="251">
        <v>0</v>
      </c>
      <c r="D237" s="252"/>
    </row>
    <row r="238" spans="1:4" ht="51" x14ac:dyDescent="0.2">
      <c r="A238" s="249" t="s">
        <v>1147</v>
      </c>
      <c r="B238" s="250">
        <v>0</v>
      </c>
      <c r="C238" s="251">
        <v>0</v>
      </c>
      <c r="D238" s="252"/>
    </row>
    <row r="239" spans="1:4" ht="51" x14ac:dyDescent="0.2">
      <c r="A239" s="249" t="s">
        <v>1148</v>
      </c>
      <c r="B239" s="250">
        <v>0</v>
      </c>
      <c r="C239" s="251">
        <v>0</v>
      </c>
      <c r="D239" s="252"/>
    </row>
    <row r="240" spans="1:4" ht="25.5" x14ac:dyDescent="0.2">
      <c r="A240" s="249" t="s">
        <v>1149</v>
      </c>
      <c r="B240" s="250" t="s">
        <v>1144</v>
      </c>
      <c r="C240" s="251">
        <v>0</v>
      </c>
      <c r="D240" s="252"/>
    </row>
    <row r="241" spans="1:4" ht="25.5" x14ac:dyDescent="0.2">
      <c r="A241" s="249" t="s">
        <v>1149</v>
      </c>
      <c r="B241" s="250" t="s">
        <v>1144</v>
      </c>
      <c r="C241" s="251">
        <v>0</v>
      </c>
      <c r="D241" s="252"/>
    </row>
    <row r="242" spans="1:4" ht="25.5" x14ac:dyDescent="0.2">
      <c r="A242" s="249" t="s">
        <v>1150</v>
      </c>
      <c r="B242" s="250" t="s">
        <v>1143</v>
      </c>
      <c r="C242" s="251">
        <v>0</v>
      </c>
      <c r="D242" s="252"/>
    </row>
    <row r="243" spans="1:4" ht="12.75" x14ac:dyDescent="0.2">
      <c r="A243" s="249" t="s">
        <v>1151</v>
      </c>
      <c r="B243" s="250" t="s">
        <v>1144</v>
      </c>
      <c r="C243" s="251">
        <v>0</v>
      </c>
      <c r="D243" s="252"/>
    </row>
    <row r="244" spans="1:4" ht="25.5" x14ac:dyDescent="0.2">
      <c r="A244" s="249" t="s">
        <v>1152</v>
      </c>
      <c r="B244" s="250" t="s">
        <v>1149</v>
      </c>
      <c r="C244" s="251">
        <v>0</v>
      </c>
      <c r="D244" s="252"/>
    </row>
    <row r="245" spans="1:4" ht="25.5" x14ac:dyDescent="0.2">
      <c r="A245" s="249" t="s">
        <v>1153</v>
      </c>
      <c r="B245" s="250" t="s">
        <v>1143</v>
      </c>
      <c r="C245" s="251">
        <v>0</v>
      </c>
      <c r="D245" s="252"/>
    </row>
    <row r="246" spans="1:4" ht="25.5" x14ac:dyDescent="0.2">
      <c r="A246" s="249" t="s">
        <v>1154</v>
      </c>
      <c r="B246" s="250" t="s">
        <v>1149</v>
      </c>
      <c r="C246" s="251">
        <v>0</v>
      </c>
      <c r="D246" s="252"/>
    </row>
    <row r="247" spans="1:4" ht="25.5" x14ac:dyDescent="0.2">
      <c r="A247" s="249" t="s">
        <v>1155</v>
      </c>
      <c r="B247" s="250" t="s">
        <v>1149</v>
      </c>
      <c r="C247" s="251">
        <v>0</v>
      </c>
      <c r="D247" s="252"/>
    </row>
    <row r="248" spans="1:4" ht="25.5" x14ac:dyDescent="0.2">
      <c r="A248" s="249" t="s">
        <v>1156</v>
      </c>
      <c r="B248" s="250" t="s">
        <v>1145</v>
      </c>
      <c r="C248" s="251">
        <v>0</v>
      </c>
      <c r="D248" s="252"/>
    </row>
    <row r="249" spans="1:4" ht="25.5" x14ac:dyDescent="0.2">
      <c r="A249" s="249" t="s">
        <v>1157</v>
      </c>
      <c r="B249" s="250" t="s">
        <v>1145</v>
      </c>
      <c r="C249" s="251">
        <v>0</v>
      </c>
      <c r="D249" s="252"/>
    </row>
    <row r="250" spans="1:4" ht="25.5" x14ac:dyDescent="0.2">
      <c r="A250" s="249" t="s">
        <v>1158</v>
      </c>
      <c r="B250" s="250" t="s">
        <v>1149</v>
      </c>
      <c r="C250" s="251">
        <v>0</v>
      </c>
      <c r="D250" s="252"/>
    </row>
    <row r="251" spans="1:4" ht="38.25" x14ac:dyDescent="0.2">
      <c r="A251" s="249" t="s">
        <v>1159</v>
      </c>
      <c r="B251" s="250" t="s">
        <v>1147</v>
      </c>
      <c r="C251" s="251">
        <v>0</v>
      </c>
      <c r="D251" s="252"/>
    </row>
    <row r="252" spans="1:4" ht="38.25" x14ac:dyDescent="0.2">
      <c r="A252" s="249" t="s">
        <v>1160</v>
      </c>
      <c r="B252" s="250" t="s">
        <v>1149</v>
      </c>
      <c r="C252" s="251">
        <v>0</v>
      </c>
      <c r="D252" s="252"/>
    </row>
    <row r="253" spans="1:4" ht="25.5" x14ac:dyDescent="0.2">
      <c r="A253" s="249" t="s">
        <v>1161</v>
      </c>
      <c r="B253" s="250" t="s">
        <v>1143</v>
      </c>
      <c r="C253" s="251">
        <v>0</v>
      </c>
      <c r="D253" s="252"/>
    </row>
    <row r="254" spans="1:4" ht="25.5" x14ac:dyDescent="0.2">
      <c r="A254" s="249" t="s">
        <v>1162</v>
      </c>
      <c r="B254" s="250" t="s">
        <v>1145</v>
      </c>
      <c r="C254" s="251">
        <v>1.9862363020369334</v>
      </c>
      <c r="D254" s="252"/>
    </row>
    <row r="255" spans="1:4" ht="38.25" x14ac:dyDescent="0.2">
      <c r="A255" s="249" t="s">
        <v>1163</v>
      </c>
      <c r="B255" s="250" t="s">
        <v>1146</v>
      </c>
      <c r="C255" s="251">
        <v>0</v>
      </c>
      <c r="D255" s="252"/>
    </row>
    <row r="256" spans="1:4" ht="25.5" x14ac:dyDescent="0.2">
      <c r="A256" s="249" t="s">
        <v>1164</v>
      </c>
      <c r="B256" s="250" t="s">
        <v>1143</v>
      </c>
      <c r="C256" s="251">
        <v>0</v>
      </c>
      <c r="D256" s="252"/>
    </row>
    <row r="257" spans="1:4" ht="25.5" x14ac:dyDescent="0.2">
      <c r="A257" s="249" t="s">
        <v>1165</v>
      </c>
      <c r="B257" s="250" t="s">
        <v>1145</v>
      </c>
      <c r="C257" s="251">
        <v>0</v>
      </c>
      <c r="D257" s="252"/>
    </row>
    <row r="258" spans="1:4" ht="25.5" x14ac:dyDescent="0.2">
      <c r="A258" s="249" t="s">
        <v>1166</v>
      </c>
      <c r="B258" s="250" t="s">
        <v>1143</v>
      </c>
      <c r="C258" s="251">
        <v>0</v>
      </c>
      <c r="D258" s="252"/>
    </row>
    <row r="259" spans="1:4" ht="25.5" x14ac:dyDescent="0.2">
      <c r="A259" s="249" t="s">
        <v>1167</v>
      </c>
      <c r="B259" s="250" t="s">
        <v>1144</v>
      </c>
      <c r="C259" s="251">
        <v>0</v>
      </c>
      <c r="D259" s="252"/>
    </row>
    <row r="260" spans="1:4" ht="25.5" x14ac:dyDescent="0.2">
      <c r="A260" s="249" t="s">
        <v>1168</v>
      </c>
      <c r="B260" s="250" t="s">
        <v>1143</v>
      </c>
      <c r="C260" s="251">
        <v>0</v>
      </c>
      <c r="D260" s="252"/>
    </row>
    <row r="261" spans="1:4" ht="25.5" x14ac:dyDescent="0.2">
      <c r="A261" s="249" t="s">
        <v>1169</v>
      </c>
      <c r="B261" s="250" t="s">
        <v>1144</v>
      </c>
      <c r="C261" s="251">
        <v>0</v>
      </c>
      <c r="D261" s="252"/>
    </row>
    <row r="262" spans="1:4" ht="25.5" x14ac:dyDescent="0.2">
      <c r="A262" s="249" t="s">
        <v>1170</v>
      </c>
      <c r="B262" s="250" t="s">
        <v>1144</v>
      </c>
      <c r="C262" s="251">
        <v>0</v>
      </c>
      <c r="D262" s="252"/>
    </row>
    <row r="263" spans="1:4" ht="25.5" x14ac:dyDescent="0.2">
      <c r="A263" s="249" t="s">
        <v>1171</v>
      </c>
      <c r="B263" s="250" t="s">
        <v>1144</v>
      </c>
      <c r="C263" s="251">
        <v>0</v>
      </c>
      <c r="D263" s="252"/>
    </row>
    <row r="264" spans="1:4" ht="25.5" x14ac:dyDescent="0.2">
      <c r="A264" s="249" t="s">
        <v>1172</v>
      </c>
      <c r="B264" s="250" t="s">
        <v>1143</v>
      </c>
      <c r="C264" s="251">
        <v>0</v>
      </c>
      <c r="D264" s="252"/>
    </row>
    <row r="265" spans="1:4" ht="25.5" x14ac:dyDescent="0.2">
      <c r="A265" s="249" t="s">
        <v>1173</v>
      </c>
      <c r="B265" s="250" t="s">
        <v>1144</v>
      </c>
      <c r="C265" s="251">
        <v>0</v>
      </c>
      <c r="D265" s="252"/>
    </row>
    <row r="266" spans="1:4" ht="25.5" x14ac:dyDescent="0.2">
      <c r="A266" s="249" t="s">
        <v>1174</v>
      </c>
      <c r="B266" s="250" t="s">
        <v>1145</v>
      </c>
      <c r="C266" s="251">
        <v>0</v>
      </c>
      <c r="D266" s="252"/>
    </row>
    <row r="267" spans="1:4" ht="25.5" x14ac:dyDescent="0.2">
      <c r="A267" s="249" t="s">
        <v>1175</v>
      </c>
      <c r="B267" s="250" t="s">
        <v>1143</v>
      </c>
      <c r="C267" s="251">
        <v>0</v>
      </c>
      <c r="D267" s="252"/>
    </row>
    <row r="268" spans="1:4" ht="25.5" x14ac:dyDescent="0.2">
      <c r="A268" s="249" t="s">
        <v>1176</v>
      </c>
      <c r="B268" s="250" t="s">
        <v>1145</v>
      </c>
      <c r="C268" s="251">
        <v>0</v>
      </c>
      <c r="D268" s="252"/>
    </row>
    <row r="269" spans="1:4" ht="25.5" x14ac:dyDescent="0.2">
      <c r="A269" s="249" t="s">
        <v>1177</v>
      </c>
      <c r="B269" s="250" t="s">
        <v>1143</v>
      </c>
      <c r="C269" s="251">
        <v>0</v>
      </c>
      <c r="D269" s="252"/>
    </row>
    <row r="270" spans="1:4" ht="25.5" x14ac:dyDescent="0.2">
      <c r="A270" s="249" t="s">
        <v>1178</v>
      </c>
      <c r="B270" s="250" t="s">
        <v>1144</v>
      </c>
      <c r="C270" s="251">
        <v>0</v>
      </c>
      <c r="D270" s="252"/>
    </row>
    <row r="271" spans="1:4" ht="25.5" x14ac:dyDescent="0.2">
      <c r="A271" s="249" t="s">
        <v>1178</v>
      </c>
      <c r="B271" s="250" t="s">
        <v>1144</v>
      </c>
      <c r="C271" s="251">
        <v>0</v>
      </c>
      <c r="D271" s="252"/>
    </row>
    <row r="272" spans="1:4" ht="25.5" x14ac:dyDescent="0.2">
      <c r="A272" s="249" t="s">
        <v>1178</v>
      </c>
      <c r="B272" s="250" t="s">
        <v>1144</v>
      </c>
      <c r="C272" s="251">
        <v>0</v>
      </c>
      <c r="D272" s="252"/>
    </row>
    <row r="273" spans="1:4" ht="25.5" x14ac:dyDescent="0.2">
      <c r="A273" s="249" t="s">
        <v>1179</v>
      </c>
      <c r="B273" s="250" t="s">
        <v>1145</v>
      </c>
      <c r="C273" s="251">
        <v>1.7750779074692642</v>
      </c>
      <c r="D273" s="252"/>
    </row>
    <row r="274" spans="1:4" ht="25.5" x14ac:dyDescent="0.2">
      <c r="A274" s="249" t="s">
        <v>1180</v>
      </c>
      <c r="B274" s="250" t="s">
        <v>1144</v>
      </c>
      <c r="C274" s="251">
        <v>0</v>
      </c>
      <c r="D274" s="252"/>
    </row>
    <row r="275" spans="1:4" ht="25.5" x14ac:dyDescent="0.2">
      <c r="A275" s="249" t="s">
        <v>1181</v>
      </c>
      <c r="B275" s="250" t="s">
        <v>1145</v>
      </c>
      <c r="C275" s="251">
        <v>0</v>
      </c>
      <c r="D275" s="252"/>
    </row>
    <row r="276" spans="1:4" ht="12.75" x14ac:dyDescent="0.2">
      <c r="A276" s="249" t="s">
        <v>1182</v>
      </c>
      <c r="B276" s="250" t="s">
        <v>1145</v>
      </c>
      <c r="C276" s="251">
        <v>0</v>
      </c>
      <c r="D276" s="252"/>
    </row>
    <row r="277" spans="1:4" ht="25.5" x14ac:dyDescent="0.2">
      <c r="A277" s="249" t="s">
        <v>1183</v>
      </c>
      <c r="B277" s="250" t="s">
        <v>1148</v>
      </c>
      <c r="C277" s="251">
        <v>0</v>
      </c>
      <c r="D277" s="252"/>
    </row>
    <row r="278" spans="1:4" ht="25.5" x14ac:dyDescent="0.2">
      <c r="A278" s="249" t="s">
        <v>1184</v>
      </c>
      <c r="B278" s="250" t="s">
        <v>1144</v>
      </c>
      <c r="C278" s="251">
        <v>0</v>
      </c>
      <c r="D278" s="252"/>
    </row>
    <row r="279" spans="1:4" ht="25.5" x14ac:dyDescent="0.2">
      <c r="A279" s="249" t="s">
        <v>1185</v>
      </c>
      <c r="B279" s="250" t="s">
        <v>1145</v>
      </c>
      <c r="C279" s="251">
        <v>0</v>
      </c>
      <c r="D279" s="252"/>
    </row>
    <row r="280" spans="1:4" ht="25.5" x14ac:dyDescent="0.2">
      <c r="A280" s="249" t="s">
        <v>1186</v>
      </c>
      <c r="B280" s="250" t="s">
        <v>1149</v>
      </c>
      <c r="C280" s="251">
        <v>0</v>
      </c>
      <c r="D280" s="252"/>
    </row>
    <row r="281" spans="1:4" ht="12.75" x14ac:dyDescent="0.2">
      <c r="A281" s="249" t="s">
        <v>1187</v>
      </c>
      <c r="B281" s="250">
        <v>0</v>
      </c>
      <c r="C281" s="251">
        <v>0</v>
      </c>
      <c r="D281" s="252"/>
    </row>
    <row r="282" spans="1:4" ht="25.5" x14ac:dyDescent="0.2">
      <c r="A282" s="249" t="s">
        <v>1188</v>
      </c>
      <c r="B282" s="250" t="s">
        <v>1187</v>
      </c>
      <c r="C282" s="251">
        <v>0</v>
      </c>
      <c r="D282" s="252"/>
    </row>
    <row r="283" spans="1:4" ht="25.5" x14ac:dyDescent="0.2">
      <c r="A283" s="249" t="s">
        <v>1189</v>
      </c>
      <c r="B283" s="250" t="s">
        <v>1187</v>
      </c>
      <c r="C283" s="251">
        <v>0</v>
      </c>
      <c r="D283" s="252"/>
    </row>
    <row r="284" spans="1:4" ht="25.5" x14ac:dyDescent="0.2">
      <c r="A284" s="249" t="s">
        <v>1190</v>
      </c>
      <c r="B284" s="250" t="s">
        <v>1187</v>
      </c>
      <c r="C284" s="251">
        <v>0</v>
      </c>
      <c r="D284" s="252"/>
    </row>
    <row r="285" spans="1:4" ht="25.5" x14ac:dyDescent="0.2">
      <c r="A285" s="249" t="s">
        <v>1191</v>
      </c>
      <c r="B285" s="250" t="s">
        <v>1187</v>
      </c>
      <c r="C285" s="251">
        <v>0</v>
      </c>
      <c r="D285" s="252"/>
    </row>
    <row r="286" spans="1:4" ht="12.75" x14ac:dyDescent="0.2">
      <c r="A286" s="249" t="s">
        <v>1192</v>
      </c>
      <c r="B286" s="250">
        <v>0</v>
      </c>
      <c r="C286" s="251">
        <v>0</v>
      </c>
      <c r="D286" s="252"/>
    </row>
    <row r="287" spans="1:4" ht="25.5" x14ac:dyDescent="0.2">
      <c r="A287" s="249" t="s">
        <v>1193</v>
      </c>
      <c r="B287" s="250" t="s">
        <v>1192</v>
      </c>
      <c r="C287" s="251">
        <v>0</v>
      </c>
      <c r="D287" s="252"/>
    </row>
    <row r="288" spans="1:4" ht="25.5" x14ac:dyDescent="0.2">
      <c r="A288" s="249" t="s">
        <v>1194</v>
      </c>
      <c r="B288" s="250" t="s">
        <v>1192</v>
      </c>
      <c r="C288" s="251">
        <v>0</v>
      </c>
      <c r="D288" s="252"/>
    </row>
    <row r="289" spans="1:4" ht="12.75" x14ac:dyDescent="0.2">
      <c r="A289" s="249" t="s">
        <v>1195</v>
      </c>
      <c r="B289" s="250" t="s">
        <v>1192</v>
      </c>
      <c r="C289" s="251">
        <v>0</v>
      </c>
      <c r="D289" s="252"/>
    </row>
    <row r="290" spans="1:4" ht="25.5" x14ac:dyDescent="0.2">
      <c r="A290" s="249" t="s">
        <v>1196</v>
      </c>
      <c r="B290" s="250" t="s">
        <v>1193</v>
      </c>
      <c r="C290" s="251">
        <v>0</v>
      </c>
      <c r="D290" s="252"/>
    </row>
    <row r="291" spans="1:4" ht="12.75" x14ac:dyDescent="0.2">
      <c r="A291" s="249" t="s">
        <v>1197</v>
      </c>
      <c r="B291" s="250">
        <v>0</v>
      </c>
      <c r="C291" s="251">
        <v>0</v>
      </c>
      <c r="D291" s="252"/>
    </row>
    <row r="292" spans="1:4" ht="12.75" x14ac:dyDescent="0.2">
      <c r="A292" s="249" t="s">
        <v>1198</v>
      </c>
      <c r="B292" s="250" t="s">
        <v>1197</v>
      </c>
      <c r="C292" s="251">
        <v>0</v>
      </c>
      <c r="D292" s="252"/>
    </row>
    <row r="293" spans="1:4" ht="25.5" x14ac:dyDescent="0.2">
      <c r="A293" s="249" t="s">
        <v>1199</v>
      </c>
      <c r="B293" s="250" t="s">
        <v>1197</v>
      </c>
      <c r="C293" s="251">
        <v>0</v>
      </c>
      <c r="D293" s="252"/>
    </row>
    <row r="294" spans="1:4" ht="38.25" x14ac:dyDescent="0.2">
      <c r="A294" s="249" t="s">
        <v>1200</v>
      </c>
      <c r="B294" s="250" t="s">
        <v>1199</v>
      </c>
      <c r="C294" s="251">
        <v>0</v>
      </c>
      <c r="D294" s="252"/>
    </row>
    <row r="295" spans="1:4" ht="12.75" x14ac:dyDescent="0.2">
      <c r="A295" s="249" t="s">
        <v>1201</v>
      </c>
      <c r="B295" s="250" t="s">
        <v>1197</v>
      </c>
      <c r="C295" s="251">
        <v>0</v>
      </c>
      <c r="D295" s="252"/>
    </row>
    <row r="296" spans="1:4" ht="12.75" x14ac:dyDescent="0.2">
      <c r="A296" s="249" t="s">
        <v>1202</v>
      </c>
      <c r="B296" s="250" t="s">
        <v>1197</v>
      </c>
      <c r="C296" s="251">
        <v>0</v>
      </c>
      <c r="D296" s="252"/>
    </row>
    <row r="297" spans="1:4" ht="25.5" x14ac:dyDescent="0.2">
      <c r="A297" s="249" t="s">
        <v>1203</v>
      </c>
      <c r="B297" s="250" t="s">
        <v>1198</v>
      </c>
      <c r="C297" s="251">
        <v>1.2158848941807052</v>
      </c>
      <c r="D297" s="252"/>
    </row>
    <row r="298" spans="1:4" ht="25.5" x14ac:dyDescent="0.2">
      <c r="A298" s="249" t="s">
        <v>1204</v>
      </c>
      <c r="B298" s="250" t="s">
        <v>1198</v>
      </c>
      <c r="C298" s="251">
        <v>0</v>
      </c>
      <c r="D298" s="252"/>
    </row>
    <row r="299" spans="1:4" ht="12.75" x14ac:dyDescent="0.2">
      <c r="A299" s="249" t="s">
        <v>1205</v>
      </c>
      <c r="B299" s="250" t="s">
        <v>1197</v>
      </c>
      <c r="C299" s="251">
        <v>1.0379863613785751</v>
      </c>
      <c r="D299" s="252"/>
    </row>
    <row r="300" spans="1:4" ht="25.5" x14ac:dyDescent="0.2">
      <c r="A300" s="249" t="s">
        <v>1206</v>
      </c>
      <c r="B300" s="250" t="s">
        <v>1199</v>
      </c>
      <c r="C300" s="251">
        <v>0</v>
      </c>
      <c r="D300" s="252"/>
    </row>
    <row r="301" spans="1:4" ht="38.25" x14ac:dyDescent="0.2">
      <c r="A301" s="249" t="s">
        <v>1207</v>
      </c>
      <c r="B301" s="250" t="s">
        <v>1199</v>
      </c>
      <c r="C301" s="251">
        <v>0</v>
      </c>
      <c r="D301" s="252"/>
    </row>
    <row r="302" spans="1:4" ht="12.75" x14ac:dyDescent="0.2">
      <c r="A302" s="249" t="s">
        <v>1208</v>
      </c>
      <c r="B302" s="250" t="s">
        <v>1197</v>
      </c>
      <c r="C302" s="251">
        <v>0</v>
      </c>
      <c r="D302" s="252"/>
    </row>
    <row r="303" spans="1:4" ht="12.75" x14ac:dyDescent="0.2">
      <c r="A303" s="249" t="s">
        <v>1209</v>
      </c>
      <c r="B303" s="250">
        <v>0</v>
      </c>
      <c r="C303" s="251">
        <v>7.2127422326160655</v>
      </c>
      <c r="D303" s="252"/>
    </row>
    <row r="304" spans="1:4" ht="12.75" x14ac:dyDescent="0.2">
      <c r="A304" s="249" t="s">
        <v>1210</v>
      </c>
      <c r="B304" s="250">
        <v>0</v>
      </c>
      <c r="C304" s="251">
        <v>0</v>
      </c>
      <c r="D304" s="252"/>
    </row>
    <row r="305" spans="1:4" ht="12.75" x14ac:dyDescent="0.2">
      <c r="A305" s="249" t="s">
        <v>1211</v>
      </c>
      <c r="B305" s="250">
        <v>0</v>
      </c>
      <c r="C305" s="251">
        <v>0</v>
      </c>
      <c r="D305" s="252"/>
    </row>
    <row r="306" spans="1:4" ht="12.75" x14ac:dyDescent="0.2">
      <c r="A306" s="249" t="s">
        <v>1212</v>
      </c>
      <c r="B306" s="250">
        <v>0</v>
      </c>
      <c r="C306" s="251">
        <v>0</v>
      </c>
      <c r="D306" s="252"/>
    </row>
    <row r="307" spans="1:4" ht="25.5" x14ac:dyDescent="0.2">
      <c r="A307" s="249" t="s">
        <v>1213</v>
      </c>
      <c r="B307" s="250" t="s">
        <v>1209</v>
      </c>
      <c r="C307" s="251">
        <v>0</v>
      </c>
      <c r="D307" s="252"/>
    </row>
    <row r="308" spans="1:4" ht="25.5" x14ac:dyDescent="0.2">
      <c r="A308" s="249" t="s">
        <v>1214</v>
      </c>
      <c r="B308" s="250" t="s">
        <v>1209</v>
      </c>
      <c r="C308" s="251">
        <v>0</v>
      </c>
      <c r="D308" s="252"/>
    </row>
    <row r="309" spans="1:4" ht="25.5" x14ac:dyDescent="0.2">
      <c r="A309" s="249" t="s">
        <v>1215</v>
      </c>
      <c r="B309" s="250" t="s">
        <v>1209</v>
      </c>
      <c r="C309" s="251">
        <v>0</v>
      </c>
      <c r="D309" s="252"/>
    </row>
    <row r="310" spans="1:4" ht="63.75" x14ac:dyDescent="0.2">
      <c r="A310" s="249" t="s">
        <v>1216</v>
      </c>
      <c r="B310" s="250" t="s">
        <v>1209</v>
      </c>
      <c r="C310" s="251">
        <v>3.5052357977554389</v>
      </c>
      <c r="D310" s="252"/>
    </row>
    <row r="311" spans="1:4" ht="38.25" x14ac:dyDescent="0.2">
      <c r="A311" s="249" t="s">
        <v>1217</v>
      </c>
      <c r="B311" s="250" t="s">
        <v>1216</v>
      </c>
      <c r="C311" s="251">
        <v>0</v>
      </c>
      <c r="D311" s="252"/>
    </row>
    <row r="312" spans="1:4" ht="25.5" x14ac:dyDescent="0.2">
      <c r="A312" s="249" t="s">
        <v>1218</v>
      </c>
      <c r="B312" s="250" t="s">
        <v>1213</v>
      </c>
      <c r="C312" s="251">
        <v>0</v>
      </c>
      <c r="D312" s="252"/>
    </row>
    <row r="313" spans="1:4" ht="25.5" x14ac:dyDescent="0.2">
      <c r="A313" s="249" t="s">
        <v>1219</v>
      </c>
      <c r="B313" s="250" t="s">
        <v>1209</v>
      </c>
      <c r="C313" s="251">
        <v>0</v>
      </c>
      <c r="D313" s="252"/>
    </row>
    <row r="314" spans="1:4" ht="38.25" x14ac:dyDescent="0.2">
      <c r="A314" s="249" t="s">
        <v>1220</v>
      </c>
      <c r="B314" s="250" t="s">
        <v>1216</v>
      </c>
      <c r="C314" s="251">
        <v>0</v>
      </c>
      <c r="D314" s="252"/>
    </row>
    <row r="315" spans="1:4" ht="25.5" x14ac:dyDescent="0.2">
      <c r="A315" s="249" t="s">
        <v>1221</v>
      </c>
      <c r="B315" s="250" t="s">
        <v>1213</v>
      </c>
      <c r="C315" s="251">
        <v>0</v>
      </c>
      <c r="D315" s="252"/>
    </row>
    <row r="316" spans="1:4" ht="38.25" x14ac:dyDescent="0.2">
      <c r="A316" s="249" t="s">
        <v>1222</v>
      </c>
      <c r="B316" s="250" t="s">
        <v>1216</v>
      </c>
      <c r="C316" s="251">
        <v>0</v>
      </c>
      <c r="D316" s="252"/>
    </row>
    <row r="317" spans="1:4" ht="12.75" x14ac:dyDescent="0.2">
      <c r="A317" s="249" t="s">
        <v>1223</v>
      </c>
      <c r="B317" s="250" t="s">
        <v>1215</v>
      </c>
      <c r="C317" s="251">
        <v>0</v>
      </c>
      <c r="D317" s="252"/>
    </row>
    <row r="318" spans="1:4" ht="25.5" x14ac:dyDescent="0.2">
      <c r="A318" s="249" t="s">
        <v>1224</v>
      </c>
      <c r="B318" s="250" t="s">
        <v>1215</v>
      </c>
      <c r="C318" s="251">
        <v>2.3557422997856023</v>
      </c>
      <c r="D318" s="252"/>
    </row>
    <row r="319" spans="1:4" ht="25.5" x14ac:dyDescent="0.2">
      <c r="A319" s="249" t="s">
        <v>1225</v>
      </c>
      <c r="B319" s="250" t="s">
        <v>1209</v>
      </c>
      <c r="C319" s="251">
        <v>0</v>
      </c>
      <c r="D319" s="252"/>
    </row>
    <row r="320" spans="1:4" ht="25.5" x14ac:dyDescent="0.2">
      <c r="A320" s="249" t="s">
        <v>1226</v>
      </c>
      <c r="B320" s="250" t="s">
        <v>1215</v>
      </c>
      <c r="C320" s="251">
        <v>0</v>
      </c>
      <c r="D320" s="252"/>
    </row>
    <row r="321" spans="1:4" ht="25.5" x14ac:dyDescent="0.2">
      <c r="A321" s="249" t="s">
        <v>1227</v>
      </c>
      <c r="B321" s="250" t="s">
        <v>1215</v>
      </c>
      <c r="C321" s="251">
        <v>0</v>
      </c>
      <c r="D321" s="252"/>
    </row>
    <row r="322" spans="1:4" ht="38.25" x14ac:dyDescent="0.2">
      <c r="A322" s="249" t="s">
        <v>1228</v>
      </c>
      <c r="B322" s="250" t="s">
        <v>1214</v>
      </c>
      <c r="C322" s="251">
        <v>0</v>
      </c>
      <c r="D322" s="252"/>
    </row>
    <row r="323" spans="1:4" ht="38.25" x14ac:dyDescent="0.2">
      <c r="A323" s="249" t="s">
        <v>1229</v>
      </c>
      <c r="B323" s="250" t="s">
        <v>1216</v>
      </c>
      <c r="C323" s="251">
        <v>0</v>
      </c>
      <c r="D323" s="252"/>
    </row>
    <row r="324" spans="1:4" ht="38.25" x14ac:dyDescent="0.2">
      <c r="A324" s="249" t="s">
        <v>1230</v>
      </c>
      <c r="B324" s="250" t="s">
        <v>1214</v>
      </c>
      <c r="C324" s="251">
        <v>0</v>
      </c>
      <c r="D324" s="252"/>
    </row>
    <row r="325" spans="1:4" ht="38.25" x14ac:dyDescent="0.2">
      <c r="A325" s="249" t="s">
        <v>1230</v>
      </c>
      <c r="B325" s="250" t="s">
        <v>1214</v>
      </c>
      <c r="C325" s="251">
        <v>0</v>
      </c>
      <c r="D325" s="252"/>
    </row>
    <row r="326" spans="1:4" ht="38.25" x14ac:dyDescent="0.2">
      <c r="A326" s="249" t="s">
        <v>1231</v>
      </c>
      <c r="B326" s="250" t="s">
        <v>1216</v>
      </c>
      <c r="C326" s="251">
        <v>0</v>
      </c>
      <c r="D326" s="252"/>
    </row>
    <row r="327" spans="1:4" ht="38.25" x14ac:dyDescent="0.2">
      <c r="A327" s="249" t="s">
        <v>1232</v>
      </c>
      <c r="B327" s="250" t="s">
        <v>1216</v>
      </c>
      <c r="C327" s="251">
        <v>0</v>
      </c>
      <c r="D327" s="252"/>
    </row>
    <row r="328" spans="1:4" ht="25.5" x14ac:dyDescent="0.2">
      <c r="A328" s="249" t="s">
        <v>1233</v>
      </c>
      <c r="B328" s="250" t="s">
        <v>1213</v>
      </c>
      <c r="C328" s="251">
        <v>0</v>
      </c>
      <c r="D328" s="252"/>
    </row>
    <row r="329" spans="1:4" ht="25.5" x14ac:dyDescent="0.2">
      <c r="A329" s="249" t="s">
        <v>1234</v>
      </c>
      <c r="B329" s="250" t="s">
        <v>1209</v>
      </c>
      <c r="C329" s="251">
        <v>0</v>
      </c>
      <c r="D329" s="252"/>
    </row>
    <row r="330" spans="1:4" ht="38.25" x14ac:dyDescent="0.2">
      <c r="A330" s="249" t="s">
        <v>1235</v>
      </c>
      <c r="B330" s="250" t="s">
        <v>1215</v>
      </c>
      <c r="C330" s="251">
        <v>0</v>
      </c>
      <c r="D330" s="252"/>
    </row>
    <row r="331" spans="1:4" ht="38.25" x14ac:dyDescent="0.2">
      <c r="A331" s="249" t="s">
        <v>1236</v>
      </c>
      <c r="B331" s="250" t="s">
        <v>1216</v>
      </c>
      <c r="C331" s="251">
        <v>0</v>
      </c>
      <c r="D331" s="252"/>
    </row>
    <row r="332" spans="1:4" ht="38.25" x14ac:dyDescent="0.2">
      <c r="A332" s="249" t="s">
        <v>1237</v>
      </c>
      <c r="B332" s="250" t="s">
        <v>1216</v>
      </c>
      <c r="C332" s="251">
        <v>0</v>
      </c>
      <c r="D332" s="252"/>
    </row>
    <row r="333" spans="1:4" ht="12.75" x14ac:dyDescent="0.2">
      <c r="A333" s="249" t="s">
        <v>1238</v>
      </c>
      <c r="B333" s="250" t="s">
        <v>1215</v>
      </c>
      <c r="C333" s="251">
        <v>0</v>
      </c>
      <c r="D333" s="252"/>
    </row>
    <row r="334" spans="1:4" ht="25.5" x14ac:dyDescent="0.2">
      <c r="A334" s="249" t="s">
        <v>1239</v>
      </c>
      <c r="B334" s="250" t="s">
        <v>1209</v>
      </c>
      <c r="C334" s="251">
        <v>0</v>
      </c>
      <c r="D334" s="252"/>
    </row>
  </sheetData>
  <sheetProtection selectLockedCells="1" selectUnlockedCells="1"/>
  <autoFilter ref="A3:D334"/>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44" customWidth="1"/>
    <col min="2" max="2" width="37.42578125" style="144" bestFit="1" customWidth="1"/>
    <col min="3" max="3" width="19" style="145" customWidth="1"/>
    <col min="4" max="4" width="5.28515625" style="144" bestFit="1" customWidth="1"/>
    <col min="5" max="5" width="4.7109375" style="144" customWidth="1"/>
    <col min="6" max="6" width="29.140625" style="144" bestFit="1" customWidth="1"/>
    <col min="7" max="7" width="11.5703125" style="144"/>
    <col min="8" max="8" width="64.5703125" style="144" bestFit="1" customWidth="1"/>
    <col min="9" max="16384" width="11.5703125" style="144"/>
  </cols>
  <sheetData>
    <row r="1" spans="1:8" ht="26.25" customHeight="1" x14ac:dyDescent="0.35">
      <c r="A1" s="155" t="s">
        <v>27</v>
      </c>
      <c r="H1" s="146"/>
    </row>
    <row r="2" spans="1:8" ht="12.75" customHeight="1" x14ac:dyDescent="0.2">
      <c r="A2" s="147"/>
    </row>
    <row r="3" spans="1:8" ht="12.75" customHeight="1" x14ac:dyDescent="0.2">
      <c r="A3" s="147"/>
    </row>
    <row r="4" spans="1:8" ht="12.75" customHeight="1" x14ac:dyDescent="0.2">
      <c r="A4" s="147"/>
    </row>
    <row r="5" spans="1:8" ht="12.75" customHeight="1" x14ac:dyDescent="0.2">
      <c r="A5" s="147"/>
    </row>
    <row r="6" spans="1:8" ht="12.75" customHeight="1" x14ac:dyDescent="0.2">
      <c r="A6" s="147"/>
    </row>
    <row r="7" spans="1:8" ht="12.75" customHeight="1" x14ac:dyDescent="0.2">
      <c r="A7" s="147"/>
    </row>
    <row r="8" spans="1:8" ht="12.75" customHeight="1" x14ac:dyDescent="0.2">
      <c r="A8" s="147"/>
    </row>
    <row r="9" spans="1:8" ht="12.75" customHeight="1" x14ac:dyDescent="0.2">
      <c r="A9" s="147"/>
    </row>
    <row r="10" spans="1:8" ht="12.75" customHeight="1" x14ac:dyDescent="0.2">
      <c r="A10" s="147"/>
    </row>
    <row r="11" spans="1:8" ht="12.75" customHeight="1" x14ac:dyDescent="0.2">
      <c r="A11" s="147"/>
    </row>
    <row r="12" spans="1:8" ht="12.75" customHeight="1" x14ac:dyDescent="0.2">
      <c r="A12" s="147"/>
    </row>
    <row r="13" spans="1:8" ht="12.75" customHeight="1" x14ac:dyDescent="0.2">
      <c r="A13" s="147"/>
    </row>
    <row r="14" spans="1:8" ht="12.75" customHeight="1" x14ac:dyDescent="0.2">
      <c r="A14" s="147"/>
    </row>
    <row r="15" spans="1:8" ht="12.75" customHeight="1" x14ac:dyDescent="0.2">
      <c r="A15" s="147"/>
    </row>
    <row r="16" spans="1:8" ht="12.75" customHeight="1" x14ac:dyDescent="0.2">
      <c r="A16" s="147"/>
    </row>
    <row r="17" spans="1:8" ht="12.75" customHeight="1" x14ac:dyDescent="0.2">
      <c r="A17" s="147"/>
    </row>
    <row r="18" spans="1:8" ht="12.75" customHeight="1" x14ac:dyDescent="0.2">
      <c r="A18" s="147"/>
    </row>
    <row r="19" spans="1:8" ht="12.75" customHeight="1" x14ac:dyDescent="0.2">
      <c r="A19" s="147"/>
    </row>
    <row r="20" spans="1:8" ht="12.75" customHeight="1" x14ac:dyDescent="0.2">
      <c r="A20" s="147"/>
    </row>
    <row r="21" spans="1:8" ht="12.75" customHeight="1" x14ac:dyDescent="0.2">
      <c r="A21" s="147"/>
    </row>
    <row r="22" spans="1:8" ht="12.75" customHeight="1" x14ac:dyDescent="0.2">
      <c r="A22" s="147"/>
    </row>
    <row r="23" spans="1:8" ht="12.75" customHeight="1" x14ac:dyDescent="0.2">
      <c r="A23" s="147"/>
    </row>
    <row r="24" spans="1:8" ht="12.75" customHeight="1" x14ac:dyDescent="0.2">
      <c r="A24" s="147"/>
    </row>
    <row r="25" spans="1:8" ht="12.75" customHeight="1" x14ac:dyDescent="0.2">
      <c r="A25" s="147"/>
    </row>
    <row r="26" spans="1:8" ht="12.75" customHeight="1" x14ac:dyDescent="0.2">
      <c r="A26" s="147"/>
    </row>
    <row r="27" spans="1:8" ht="12.75" customHeight="1" x14ac:dyDescent="0.2">
      <c r="A27" s="147"/>
    </row>
    <row r="28" spans="1:8" s="149" customFormat="1" ht="51" x14ac:dyDescent="0.2">
      <c r="A28" s="49" t="s">
        <v>221</v>
      </c>
      <c r="B28" s="49" t="s">
        <v>222</v>
      </c>
      <c r="C28" s="49" t="s">
        <v>449</v>
      </c>
      <c r="D28" s="148"/>
      <c r="E28" s="148"/>
      <c r="F28" s="49" t="s">
        <v>450</v>
      </c>
      <c r="G28" s="49" t="s">
        <v>451</v>
      </c>
      <c r="H28" s="49" t="s">
        <v>452</v>
      </c>
    </row>
    <row r="29" spans="1:8" x14ac:dyDescent="0.2">
      <c r="A29" s="157">
        <v>3</v>
      </c>
      <c r="B29" s="150" t="s">
        <v>223</v>
      </c>
      <c r="C29" s="156" t="s">
        <v>458</v>
      </c>
      <c r="F29" s="144" t="s">
        <v>455</v>
      </c>
      <c r="G29" s="151">
        <v>43626</v>
      </c>
      <c r="H29" s="144" t="s">
        <v>456</v>
      </c>
    </row>
    <row r="30" spans="1:8" x14ac:dyDescent="0.2">
      <c r="A30" s="157">
        <v>4</v>
      </c>
      <c r="B30" s="150" t="s">
        <v>223</v>
      </c>
      <c r="C30" s="156" t="s">
        <v>458</v>
      </c>
      <c r="F30" s="144" t="s">
        <v>460</v>
      </c>
      <c r="G30" s="151">
        <v>43626</v>
      </c>
      <c r="H30" s="144" t="s">
        <v>456</v>
      </c>
    </row>
    <row r="31" spans="1:8" x14ac:dyDescent="0.2">
      <c r="A31" s="157">
        <v>5</v>
      </c>
      <c r="B31" s="150" t="s">
        <v>224</v>
      </c>
      <c r="C31" s="156" t="s">
        <v>458</v>
      </c>
      <c r="F31" s="144" t="s">
        <v>459</v>
      </c>
      <c r="G31" s="151">
        <v>43626</v>
      </c>
      <c r="H31" s="144" t="s">
        <v>456</v>
      </c>
    </row>
    <row r="32" spans="1:8" x14ac:dyDescent="0.2">
      <c r="A32" s="157">
        <v>6</v>
      </c>
      <c r="B32" s="150" t="s">
        <v>225</v>
      </c>
      <c r="C32" s="156" t="s">
        <v>458</v>
      </c>
      <c r="F32" s="144" t="s">
        <v>461</v>
      </c>
      <c r="G32" s="151">
        <v>43626</v>
      </c>
      <c r="H32" s="144" t="s">
        <v>462</v>
      </c>
    </row>
    <row r="33" spans="1:8" x14ac:dyDescent="0.2">
      <c r="A33" s="157">
        <v>7</v>
      </c>
      <c r="B33" s="150" t="s">
        <v>225</v>
      </c>
      <c r="C33" s="156" t="s">
        <v>458</v>
      </c>
      <c r="F33" s="154"/>
      <c r="G33" s="151"/>
      <c r="H33" s="153"/>
    </row>
    <row r="34" spans="1:8" x14ac:dyDescent="0.2">
      <c r="A34" s="157">
        <v>8</v>
      </c>
      <c r="B34" s="150" t="s">
        <v>225</v>
      </c>
      <c r="C34" s="156" t="s">
        <v>458</v>
      </c>
      <c r="F34" s="152"/>
      <c r="G34" s="151"/>
    </row>
    <row r="35" spans="1:8" x14ac:dyDescent="0.2">
      <c r="A35" s="157">
        <v>9</v>
      </c>
      <c r="B35" s="150" t="s">
        <v>225</v>
      </c>
      <c r="C35" s="156" t="s">
        <v>458</v>
      </c>
      <c r="G35" s="151"/>
      <c r="H35" s="152"/>
    </row>
    <row r="36" spans="1:8" x14ac:dyDescent="0.2">
      <c r="A36" s="157">
        <v>10</v>
      </c>
      <c r="B36" s="150" t="s">
        <v>225</v>
      </c>
      <c r="C36" s="156" t="s">
        <v>458</v>
      </c>
      <c r="G36" s="151"/>
      <c r="H36" s="152"/>
    </row>
    <row r="37" spans="1:8" x14ac:dyDescent="0.2">
      <c r="A37" s="157">
        <v>11</v>
      </c>
      <c r="B37" s="150" t="s">
        <v>225</v>
      </c>
      <c r="C37" s="156" t="s">
        <v>458</v>
      </c>
      <c r="G37" s="151"/>
    </row>
    <row r="38" spans="1:8" x14ac:dyDescent="0.2">
      <c r="A38" s="157">
        <v>12</v>
      </c>
      <c r="B38" s="150" t="s">
        <v>225</v>
      </c>
      <c r="C38" s="156" t="s">
        <v>458</v>
      </c>
      <c r="G38" s="151"/>
    </row>
    <row r="39" spans="1:8" x14ac:dyDescent="0.2">
      <c r="A39" s="157">
        <v>13</v>
      </c>
      <c r="B39" s="150" t="s">
        <v>226</v>
      </c>
      <c r="C39" s="156" t="s">
        <v>458</v>
      </c>
      <c r="G39" s="151"/>
    </row>
    <row r="40" spans="1:8" x14ac:dyDescent="0.2">
      <c r="A40" s="157">
        <v>15</v>
      </c>
      <c r="B40" s="150" t="s">
        <v>226</v>
      </c>
      <c r="C40" s="156" t="s">
        <v>458</v>
      </c>
      <c r="F40" s="152"/>
      <c r="G40" s="151"/>
      <c r="H40" s="152"/>
    </row>
    <row r="41" spans="1:8" x14ac:dyDescent="0.2">
      <c r="A41" s="157">
        <v>16</v>
      </c>
      <c r="B41" s="150" t="s">
        <v>227</v>
      </c>
      <c r="C41" s="156" t="s">
        <v>458</v>
      </c>
      <c r="G41" s="151"/>
      <c r="H41" s="152"/>
    </row>
    <row r="42" spans="1:8" x14ac:dyDescent="0.2">
      <c r="A42" s="157">
        <v>17</v>
      </c>
      <c r="B42" s="150" t="s">
        <v>227</v>
      </c>
      <c r="C42" s="156" t="s">
        <v>458</v>
      </c>
      <c r="G42" s="151"/>
    </row>
    <row r="43" spans="1:8" x14ac:dyDescent="0.2">
      <c r="A43" s="157">
        <v>18</v>
      </c>
      <c r="B43" s="150" t="s">
        <v>227</v>
      </c>
      <c r="C43" s="156" t="s">
        <v>458</v>
      </c>
      <c r="G43" s="151"/>
    </row>
    <row r="44" spans="1:8" x14ac:dyDescent="0.2">
      <c r="A44" s="157">
        <v>19</v>
      </c>
      <c r="B44" s="150" t="s">
        <v>227</v>
      </c>
      <c r="C44" s="156" t="s">
        <v>458</v>
      </c>
      <c r="G44" s="151"/>
    </row>
    <row r="45" spans="1:8" x14ac:dyDescent="0.2">
      <c r="A45" s="157">
        <v>20</v>
      </c>
      <c r="B45" s="150" t="s">
        <v>227</v>
      </c>
      <c r="C45" s="156" t="s">
        <v>458</v>
      </c>
      <c r="G45" s="151"/>
    </row>
    <row r="46" spans="1:8" x14ac:dyDescent="0.2">
      <c r="A46" s="157">
        <v>21</v>
      </c>
      <c r="B46" s="150" t="s">
        <v>227</v>
      </c>
      <c r="C46" s="156" t="s">
        <v>458</v>
      </c>
      <c r="G46" s="151"/>
    </row>
    <row r="47" spans="1:8" x14ac:dyDescent="0.2">
      <c r="A47" s="157">
        <v>22</v>
      </c>
      <c r="B47" s="150" t="s">
        <v>227</v>
      </c>
      <c r="C47" s="156" t="s">
        <v>458</v>
      </c>
      <c r="G47" s="151"/>
    </row>
    <row r="48" spans="1:8" x14ac:dyDescent="0.2">
      <c r="A48" s="157">
        <v>23</v>
      </c>
      <c r="B48" s="150" t="s">
        <v>228</v>
      </c>
      <c r="C48" s="156" t="s">
        <v>458</v>
      </c>
      <c r="G48" s="151"/>
    </row>
    <row r="49" spans="1:8" x14ac:dyDescent="0.2">
      <c r="A49" s="157">
        <v>24</v>
      </c>
      <c r="B49" s="150" t="s">
        <v>228</v>
      </c>
      <c r="C49" s="156" t="s">
        <v>458</v>
      </c>
      <c r="G49" s="151"/>
    </row>
    <row r="50" spans="1:8" x14ac:dyDescent="0.2">
      <c r="A50" s="157">
        <v>25</v>
      </c>
      <c r="B50" s="150" t="s">
        <v>228</v>
      </c>
      <c r="C50" s="156" t="s">
        <v>458</v>
      </c>
      <c r="G50" s="151"/>
    </row>
    <row r="51" spans="1:8" x14ac:dyDescent="0.2">
      <c r="A51" s="157">
        <v>26</v>
      </c>
      <c r="B51" s="150" t="s">
        <v>228</v>
      </c>
      <c r="C51" s="156" t="s">
        <v>458</v>
      </c>
      <c r="G51" s="151"/>
    </row>
    <row r="52" spans="1:8" x14ac:dyDescent="0.2">
      <c r="A52" s="157">
        <v>28</v>
      </c>
      <c r="B52" s="150" t="s">
        <v>228</v>
      </c>
      <c r="C52" s="156" t="s">
        <v>458</v>
      </c>
      <c r="G52" s="151"/>
    </row>
    <row r="53" spans="1:8" x14ac:dyDescent="0.2">
      <c r="A53" s="157">
        <v>29</v>
      </c>
      <c r="B53" s="150" t="s">
        <v>228</v>
      </c>
      <c r="C53" s="156" t="s">
        <v>458</v>
      </c>
      <c r="G53" s="151"/>
    </row>
    <row r="54" spans="1:8" x14ac:dyDescent="0.2">
      <c r="A54" s="157">
        <v>30</v>
      </c>
      <c r="B54" s="150" t="s">
        <v>228</v>
      </c>
      <c r="C54" s="156" t="s">
        <v>458</v>
      </c>
      <c r="G54" s="151"/>
    </row>
    <row r="55" spans="1:8" x14ac:dyDescent="0.2">
      <c r="A55" s="157">
        <v>31</v>
      </c>
      <c r="B55" s="150" t="s">
        <v>228</v>
      </c>
      <c r="C55" s="156" t="s">
        <v>458</v>
      </c>
      <c r="G55" s="151"/>
    </row>
    <row r="56" spans="1:8" x14ac:dyDescent="0.2">
      <c r="A56" s="157">
        <v>32</v>
      </c>
      <c r="B56" s="150" t="s">
        <v>228</v>
      </c>
      <c r="C56" s="156" t="s">
        <v>458</v>
      </c>
      <c r="F56" s="152"/>
      <c r="G56" s="151"/>
      <c r="H56" s="152"/>
    </row>
    <row r="57" spans="1:8" x14ac:dyDescent="0.2">
      <c r="A57" s="157">
        <v>33</v>
      </c>
      <c r="B57" s="150" t="s">
        <v>228</v>
      </c>
      <c r="C57" s="156" t="s">
        <v>458</v>
      </c>
      <c r="F57" s="152"/>
      <c r="G57" s="151"/>
      <c r="H57" s="152"/>
    </row>
    <row r="58" spans="1:8" x14ac:dyDescent="0.2">
      <c r="A58" s="157">
        <v>34</v>
      </c>
      <c r="B58" s="150" t="s">
        <v>228</v>
      </c>
      <c r="C58" s="156" t="s">
        <v>458</v>
      </c>
      <c r="F58" s="152"/>
      <c r="G58" s="151"/>
      <c r="H58" s="152"/>
    </row>
    <row r="59" spans="1:8" x14ac:dyDescent="0.2">
      <c r="A59" s="157">
        <v>35</v>
      </c>
      <c r="B59" s="150" t="s">
        <v>228</v>
      </c>
      <c r="C59" s="156" t="s">
        <v>458</v>
      </c>
      <c r="F59" s="152"/>
      <c r="G59" s="151"/>
      <c r="H59" s="152"/>
    </row>
    <row r="60" spans="1:8" x14ac:dyDescent="0.2">
      <c r="A60" s="157">
        <v>36</v>
      </c>
      <c r="B60" s="150" t="s">
        <v>228</v>
      </c>
      <c r="C60" s="156" t="s">
        <v>458</v>
      </c>
      <c r="F60" s="152"/>
      <c r="G60" s="151"/>
      <c r="H60" s="152"/>
    </row>
    <row r="61" spans="1:8" x14ac:dyDescent="0.2">
      <c r="A61" s="157">
        <v>37</v>
      </c>
      <c r="B61" s="150" t="s">
        <v>228</v>
      </c>
      <c r="C61" s="156" t="s">
        <v>458</v>
      </c>
      <c r="F61" s="152"/>
      <c r="G61" s="151"/>
      <c r="H61" s="152"/>
    </row>
    <row r="62" spans="1:8" x14ac:dyDescent="0.2">
      <c r="A62" s="157">
        <v>38</v>
      </c>
      <c r="B62" s="150" t="s">
        <v>228</v>
      </c>
      <c r="C62" s="156" t="s">
        <v>458</v>
      </c>
      <c r="F62" s="152"/>
      <c r="G62" s="151"/>
      <c r="H62" s="152"/>
    </row>
    <row r="63" spans="1:8" x14ac:dyDescent="0.2">
      <c r="A63" s="157">
        <v>39</v>
      </c>
      <c r="B63" s="150" t="s">
        <v>228</v>
      </c>
      <c r="C63" s="156" t="s">
        <v>458</v>
      </c>
      <c r="F63" s="152"/>
      <c r="G63" s="151"/>
      <c r="H63" s="152"/>
    </row>
    <row r="64" spans="1:8" x14ac:dyDescent="0.2">
      <c r="A64" s="157">
        <v>40</v>
      </c>
      <c r="B64" s="150" t="s">
        <v>227</v>
      </c>
      <c r="C64" s="156" t="s">
        <v>458</v>
      </c>
      <c r="F64" s="152"/>
      <c r="G64" s="151"/>
      <c r="H64" s="152"/>
    </row>
    <row r="65" spans="1:8" x14ac:dyDescent="0.2">
      <c r="A65" s="157">
        <v>41</v>
      </c>
      <c r="B65" s="150" t="s">
        <v>229</v>
      </c>
      <c r="C65" s="156" t="s">
        <v>458</v>
      </c>
      <c r="F65" s="152"/>
      <c r="G65" s="151"/>
      <c r="H65" s="152"/>
    </row>
    <row r="66" spans="1:8" x14ac:dyDescent="0.2">
      <c r="A66" s="157">
        <v>42</v>
      </c>
      <c r="B66" s="150" t="s">
        <v>230</v>
      </c>
      <c r="C66" s="156" t="s">
        <v>458</v>
      </c>
      <c r="F66" s="152"/>
      <c r="G66" s="151"/>
      <c r="H66" s="152"/>
    </row>
    <row r="67" spans="1:8" x14ac:dyDescent="0.2">
      <c r="A67" s="157">
        <v>43</v>
      </c>
      <c r="B67" s="150" t="s">
        <v>230</v>
      </c>
      <c r="C67" s="156" t="s">
        <v>458</v>
      </c>
      <c r="F67" s="152"/>
      <c r="G67" s="151"/>
      <c r="H67" s="152"/>
    </row>
    <row r="68" spans="1:8" x14ac:dyDescent="0.2">
      <c r="A68" s="157">
        <v>44</v>
      </c>
      <c r="B68" s="150" t="s">
        <v>229</v>
      </c>
      <c r="C68" s="156" t="s">
        <v>458</v>
      </c>
      <c r="F68" s="152"/>
      <c r="G68" s="151"/>
      <c r="H68" s="152"/>
    </row>
    <row r="69" spans="1:8" x14ac:dyDescent="0.2">
      <c r="A69" s="157">
        <v>45</v>
      </c>
      <c r="B69" s="150" t="s">
        <v>231</v>
      </c>
      <c r="C69" s="156" t="s">
        <v>458</v>
      </c>
      <c r="F69" s="152"/>
      <c r="G69" s="151"/>
      <c r="H69" s="152"/>
    </row>
    <row r="70" spans="1:8" x14ac:dyDescent="0.2">
      <c r="A70" s="157">
        <v>46</v>
      </c>
      <c r="B70" s="150" t="s">
        <v>232</v>
      </c>
      <c r="C70" s="156" t="s">
        <v>458</v>
      </c>
      <c r="F70" s="152"/>
      <c r="G70" s="151"/>
      <c r="H70" s="152"/>
    </row>
    <row r="71" spans="1:8" x14ac:dyDescent="0.2">
      <c r="A71" s="157">
        <v>47</v>
      </c>
      <c r="B71" s="150" t="s">
        <v>233</v>
      </c>
      <c r="C71" s="156" t="s">
        <v>458</v>
      </c>
      <c r="F71" s="152"/>
      <c r="G71" s="151"/>
      <c r="H71" s="152"/>
    </row>
    <row r="72" spans="1:8" x14ac:dyDescent="0.2">
      <c r="A72" s="157">
        <v>48</v>
      </c>
      <c r="B72" s="150" t="s">
        <v>234</v>
      </c>
      <c r="C72" s="156" t="s">
        <v>458</v>
      </c>
      <c r="F72" s="152"/>
      <c r="G72" s="151"/>
      <c r="H72" s="152"/>
    </row>
    <row r="73" spans="1:8" x14ac:dyDescent="0.2">
      <c r="A73" s="157">
        <v>49</v>
      </c>
      <c r="B73" s="150" t="s">
        <v>227</v>
      </c>
      <c r="C73" s="156" t="s">
        <v>458</v>
      </c>
      <c r="F73" s="152"/>
      <c r="G73" s="151"/>
      <c r="H73" s="152"/>
    </row>
    <row r="74" spans="1:8" x14ac:dyDescent="0.2">
      <c r="A74" s="157">
        <v>50</v>
      </c>
      <c r="B74" s="150" t="s">
        <v>235</v>
      </c>
      <c r="C74" s="156" t="s">
        <v>458</v>
      </c>
      <c r="F74" s="152"/>
      <c r="G74" s="151"/>
      <c r="H74" s="152"/>
    </row>
    <row r="75" spans="1:8" x14ac:dyDescent="0.2">
      <c r="A75" s="157">
        <v>51</v>
      </c>
      <c r="B75" s="150" t="s">
        <v>236</v>
      </c>
      <c r="C75" s="156" t="s">
        <v>457</v>
      </c>
      <c r="F75" s="152"/>
      <c r="G75" s="151"/>
      <c r="H75" s="152"/>
    </row>
    <row r="76" spans="1:8" x14ac:dyDescent="0.2">
      <c r="A76" s="157">
        <v>52</v>
      </c>
      <c r="B76" s="150" t="s">
        <v>237</v>
      </c>
      <c r="C76" s="156" t="s">
        <v>458</v>
      </c>
      <c r="F76" s="152"/>
      <c r="G76" s="151"/>
      <c r="H76" s="152"/>
    </row>
    <row r="77" spans="1:8" x14ac:dyDescent="0.2">
      <c r="A77" s="157">
        <v>53</v>
      </c>
      <c r="B77" s="150" t="s">
        <v>237</v>
      </c>
      <c r="C77" s="156" t="s">
        <v>458</v>
      </c>
      <c r="F77" s="152"/>
      <c r="G77" s="151"/>
      <c r="H77" s="152"/>
    </row>
    <row r="78" spans="1:8" x14ac:dyDescent="0.2">
      <c r="A78" s="157">
        <v>55</v>
      </c>
      <c r="B78" s="150" t="s">
        <v>237</v>
      </c>
      <c r="C78" s="156" t="s">
        <v>458</v>
      </c>
      <c r="F78" s="152"/>
      <c r="G78" s="151"/>
      <c r="H78" s="152"/>
    </row>
    <row r="79" spans="1:8" x14ac:dyDescent="0.2">
      <c r="A79" s="157">
        <v>56</v>
      </c>
      <c r="B79" s="150" t="s">
        <v>237</v>
      </c>
      <c r="C79" s="156" t="s">
        <v>458</v>
      </c>
      <c r="F79" s="152"/>
      <c r="G79" s="151"/>
      <c r="H79" s="152"/>
    </row>
    <row r="80" spans="1:8" x14ac:dyDescent="0.2">
      <c r="A80" s="157">
        <v>57</v>
      </c>
      <c r="B80" s="150" t="s">
        <v>237</v>
      </c>
      <c r="C80" s="156" t="s">
        <v>458</v>
      </c>
      <c r="F80" s="152"/>
      <c r="G80" s="151"/>
      <c r="H80" s="152"/>
    </row>
    <row r="81" spans="1:8" x14ac:dyDescent="0.2">
      <c r="A81" s="157">
        <v>58</v>
      </c>
      <c r="B81" s="150" t="s">
        <v>238</v>
      </c>
      <c r="C81" s="156" t="s">
        <v>457</v>
      </c>
      <c r="F81" s="152"/>
      <c r="G81" s="151"/>
      <c r="H81" s="152"/>
    </row>
    <row r="82" spans="1:8" x14ac:dyDescent="0.2">
      <c r="A82" s="157">
        <v>59</v>
      </c>
      <c r="B82" s="150" t="s">
        <v>237</v>
      </c>
      <c r="C82" s="156" t="s">
        <v>458</v>
      </c>
      <c r="F82" s="152"/>
      <c r="G82" s="151"/>
      <c r="H82" s="152"/>
    </row>
    <row r="83" spans="1:8" x14ac:dyDescent="0.2">
      <c r="A83" s="157">
        <v>60</v>
      </c>
      <c r="B83" s="150" t="s">
        <v>237</v>
      </c>
      <c r="C83" s="156" t="s">
        <v>458</v>
      </c>
      <c r="F83" s="152"/>
      <c r="G83" s="151"/>
      <c r="H83" s="152"/>
    </row>
    <row r="84" spans="1:8" x14ac:dyDescent="0.2">
      <c r="A84" s="157">
        <v>62</v>
      </c>
      <c r="B84" s="150" t="s">
        <v>239</v>
      </c>
      <c r="C84" s="156" t="s">
        <v>457</v>
      </c>
    </row>
    <row r="85" spans="1:8" x14ac:dyDescent="0.2">
      <c r="A85" s="157">
        <v>63</v>
      </c>
      <c r="B85" s="150" t="s">
        <v>230</v>
      </c>
      <c r="C85" s="156" t="s">
        <v>458</v>
      </c>
    </row>
    <row r="86" spans="1:8" x14ac:dyDescent="0.2">
      <c r="A86" s="157">
        <v>64</v>
      </c>
      <c r="B86" s="150" t="s">
        <v>237</v>
      </c>
      <c r="C86" s="156" t="s">
        <v>458</v>
      </c>
    </row>
    <row r="87" spans="1:8" x14ac:dyDescent="0.2">
      <c r="A87" s="157">
        <v>65</v>
      </c>
      <c r="B87" s="150" t="s">
        <v>240</v>
      </c>
      <c r="C87" s="156" t="s">
        <v>458</v>
      </c>
    </row>
    <row r="88" spans="1:8" x14ac:dyDescent="0.2">
      <c r="A88" s="157">
        <v>66</v>
      </c>
      <c r="B88" s="150" t="s">
        <v>240</v>
      </c>
      <c r="C88" s="156" t="s">
        <v>458</v>
      </c>
    </row>
    <row r="89" spans="1:8" x14ac:dyDescent="0.2">
      <c r="A89" s="157">
        <v>67</v>
      </c>
      <c r="B89" s="150" t="s">
        <v>241</v>
      </c>
      <c r="C89" s="156" t="s">
        <v>458</v>
      </c>
    </row>
    <row r="90" spans="1:8" x14ac:dyDescent="0.2">
      <c r="A90" s="157">
        <v>71</v>
      </c>
      <c r="B90" s="150" t="s">
        <v>241</v>
      </c>
      <c r="C90" s="156" t="s">
        <v>458</v>
      </c>
    </row>
    <row r="91" spans="1:8" x14ac:dyDescent="0.2">
      <c r="A91" s="157">
        <v>72</v>
      </c>
      <c r="B91" s="150" t="s">
        <v>241</v>
      </c>
      <c r="C91" s="156" t="s">
        <v>458</v>
      </c>
    </row>
    <row r="92" spans="1:8" x14ac:dyDescent="0.2">
      <c r="A92" s="157">
        <v>73</v>
      </c>
      <c r="B92" s="150" t="s">
        <v>241</v>
      </c>
      <c r="C92" s="156" t="s">
        <v>458</v>
      </c>
    </row>
    <row r="93" spans="1:8" x14ac:dyDescent="0.2">
      <c r="A93" s="157">
        <v>74</v>
      </c>
      <c r="B93" s="150" t="s">
        <v>242</v>
      </c>
      <c r="C93" s="156" t="s">
        <v>458</v>
      </c>
    </row>
    <row r="94" spans="1:8" x14ac:dyDescent="0.2">
      <c r="A94" s="157">
        <v>75</v>
      </c>
      <c r="B94" s="150" t="s">
        <v>243</v>
      </c>
      <c r="C94" s="156" t="s">
        <v>458</v>
      </c>
    </row>
    <row r="95" spans="1:8" x14ac:dyDescent="0.2">
      <c r="A95" s="157">
        <v>76</v>
      </c>
      <c r="B95" s="150" t="s">
        <v>243</v>
      </c>
      <c r="C95" s="156" t="s">
        <v>458</v>
      </c>
    </row>
    <row r="96" spans="1:8" x14ac:dyDescent="0.2">
      <c r="A96" s="157">
        <v>77</v>
      </c>
      <c r="B96" s="150" t="s">
        <v>243</v>
      </c>
      <c r="C96" s="156" t="s">
        <v>458</v>
      </c>
    </row>
    <row r="97" spans="1:3" x14ac:dyDescent="0.2">
      <c r="A97" s="157">
        <v>78</v>
      </c>
      <c r="B97" s="150" t="s">
        <v>244</v>
      </c>
      <c r="C97" s="156" t="s">
        <v>458</v>
      </c>
    </row>
    <row r="98" spans="1:3" x14ac:dyDescent="0.2">
      <c r="A98" s="157">
        <v>79</v>
      </c>
      <c r="B98" s="150" t="s">
        <v>245</v>
      </c>
      <c r="C98" s="156" t="s">
        <v>457</v>
      </c>
    </row>
    <row r="99" spans="1:3" x14ac:dyDescent="0.2">
      <c r="A99" s="157">
        <v>80</v>
      </c>
      <c r="B99" s="150" t="s">
        <v>246</v>
      </c>
      <c r="C99" s="156" t="s">
        <v>458</v>
      </c>
    </row>
    <row r="100" spans="1:3" x14ac:dyDescent="0.2">
      <c r="A100" s="157">
        <v>81</v>
      </c>
      <c r="B100" s="150" t="s">
        <v>247</v>
      </c>
      <c r="C100" s="156" t="s">
        <v>458</v>
      </c>
    </row>
    <row r="101" spans="1:3" x14ac:dyDescent="0.2">
      <c r="A101" s="157">
        <v>82</v>
      </c>
      <c r="B101" s="150" t="s">
        <v>248</v>
      </c>
      <c r="C101" s="156" t="s">
        <v>458</v>
      </c>
    </row>
    <row r="102" spans="1:3" x14ac:dyDescent="0.2">
      <c r="A102" s="157">
        <v>83</v>
      </c>
      <c r="B102" s="150" t="s">
        <v>248</v>
      </c>
      <c r="C102" s="156" t="s">
        <v>458</v>
      </c>
    </row>
    <row r="103" spans="1:3" x14ac:dyDescent="0.2">
      <c r="A103" s="157">
        <v>84</v>
      </c>
      <c r="B103" s="150" t="s">
        <v>248</v>
      </c>
      <c r="C103" s="156" t="s">
        <v>458</v>
      </c>
    </row>
    <row r="104" spans="1:3" x14ac:dyDescent="0.2">
      <c r="A104" s="157">
        <v>85</v>
      </c>
      <c r="B104" s="150" t="s">
        <v>248</v>
      </c>
      <c r="C104" s="156" t="s">
        <v>458</v>
      </c>
    </row>
    <row r="105" spans="1:3" x14ac:dyDescent="0.2">
      <c r="A105" s="157">
        <v>86</v>
      </c>
      <c r="B105" s="150" t="s">
        <v>248</v>
      </c>
      <c r="C105" s="156" t="s">
        <v>458</v>
      </c>
    </row>
    <row r="106" spans="1:3" x14ac:dyDescent="0.2">
      <c r="A106" s="157">
        <v>87</v>
      </c>
      <c r="B106" s="150" t="s">
        <v>248</v>
      </c>
      <c r="C106" s="156" t="s">
        <v>458</v>
      </c>
    </row>
    <row r="107" spans="1:3" x14ac:dyDescent="0.2">
      <c r="A107" s="157">
        <v>88</v>
      </c>
      <c r="B107" s="150" t="s">
        <v>248</v>
      </c>
      <c r="C107" s="156" t="s">
        <v>458</v>
      </c>
    </row>
    <row r="108" spans="1:3" x14ac:dyDescent="0.2">
      <c r="A108" s="157">
        <v>91</v>
      </c>
      <c r="B108" s="150" t="s">
        <v>249</v>
      </c>
      <c r="C108" s="156" t="s">
        <v>458</v>
      </c>
    </row>
    <row r="109" spans="1:3" x14ac:dyDescent="0.2">
      <c r="A109" s="157">
        <v>92</v>
      </c>
      <c r="B109" s="150" t="s">
        <v>249</v>
      </c>
      <c r="C109" s="156" t="s">
        <v>458</v>
      </c>
    </row>
    <row r="110" spans="1:3" x14ac:dyDescent="0.2">
      <c r="A110" s="157">
        <v>93</v>
      </c>
      <c r="B110" s="150" t="s">
        <v>250</v>
      </c>
      <c r="C110" s="156" t="s">
        <v>457</v>
      </c>
    </row>
    <row r="111" spans="1:3" x14ac:dyDescent="0.2">
      <c r="A111" s="157">
        <v>94</v>
      </c>
      <c r="B111" s="150" t="s">
        <v>249</v>
      </c>
      <c r="C111" s="156" t="s">
        <v>458</v>
      </c>
    </row>
    <row r="112" spans="1:3" x14ac:dyDescent="0.2">
      <c r="A112" s="157">
        <v>95</v>
      </c>
      <c r="B112" s="150" t="s">
        <v>249</v>
      </c>
      <c r="C112" s="156" t="s">
        <v>458</v>
      </c>
    </row>
    <row r="113" spans="1:3" x14ac:dyDescent="0.2">
      <c r="A113" s="157">
        <v>96</v>
      </c>
      <c r="B113" s="150" t="s">
        <v>249</v>
      </c>
      <c r="C113" s="156" t="s">
        <v>458</v>
      </c>
    </row>
    <row r="114" spans="1:3" x14ac:dyDescent="0.2">
      <c r="A114" s="157">
        <v>97</v>
      </c>
      <c r="B114" s="150" t="s">
        <v>251</v>
      </c>
      <c r="C114" s="156" t="s">
        <v>458</v>
      </c>
    </row>
    <row r="115" spans="1:3" x14ac:dyDescent="0.2">
      <c r="A115" s="157">
        <v>98</v>
      </c>
      <c r="B115" s="150" t="s">
        <v>252</v>
      </c>
      <c r="C115" s="156" t="s">
        <v>458</v>
      </c>
    </row>
    <row r="116" spans="1:3" x14ac:dyDescent="0.2">
      <c r="A116" s="157">
        <v>99</v>
      </c>
      <c r="B116" s="150" t="s">
        <v>253</v>
      </c>
      <c r="C116" s="156" t="s">
        <v>458</v>
      </c>
    </row>
    <row r="117" spans="1:3" x14ac:dyDescent="0.2">
      <c r="A117" s="157">
        <v>100</v>
      </c>
      <c r="B117" s="150" t="s">
        <v>253</v>
      </c>
      <c r="C117" s="156" t="s">
        <v>458</v>
      </c>
    </row>
    <row r="118" spans="1:3" x14ac:dyDescent="0.2">
      <c r="A118" s="157">
        <v>101</v>
      </c>
      <c r="B118" s="150" t="s">
        <v>254</v>
      </c>
      <c r="C118" s="156" t="s">
        <v>458</v>
      </c>
    </row>
    <row r="119" spans="1:3" x14ac:dyDescent="0.2">
      <c r="A119" s="157">
        <v>102</v>
      </c>
      <c r="B119" s="150" t="s">
        <v>254</v>
      </c>
      <c r="C119" s="156" t="s">
        <v>458</v>
      </c>
    </row>
    <row r="120" spans="1:3" x14ac:dyDescent="0.2">
      <c r="A120" s="157">
        <v>103</v>
      </c>
      <c r="B120" s="150" t="s">
        <v>254</v>
      </c>
      <c r="C120" s="156" t="s">
        <v>458</v>
      </c>
    </row>
    <row r="121" spans="1:3" x14ac:dyDescent="0.2">
      <c r="A121" s="157">
        <v>104</v>
      </c>
      <c r="B121" s="150" t="s">
        <v>255</v>
      </c>
      <c r="C121" s="156" t="s">
        <v>458</v>
      </c>
    </row>
    <row r="122" spans="1:3" x14ac:dyDescent="0.2">
      <c r="A122" s="157">
        <v>105</v>
      </c>
      <c r="B122" s="150" t="s">
        <v>255</v>
      </c>
      <c r="C122" s="156" t="s">
        <v>458</v>
      </c>
    </row>
    <row r="123" spans="1:3" x14ac:dyDescent="0.2">
      <c r="A123" s="157">
        <v>106</v>
      </c>
      <c r="B123" s="150" t="s">
        <v>255</v>
      </c>
      <c r="C123" s="156" t="s">
        <v>458</v>
      </c>
    </row>
    <row r="124" spans="1:3" x14ac:dyDescent="0.2">
      <c r="A124" s="157">
        <v>107</v>
      </c>
      <c r="B124" s="150" t="s">
        <v>255</v>
      </c>
      <c r="C124" s="156" t="s">
        <v>458</v>
      </c>
    </row>
    <row r="125" spans="1:3" x14ac:dyDescent="0.2">
      <c r="A125" s="157">
        <v>108</v>
      </c>
      <c r="B125" s="150" t="s">
        <v>255</v>
      </c>
      <c r="C125" s="156" t="s">
        <v>458</v>
      </c>
    </row>
    <row r="126" spans="1:3" x14ac:dyDescent="0.2">
      <c r="A126" s="157">
        <v>109</v>
      </c>
      <c r="B126" s="150" t="s">
        <v>255</v>
      </c>
      <c r="C126" s="156" t="s">
        <v>458</v>
      </c>
    </row>
    <row r="127" spans="1:3" x14ac:dyDescent="0.2">
      <c r="A127" s="157">
        <v>110</v>
      </c>
      <c r="B127" s="150" t="s">
        <v>255</v>
      </c>
      <c r="C127" s="156" t="s">
        <v>458</v>
      </c>
    </row>
    <row r="128" spans="1:3" x14ac:dyDescent="0.2">
      <c r="A128" s="157">
        <v>111</v>
      </c>
      <c r="B128" s="150" t="s">
        <v>256</v>
      </c>
      <c r="C128" s="156" t="s">
        <v>458</v>
      </c>
    </row>
    <row r="129" spans="1:3" x14ac:dyDescent="0.2">
      <c r="A129" s="157">
        <v>112</v>
      </c>
      <c r="B129" s="150" t="s">
        <v>257</v>
      </c>
      <c r="C129" s="156" t="s">
        <v>458</v>
      </c>
    </row>
    <row r="130" spans="1:3" x14ac:dyDescent="0.2">
      <c r="A130" s="157">
        <v>113</v>
      </c>
      <c r="B130" s="150" t="s">
        <v>257</v>
      </c>
      <c r="C130" s="156" t="s">
        <v>458</v>
      </c>
    </row>
    <row r="131" spans="1:3" x14ac:dyDescent="0.2">
      <c r="A131" s="157">
        <v>115</v>
      </c>
      <c r="B131" s="150" t="s">
        <v>257</v>
      </c>
      <c r="C131" s="156" t="s">
        <v>458</v>
      </c>
    </row>
    <row r="132" spans="1:3" x14ac:dyDescent="0.2">
      <c r="A132" s="157">
        <v>116</v>
      </c>
      <c r="B132" s="150" t="s">
        <v>257</v>
      </c>
      <c r="C132" s="156" t="s">
        <v>458</v>
      </c>
    </row>
    <row r="133" spans="1:3" x14ac:dyDescent="0.2">
      <c r="A133" s="157">
        <v>117</v>
      </c>
      <c r="B133" s="150" t="s">
        <v>257</v>
      </c>
      <c r="C133" s="156" t="s">
        <v>458</v>
      </c>
    </row>
    <row r="134" spans="1:3" x14ac:dyDescent="0.2">
      <c r="A134" s="157">
        <v>118</v>
      </c>
      <c r="B134" s="150" t="s">
        <v>258</v>
      </c>
      <c r="C134" s="156" t="s">
        <v>458</v>
      </c>
    </row>
    <row r="135" spans="1:3" x14ac:dyDescent="0.2">
      <c r="A135" s="157">
        <v>119</v>
      </c>
      <c r="B135" s="150" t="s">
        <v>258</v>
      </c>
      <c r="C135" s="156" t="s">
        <v>458</v>
      </c>
    </row>
    <row r="136" spans="1:3" x14ac:dyDescent="0.2">
      <c r="A136" s="157">
        <v>120</v>
      </c>
      <c r="B136" s="150" t="s">
        <v>230</v>
      </c>
      <c r="C136" s="156" t="s">
        <v>458</v>
      </c>
    </row>
    <row r="137" spans="1:3" x14ac:dyDescent="0.2">
      <c r="A137" s="157">
        <v>121</v>
      </c>
      <c r="B137" s="150" t="s">
        <v>259</v>
      </c>
      <c r="C137" s="156" t="s">
        <v>457</v>
      </c>
    </row>
    <row r="138" spans="1:3" x14ac:dyDescent="0.2">
      <c r="A138" s="157">
        <v>122</v>
      </c>
      <c r="B138" s="150" t="s">
        <v>260</v>
      </c>
      <c r="C138" s="156" t="s">
        <v>457</v>
      </c>
    </row>
    <row r="139" spans="1:3" x14ac:dyDescent="0.2">
      <c r="A139" s="157">
        <v>123</v>
      </c>
      <c r="B139" s="150" t="s">
        <v>261</v>
      </c>
      <c r="C139" s="156" t="s">
        <v>457</v>
      </c>
    </row>
    <row r="140" spans="1:3" x14ac:dyDescent="0.2">
      <c r="A140" s="157">
        <v>124</v>
      </c>
      <c r="B140" s="150" t="s">
        <v>261</v>
      </c>
      <c r="C140" s="156" t="s">
        <v>457</v>
      </c>
    </row>
    <row r="141" spans="1:3" x14ac:dyDescent="0.2">
      <c r="A141" s="157">
        <v>125</v>
      </c>
      <c r="B141" s="150" t="s">
        <v>261</v>
      </c>
      <c r="C141" s="156" t="s">
        <v>457</v>
      </c>
    </row>
    <row r="142" spans="1:3" x14ac:dyDescent="0.2">
      <c r="A142" s="157">
        <v>126</v>
      </c>
      <c r="B142" s="150" t="s">
        <v>262</v>
      </c>
      <c r="C142" s="156" t="s">
        <v>457</v>
      </c>
    </row>
    <row r="143" spans="1:3" x14ac:dyDescent="0.2">
      <c r="A143" s="157">
        <v>127</v>
      </c>
      <c r="B143" s="150" t="s">
        <v>263</v>
      </c>
      <c r="C143" s="156" t="s">
        <v>457</v>
      </c>
    </row>
    <row r="144" spans="1:3" x14ac:dyDescent="0.2">
      <c r="A144" s="157">
        <v>128</v>
      </c>
      <c r="B144" s="150" t="s">
        <v>264</v>
      </c>
      <c r="C144" s="156" t="s">
        <v>457</v>
      </c>
    </row>
    <row r="145" spans="1:3" x14ac:dyDescent="0.2">
      <c r="A145" s="157">
        <v>129</v>
      </c>
      <c r="B145" s="150" t="s">
        <v>263</v>
      </c>
      <c r="C145" s="156" t="s">
        <v>457</v>
      </c>
    </row>
    <row r="146" spans="1:3" x14ac:dyDescent="0.2">
      <c r="A146" s="157">
        <v>130</v>
      </c>
      <c r="B146" s="150" t="s">
        <v>265</v>
      </c>
      <c r="C146" s="156" t="s">
        <v>457</v>
      </c>
    </row>
    <row r="147" spans="1:3" x14ac:dyDescent="0.2">
      <c r="A147" s="157">
        <v>131</v>
      </c>
      <c r="B147" s="150" t="s">
        <v>265</v>
      </c>
      <c r="C147" s="156" t="s">
        <v>457</v>
      </c>
    </row>
    <row r="148" spans="1:3" x14ac:dyDescent="0.2">
      <c r="A148" s="157">
        <v>132</v>
      </c>
      <c r="B148" s="150" t="s">
        <v>266</v>
      </c>
      <c r="C148" s="156" t="s">
        <v>457</v>
      </c>
    </row>
    <row r="149" spans="1:3" x14ac:dyDescent="0.2">
      <c r="A149" s="157">
        <v>133</v>
      </c>
      <c r="B149" s="150" t="s">
        <v>266</v>
      </c>
      <c r="C149" s="156" t="s">
        <v>457</v>
      </c>
    </row>
    <row r="150" spans="1:3" x14ac:dyDescent="0.2">
      <c r="A150" s="157">
        <v>134</v>
      </c>
      <c r="B150" s="150" t="s">
        <v>266</v>
      </c>
      <c r="C150" s="156" t="s">
        <v>457</v>
      </c>
    </row>
    <row r="151" spans="1:3" x14ac:dyDescent="0.2">
      <c r="A151" s="157">
        <v>135</v>
      </c>
      <c r="B151" s="150" t="s">
        <v>266</v>
      </c>
      <c r="C151" s="156" t="s">
        <v>457</v>
      </c>
    </row>
    <row r="152" spans="1:3" x14ac:dyDescent="0.2">
      <c r="A152" s="157">
        <v>136</v>
      </c>
      <c r="B152" s="150" t="s">
        <v>266</v>
      </c>
      <c r="C152" s="156" t="s">
        <v>457</v>
      </c>
    </row>
    <row r="153" spans="1:3" x14ac:dyDescent="0.2">
      <c r="A153" s="157">
        <v>137</v>
      </c>
      <c r="B153" s="150" t="s">
        <v>266</v>
      </c>
      <c r="C153" s="156" t="s">
        <v>457</v>
      </c>
    </row>
    <row r="154" spans="1:3" x14ac:dyDescent="0.2">
      <c r="A154" s="157">
        <v>138</v>
      </c>
      <c r="B154" s="150" t="s">
        <v>266</v>
      </c>
      <c r="C154" s="156" t="s">
        <v>457</v>
      </c>
    </row>
    <row r="155" spans="1:3" x14ac:dyDescent="0.2">
      <c r="A155" s="157">
        <v>140</v>
      </c>
      <c r="B155" s="150" t="s">
        <v>250</v>
      </c>
      <c r="C155" s="156" t="s">
        <v>457</v>
      </c>
    </row>
    <row r="156" spans="1:3" x14ac:dyDescent="0.2">
      <c r="A156" s="157">
        <v>141</v>
      </c>
      <c r="B156" s="150" t="s">
        <v>267</v>
      </c>
      <c r="C156" s="156" t="s">
        <v>457</v>
      </c>
    </row>
    <row r="157" spans="1:3" x14ac:dyDescent="0.2">
      <c r="A157" s="157">
        <v>142</v>
      </c>
      <c r="B157" s="150" t="s">
        <v>267</v>
      </c>
      <c r="C157" s="156" t="s">
        <v>457</v>
      </c>
    </row>
    <row r="158" spans="1:3" x14ac:dyDescent="0.2">
      <c r="A158" s="157">
        <v>143</v>
      </c>
      <c r="B158" s="150" t="s">
        <v>253</v>
      </c>
      <c r="C158" s="156" t="s">
        <v>458</v>
      </c>
    </row>
    <row r="159" spans="1:3" x14ac:dyDescent="0.2">
      <c r="A159" s="157">
        <v>144</v>
      </c>
      <c r="B159" s="150" t="s">
        <v>268</v>
      </c>
      <c r="C159" s="156" t="s">
        <v>457</v>
      </c>
    </row>
    <row r="160" spans="1:3" x14ac:dyDescent="0.2">
      <c r="A160" s="157">
        <v>145</v>
      </c>
      <c r="B160" s="150" t="s">
        <v>268</v>
      </c>
      <c r="C160" s="156" t="s">
        <v>457</v>
      </c>
    </row>
    <row r="161" spans="1:3" x14ac:dyDescent="0.2">
      <c r="A161" s="157">
        <v>146</v>
      </c>
      <c r="B161" s="150" t="s">
        <v>268</v>
      </c>
      <c r="C161" s="156" t="s">
        <v>457</v>
      </c>
    </row>
    <row r="162" spans="1:3" x14ac:dyDescent="0.2">
      <c r="A162" s="157">
        <v>147</v>
      </c>
      <c r="B162" s="150" t="s">
        <v>268</v>
      </c>
      <c r="C162" s="156" t="s">
        <v>457</v>
      </c>
    </row>
    <row r="163" spans="1:3" x14ac:dyDescent="0.2">
      <c r="A163" s="157">
        <v>148</v>
      </c>
      <c r="B163" s="150" t="s">
        <v>269</v>
      </c>
      <c r="C163" s="156" t="s">
        <v>457</v>
      </c>
    </row>
    <row r="164" spans="1:3" x14ac:dyDescent="0.2">
      <c r="A164" s="157">
        <v>149</v>
      </c>
      <c r="B164" s="150" t="s">
        <v>270</v>
      </c>
      <c r="C164" s="156" t="s">
        <v>457</v>
      </c>
    </row>
    <row r="165" spans="1:3" x14ac:dyDescent="0.2">
      <c r="A165" s="157">
        <v>150</v>
      </c>
      <c r="B165" s="150" t="s">
        <v>262</v>
      </c>
      <c r="C165" s="156" t="s">
        <v>457</v>
      </c>
    </row>
    <row r="166" spans="1:3" x14ac:dyDescent="0.2">
      <c r="A166" s="157">
        <v>151</v>
      </c>
      <c r="B166" s="150" t="s">
        <v>262</v>
      </c>
      <c r="C166" s="156" t="s">
        <v>457</v>
      </c>
    </row>
    <row r="167" spans="1:3" x14ac:dyDescent="0.2">
      <c r="A167" s="157">
        <v>152</v>
      </c>
      <c r="B167" s="150" t="s">
        <v>262</v>
      </c>
      <c r="C167" s="156" t="s">
        <v>457</v>
      </c>
    </row>
    <row r="168" spans="1:3" x14ac:dyDescent="0.2">
      <c r="A168" s="157">
        <v>153</v>
      </c>
      <c r="B168" s="150" t="s">
        <v>262</v>
      </c>
      <c r="C168" s="156" t="s">
        <v>457</v>
      </c>
    </row>
    <row r="169" spans="1:3" x14ac:dyDescent="0.2">
      <c r="A169" s="157">
        <v>154</v>
      </c>
      <c r="B169" s="150" t="s">
        <v>262</v>
      </c>
      <c r="C169" s="156" t="s">
        <v>457</v>
      </c>
    </row>
    <row r="170" spans="1:3" x14ac:dyDescent="0.2">
      <c r="A170" s="157">
        <v>155</v>
      </c>
      <c r="B170" s="150" t="s">
        <v>250</v>
      </c>
      <c r="C170" s="156" t="s">
        <v>458</v>
      </c>
    </row>
    <row r="171" spans="1:3" x14ac:dyDescent="0.2">
      <c r="A171" s="157">
        <v>156</v>
      </c>
      <c r="B171" s="150" t="s">
        <v>262</v>
      </c>
      <c r="C171" s="156" t="s">
        <v>457</v>
      </c>
    </row>
    <row r="172" spans="1:3" x14ac:dyDescent="0.2">
      <c r="A172" s="157">
        <v>157</v>
      </c>
      <c r="B172" s="150" t="s">
        <v>262</v>
      </c>
      <c r="C172" s="156" t="s">
        <v>457</v>
      </c>
    </row>
    <row r="173" spans="1:3" x14ac:dyDescent="0.2">
      <c r="A173" s="157">
        <v>158</v>
      </c>
      <c r="B173" s="150" t="s">
        <v>262</v>
      </c>
      <c r="C173" s="156" t="s">
        <v>457</v>
      </c>
    </row>
    <row r="174" spans="1:3" x14ac:dyDescent="0.2">
      <c r="A174" s="157">
        <v>200</v>
      </c>
      <c r="B174" s="150" t="s">
        <v>237</v>
      </c>
      <c r="C174" s="156" t="s">
        <v>458</v>
      </c>
    </row>
    <row r="175" spans="1:3" x14ac:dyDescent="0.2">
      <c r="A175" s="157">
        <v>160</v>
      </c>
      <c r="B175" s="150" t="s">
        <v>262</v>
      </c>
      <c r="C175" s="156" t="s">
        <v>457</v>
      </c>
    </row>
    <row r="176" spans="1:3" x14ac:dyDescent="0.2">
      <c r="A176" s="157">
        <v>161</v>
      </c>
      <c r="B176" s="150" t="s">
        <v>262</v>
      </c>
      <c r="C176" s="156" t="s">
        <v>457</v>
      </c>
    </row>
    <row r="177" spans="1:3" x14ac:dyDescent="0.2">
      <c r="A177" s="157">
        <v>162</v>
      </c>
      <c r="B177" s="150" t="s">
        <v>262</v>
      </c>
      <c r="C177" s="156" t="s">
        <v>457</v>
      </c>
    </row>
    <row r="178" spans="1:3" x14ac:dyDescent="0.2">
      <c r="A178" s="157">
        <v>163</v>
      </c>
      <c r="B178" s="150" t="s">
        <v>262</v>
      </c>
      <c r="C178" s="156" t="s">
        <v>457</v>
      </c>
    </row>
    <row r="179" spans="1:3" x14ac:dyDescent="0.2">
      <c r="A179" s="157">
        <v>164</v>
      </c>
      <c r="B179" s="150" t="s">
        <v>262</v>
      </c>
      <c r="C179" s="156" t="s">
        <v>457</v>
      </c>
    </row>
    <row r="180" spans="1:3" x14ac:dyDescent="0.2">
      <c r="A180" s="157">
        <v>165</v>
      </c>
      <c r="B180" s="150" t="s">
        <v>262</v>
      </c>
      <c r="C180" s="156" t="s">
        <v>457</v>
      </c>
    </row>
    <row r="181" spans="1:3" x14ac:dyDescent="0.2">
      <c r="A181" s="157">
        <v>166</v>
      </c>
      <c r="B181" s="150" t="s">
        <v>262</v>
      </c>
      <c r="C181" s="156" t="s">
        <v>457</v>
      </c>
    </row>
    <row r="182" spans="1:3" x14ac:dyDescent="0.2">
      <c r="A182" s="157">
        <v>167</v>
      </c>
      <c r="B182" s="150" t="s">
        <v>262</v>
      </c>
      <c r="C182" s="156" t="s">
        <v>457</v>
      </c>
    </row>
    <row r="183" spans="1:3" x14ac:dyDescent="0.2">
      <c r="A183" s="157">
        <v>168</v>
      </c>
      <c r="B183" s="150" t="s">
        <v>262</v>
      </c>
      <c r="C183" s="156" t="s">
        <v>457</v>
      </c>
    </row>
    <row r="184" spans="1:3" x14ac:dyDescent="0.2">
      <c r="A184" s="157">
        <v>169</v>
      </c>
      <c r="B184" s="150" t="s">
        <v>262</v>
      </c>
      <c r="C184" s="156" t="s">
        <v>457</v>
      </c>
    </row>
    <row r="185" spans="1:3" x14ac:dyDescent="0.2">
      <c r="A185" s="157">
        <v>170</v>
      </c>
      <c r="B185" s="150" t="s">
        <v>262</v>
      </c>
      <c r="C185" s="156" t="s">
        <v>457</v>
      </c>
    </row>
    <row r="186" spans="1:3" x14ac:dyDescent="0.2">
      <c r="A186" s="157">
        <v>171</v>
      </c>
      <c r="B186" s="150" t="s">
        <v>262</v>
      </c>
      <c r="C186" s="156" t="s">
        <v>457</v>
      </c>
    </row>
    <row r="187" spans="1:3" x14ac:dyDescent="0.2">
      <c r="A187" s="157">
        <v>172</v>
      </c>
      <c r="B187" s="150" t="s">
        <v>262</v>
      </c>
      <c r="C187" s="156" t="s">
        <v>457</v>
      </c>
    </row>
    <row r="188" spans="1:3" x14ac:dyDescent="0.2">
      <c r="A188" s="157">
        <v>173</v>
      </c>
      <c r="B188" s="150" t="s">
        <v>262</v>
      </c>
      <c r="C188" s="156" t="s">
        <v>457</v>
      </c>
    </row>
    <row r="189" spans="1:3" x14ac:dyDescent="0.2">
      <c r="A189" s="157">
        <v>174</v>
      </c>
      <c r="B189" s="150" t="s">
        <v>262</v>
      </c>
      <c r="C189" s="156" t="s">
        <v>457</v>
      </c>
    </row>
    <row r="190" spans="1:3" x14ac:dyDescent="0.2">
      <c r="A190" s="157">
        <v>175</v>
      </c>
      <c r="B190" s="150" t="s">
        <v>262</v>
      </c>
      <c r="C190" s="156" t="s">
        <v>457</v>
      </c>
    </row>
    <row r="191" spans="1:3" x14ac:dyDescent="0.2">
      <c r="A191" s="157">
        <v>176</v>
      </c>
      <c r="B191" s="150" t="s">
        <v>262</v>
      </c>
      <c r="C191" s="156" t="s">
        <v>457</v>
      </c>
    </row>
    <row r="192" spans="1:3" x14ac:dyDescent="0.2">
      <c r="A192" s="157">
        <v>177</v>
      </c>
      <c r="B192" s="150" t="s">
        <v>262</v>
      </c>
      <c r="C192" s="156" t="s">
        <v>457</v>
      </c>
    </row>
    <row r="193" spans="1:3" x14ac:dyDescent="0.2">
      <c r="A193" s="157">
        <v>178</v>
      </c>
      <c r="B193" s="150" t="s">
        <v>271</v>
      </c>
      <c r="C193" s="156" t="s">
        <v>457</v>
      </c>
    </row>
    <row r="194" spans="1:3" x14ac:dyDescent="0.2">
      <c r="A194" s="157">
        <v>179</v>
      </c>
      <c r="B194" s="150" t="s">
        <v>262</v>
      </c>
      <c r="C194" s="156" t="s">
        <v>457</v>
      </c>
    </row>
    <row r="195" spans="1:3" x14ac:dyDescent="0.2">
      <c r="A195" s="157">
        <v>180</v>
      </c>
      <c r="B195" s="150" t="s">
        <v>262</v>
      </c>
      <c r="C195" s="156" t="s">
        <v>457</v>
      </c>
    </row>
    <row r="196" spans="1:3" x14ac:dyDescent="0.2">
      <c r="A196" s="157">
        <v>181</v>
      </c>
      <c r="B196" s="150" t="s">
        <v>262</v>
      </c>
      <c r="C196" s="156" t="s">
        <v>457</v>
      </c>
    </row>
    <row r="197" spans="1:3" x14ac:dyDescent="0.2">
      <c r="A197" s="157">
        <v>182</v>
      </c>
      <c r="B197" s="150" t="s">
        <v>262</v>
      </c>
      <c r="C197" s="156" t="s">
        <v>457</v>
      </c>
    </row>
    <row r="198" spans="1:3" x14ac:dyDescent="0.2">
      <c r="A198" s="157">
        <v>183</v>
      </c>
      <c r="B198" s="150" t="s">
        <v>262</v>
      </c>
      <c r="C198" s="156" t="s">
        <v>457</v>
      </c>
    </row>
    <row r="199" spans="1:3" x14ac:dyDescent="0.2">
      <c r="A199" s="157">
        <v>184</v>
      </c>
      <c r="B199" s="150" t="s">
        <v>262</v>
      </c>
      <c r="C199" s="156" t="s">
        <v>457</v>
      </c>
    </row>
    <row r="200" spans="1:3" x14ac:dyDescent="0.2">
      <c r="A200" s="157">
        <v>185</v>
      </c>
      <c r="B200" s="150" t="s">
        <v>262</v>
      </c>
      <c r="C200" s="156" t="s">
        <v>457</v>
      </c>
    </row>
    <row r="201" spans="1:3" x14ac:dyDescent="0.2">
      <c r="A201" s="157">
        <v>186</v>
      </c>
      <c r="B201" s="150" t="s">
        <v>262</v>
      </c>
      <c r="C201" s="156" t="s">
        <v>457</v>
      </c>
    </row>
    <row r="202" spans="1:3" x14ac:dyDescent="0.2">
      <c r="A202" s="157">
        <v>187</v>
      </c>
      <c r="B202" s="150" t="s">
        <v>262</v>
      </c>
      <c r="C202" s="156" t="s">
        <v>457</v>
      </c>
    </row>
    <row r="203" spans="1:3" x14ac:dyDescent="0.2">
      <c r="A203" s="157">
        <v>188</v>
      </c>
      <c r="B203" s="150" t="s">
        <v>262</v>
      </c>
      <c r="C203" s="156" t="s">
        <v>457</v>
      </c>
    </row>
    <row r="204" spans="1:3" x14ac:dyDescent="0.2">
      <c r="A204" s="157">
        <v>189</v>
      </c>
      <c r="B204" s="150" t="s">
        <v>262</v>
      </c>
      <c r="C204" s="156" t="s">
        <v>458</v>
      </c>
    </row>
    <row r="205" spans="1:3" x14ac:dyDescent="0.2">
      <c r="A205" s="157">
        <v>190</v>
      </c>
      <c r="B205" s="150" t="s">
        <v>262</v>
      </c>
      <c r="C205" s="156" t="s">
        <v>458</v>
      </c>
    </row>
    <row r="206" spans="1:3" x14ac:dyDescent="0.2">
      <c r="A206" s="157">
        <v>191</v>
      </c>
      <c r="B206" s="150" t="s">
        <v>262</v>
      </c>
      <c r="C206" s="156" t="s">
        <v>458</v>
      </c>
    </row>
    <row r="207" spans="1:3" x14ac:dyDescent="0.2">
      <c r="A207" s="157">
        <v>192</v>
      </c>
      <c r="B207" s="150" t="s">
        <v>262</v>
      </c>
      <c r="C207" s="156" t="s">
        <v>458</v>
      </c>
    </row>
    <row r="208" spans="1:3" x14ac:dyDescent="0.2">
      <c r="A208" s="157">
        <v>193</v>
      </c>
      <c r="B208" s="150" t="s">
        <v>262</v>
      </c>
      <c r="C208" s="156" t="s">
        <v>458</v>
      </c>
    </row>
    <row r="209" spans="1:3" x14ac:dyDescent="0.2">
      <c r="A209" s="157">
        <v>194</v>
      </c>
      <c r="B209" s="150" t="s">
        <v>262</v>
      </c>
      <c r="C209" s="156" t="s">
        <v>458</v>
      </c>
    </row>
    <row r="210" spans="1:3" x14ac:dyDescent="0.2">
      <c r="A210" s="157">
        <v>195</v>
      </c>
      <c r="B210" s="150" t="s">
        <v>262</v>
      </c>
      <c r="C210" s="156" t="s">
        <v>458</v>
      </c>
    </row>
    <row r="211" spans="1:3" x14ac:dyDescent="0.2">
      <c r="A211" s="157">
        <v>196</v>
      </c>
      <c r="B211" s="150" t="s">
        <v>262</v>
      </c>
      <c r="C211" s="156" t="s">
        <v>458</v>
      </c>
    </row>
    <row r="212" spans="1:3" x14ac:dyDescent="0.2">
      <c r="A212" s="157">
        <v>197</v>
      </c>
      <c r="B212" s="150" t="s">
        <v>262</v>
      </c>
      <c r="C212" s="156" t="s">
        <v>458</v>
      </c>
    </row>
    <row r="213" spans="1:3" x14ac:dyDescent="0.2">
      <c r="A213" s="157">
        <v>198</v>
      </c>
      <c r="B213" s="150" t="s">
        <v>262</v>
      </c>
      <c r="C213" s="156" t="s">
        <v>458</v>
      </c>
    </row>
    <row r="214" spans="1:3" x14ac:dyDescent="0.2">
      <c r="A214" s="157">
        <v>199</v>
      </c>
      <c r="B214" s="150" t="s">
        <v>262</v>
      </c>
      <c r="C214" s="156" t="s">
        <v>458</v>
      </c>
    </row>
    <row r="215" spans="1:3" x14ac:dyDescent="0.2">
      <c r="A215" s="157">
        <v>201</v>
      </c>
      <c r="B215" s="150" t="s">
        <v>262</v>
      </c>
      <c r="C215" s="156" t="s">
        <v>458</v>
      </c>
    </row>
    <row r="216" spans="1:3" x14ac:dyDescent="0.2">
      <c r="A216" s="157">
        <v>202</v>
      </c>
      <c r="B216" s="150" t="s">
        <v>262</v>
      </c>
      <c r="C216" s="156" t="s">
        <v>458</v>
      </c>
    </row>
    <row r="217" spans="1:3" x14ac:dyDescent="0.2">
      <c r="A217" s="157">
        <v>203</v>
      </c>
      <c r="B217" s="150" t="s">
        <v>262</v>
      </c>
      <c r="C217" s="156" t="s">
        <v>458</v>
      </c>
    </row>
    <row r="218" spans="1:3" x14ac:dyDescent="0.2">
      <c r="A218" s="157">
        <v>204</v>
      </c>
      <c r="B218" s="150" t="s">
        <v>262</v>
      </c>
      <c r="C218" s="156" t="s">
        <v>458</v>
      </c>
    </row>
    <row r="219" spans="1:3" x14ac:dyDescent="0.2">
      <c r="A219" s="157">
        <v>205</v>
      </c>
      <c r="B219" s="150" t="s">
        <v>262</v>
      </c>
      <c r="C219" s="156" t="s">
        <v>458</v>
      </c>
    </row>
    <row r="220" spans="1:3" x14ac:dyDescent="0.2">
      <c r="A220" s="157">
        <v>206</v>
      </c>
      <c r="B220" s="150" t="s">
        <v>262</v>
      </c>
      <c r="C220" s="156" t="s">
        <v>458</v>
      </c>
    </row>
    <row r="221" spans="1:3" x14ac:dyDescent="0.2">
      <c r="A221" s="157">
        <v>207</v>
      </c>
      <c r="B221" s="150" t="s">
        <v>262</v>
      </c>
      <c r="C221" s="156" t="s">
        <v>458</v>
      </c>
    </row>
    <row r="222" spans="1:3" x14ac:dyDescent="0.2">
      <c r="A222" s="157">
        <v>208</v>
      </c>
      <c r="B222" s="150" t="s">
        <v>262</v>
      </c>
      <c r="C222" s="156" t="s">
        <v>458</v>
      </c>
    </row>
    <row r="223" spans="1:3" x14ac:dyDescent="0.2">
      <c r="A223" s="157">
        <v>209</v>
      </c>
      <c r="B223" s="150" t="s">
        <v>262</v>
      </c>
      <c r="C223" s="156" t="s">
        <v>457</v>
      </c>
    </row>
    <row r="224" spans="1:3" x14ac:dyDescent="0.2">
      <c r="A224" s="157">
        <v>210</v>
      </c>
      <c r="B224" s="150" t="s">
        <v>262</v>
      </c>
      <c r="C224" s="156" t="s">
        <v>457</v>
      </c>
    </row>
    <row r="225" spans="1:3" x14ac:dyDescent="0.2">
      <c r="A225" s="157">
        <v>211</v>
      </c>
      <c r="B225" s="150" t="s">
        <v>262</v>
      </c>
      <c r="C225" s="156" t="s">
        <v>457</v>
      </c>
    </row>
    <row r="226" spans="1:3" x14ac:dyDescent="0.2">
      <c r="A226" s="157">
        <v>212</v>
      </c>
      <c r="B226" s="150" t="s">
        <v>262</v>
      </c>
      <c r="C226" s="156" t="s">
        <v>457</v>
      </c>
    </row>
    <row r="227" spans="1:3" x14ac:dyDescent="0.2">
      <c r="A227" s="157">
        <v>213</v>
      </c>
      <c r="B227" s="150" t="s">
        <v>262</v>
      </c>
      <c r="C227" s="156" t="s">
        <v>457</v>
      </c>
    </row>
    <row r="228" spans="1:3" x14ac:dyDescent="0.2">
      <c r="A228" s="157">
        <v>214</v>
      </c>
      <c r="B228" s="150" t="s">
        <v>262</v>
      </c>
      <c r="C228" s="156" t="s">
        <v>457</v>
      </c>
    </row>
    <row r="229" spans="1:3" x14ac:dyDescent="0.2">
      <c r="A229" s="157">
        <v>215</v>
      </c>
      <c r="B229" s="150" t="s">
        <v>262</v>
      </c>
      <c r="C229" s="156" t="s">
        <v>457</v>
      </c>
    </row>
    <row r="230" spans="1:3" x14ac:dyDescent="0.2">
      <c r="A230" s="157">
        <v>216</v>
      </c>
      <c r="B230" s="150" t="s">
        <v>262</v>
      </c>
      <c r="C230" s="156" t="s">
        <v>457</v>
      </c>
    </row>
    <row r="231" spans="1:3" x14ac:dyDescent="0.2">
      <c r="A231" s="157">
        <v>217</v>
      </c>
      <c r="B231" s="150" t="s">
        <v>262</v>
      </c>
      <c r="C231" s="156" t="s">
        <v>457</v>
      </c>
    </row>
    <row r="232" spans="1:3" x14ac:dyDescent="0.2">
      <c r="A232" s="157">
        <v>218</v>
      </c>
      <c r="B232" s="150" t="s">
        <v>262</v>
      </c>
      <c r="C232" s="156" t="s">
        <v>457</v>
      </c>
    </row>
    <row r="233" spans="1:3" x14ac:dyDescent="0.2">
      <c r="A233" s="157">
        <v>219</v>
      </c>
      <c r="B233" s="150" t="s">
        <v>262</v>
      </c>
      <c r="C233" s="156" t="s">
        <v>457</v>
      </c>
    </row>
    <row r="234" spans="1:3" x14ac:dyDescent="0.2">
      <c r="A234" s="157">
        <v>220</v>
      </c>
      <c r="B234" s="150" t="s">
        <v>262</v>
      </c>
      <c r="C234" s="156" t="s">
        <v>457</v>
      </c>
    </row>
    <row r="235" spans="1:3" x14ac:dyDescent="0.2">
      <c r="A235" s="157">
        <v>221</v>
      </c>
      <c r="B235" s="150" t="s">
        <v>262</v>
      </c>
      <c r="C235" s="156" t="s">
        <v>457</v>
      </c>
    </row>
    <row r="236" spans="1:3" x14ac:dyDescent="0.2">
      <c r="A236" s="157">
        <v>222</v>
      </c>
      <c r="B236" s="150" t="s">
        <v>262</v>
      </c>
      <c r="C236" s="156" t="s">
        <v>457</v>
      </c>
    </row>
    <row r="237" spans="1:3" x14ac:dyDescent="0.2">
      <c r="A237" s="157">
        <v>223</v>
      </c>
      <c r="B237" s="150" t="s">
        <v>262</v>
      </c>
      <c r="C237" s="156" t="s">
        <v>457</v>
      </c>
    </row>
    <row r="238" spans="1:3" x14ac:dyDescent="0.2">
      <c r="A238" s="157">
        <v>224</v>
      </c>
      <c r="B238" s="150" t="s">
        <v>262</v>
      </c>
      <c r="C238" s="156" t="s">
        <v>457</v>
      </c>
    </row>
    <row r="239" spans="1:3" x14ac:dyDescent="0.2">
      <c r="A239" s="157">
        <v>225</v>
      </c>
      <c r="B239" s="150" t="s">
        <v>262</v>
      </c>
      <c r="C239" s="156" t="s">
        <v>457</v>
      </c>
    </row>
    <row r="240" spans="1:3" x14ac:dyDescent="0.2">
      <c r="A240" s="157">
        <v>226</v>
      </c>
      <c r="B240" s="150" t="s">
        <v>262</v>
      </c>
      <c r="C240" s="156" t="s">
        <v>457</v>
      </c>
    </row>
    <row r="241" spans="1:3" x14ac:dyDescent="0.2">
      <c r="A241" s="157">
        <v>227</v>
      </c>
      <c r="B241" s="150" t="s">
        <v>262</v>
      </c>
      <c r="C241" s="156" t="s">
        <v>457</v>
      </c>
    </row>
    <row r="242" spans="1:3" x14ac:dyDescent="0.2">
      <c r="A242" s="157">
        <v>228</v>
      </c>
      <c r="B242" s="150" t="s">
        <v>272</v>
      </c>
      <c r="C242" s="156" t="s">
        <v>458</v>
      </c>
    </row>
    <row r="243" spans="1:3" x14ac:dyDescent="0.2">
      <c r="A243" s="157">
        <v>229</v>
      </c>
      <c r="B243" s="150" t="s">
        <v>272</v>
      </c>
      <c r="C243" s="156" t="s">
        <v>458</v>
      </c>
    </row>
    <row r="244" spans="1:3" x14ac:dyDescent="0.2">
      <c r="A244" s="157">
        <v>230</v>
      </c>
      <c r="B244" s="150" t="s">
        <v>262</v>
      </c>
      <c r="C244" s="156" t="s">
        <v>458</v>
      </c>
    </row>
    <row r="245" spans="1:3" x14ac:dyDescent="0.2">
      <c r="A245" s="157">
        <v>231</v>
      </c>
      <c r="B245" s="150" t="s">
        <v>250</v>
      </c>
      <c r="C245" s="156" t="s">
        <v>457</v>
      </c>
    </row>
    <row r="246" spans="1:3" x14ac:dyDescent="0.2">
      <c r="A246" s="157">
        <v>233</v>
      </c>
      <c r="B246" s="150" t="s">
        <v>250</v>
      </c>
      <c r="C246" s="156" t="s">
        <v>457</v>
      </c>
    </row>
    <row r="247" spans="1:3" x14ac:dyDescent="0.2">
      <c r="A247" s="157">
        <v>234</v>
      </c>
      <c r="B247" s="150" t="s">
        <v>250</v>
      </c>
      <c r="C247" s="156" t="s">
        <v>457</v>
      </c>
    </row>
    <row r="248" spans="1:3" x14ac:dyDescent="0.2">
      <c r="A248" s="157">
        <v>235</v>
      </c>
      <c r="B248" s="150" t="s">
        <v>250</v>
      </c>
      <c r="C248" s="156" t="s">
        <v>457</v>
      </c>
    </row>
    <row r="249" spans="1:3" x14ac:dyDescent="0.2">
      <c r="A249" s="157">
        <v>236</v>
      </c>
      <c r="B249" s="150" t="s">
        <v>250</v>
      </c>
      <c r="C249" s="156" t="s">
        <v>457</v>
      </c>
    </row>
    <row r="250" spans="1:3" x14ac:dyDescent="0.2">
      <c r="A250" s="157">
        <v>237</v>
      </c>
      <c r="B250" s="150" t="s">
        <v>250</v>
      </c>
      <c r="C250" s="156" t="s">
        <v>457</v>
      </c>
    </row>
    <row r="251" spans="1:3" x14ac:dyDescent="0.2">
      <c r="A251" s="157">
        <v>238</v>
      </c>
      <c r="B251" s="150" t="s">
        <v>262</v>
      </c>
      <c r="C251" s="156" t="s">
        <v>457</v>
      </c>
    </row>
    <row r="252" spans="1:3" x14ac:dyDescent="0.2">
      <c r="A252" s="157">
        <v>241</v>
      </c>
      <c r="B252" s="150" t="s">
        <v>273</v>
      </c>
      <c r="C252" s="156" t="s">
        <v>457</v>
      </c>
    </row>
    <row r="253" spans="1:3" x14ac:dyDescent="0.2">
      <c r="A253" s="157">
        <v>242</v>
      </c>
      <c r="B253" s="150" t="s">
        <v>274</v>
      </c>
      <c r="C253" s="156" t="s">
        <v>457</v>
      </c>
    </row>
    <row r="254" spans="1:3" x14ac:dyDescent="0.2">
      <c r="A254" s="157">
        <v>243</v>
      </c>
      <c r="B254" s="150" t="s">
        <v>238</v>
      </c>
      <c r="C254" s="156" t="s">
        <v>457</v>
      </c>
    </row>
    <row r="255" spans="1:3" x14ac:dyDescent="0.2">
      <c r="A255" s="157">
        <v>244</v>
      </c>
      <c r="B255" s="150" t="s">
        <v>262</v>
      </c>
      <c r="C255" s="156" t="s">
        <v>457</v>
      </c>
    </row>
    <row r="256" spans="1:3" x14ac:dyDescent="0.2">
      <c r="A256" s="157">
        <v>245</v>
      </c>
      <c r="B256" s="150" t="s">
        <v>274</v>
      </c>
      <c r="C256" s="156" t="s">
        <v>457</v>
      </c>
    </row>
    <row r="257" spans="1:3" x14ac:dyDescent="0.2">
      <c r="A257" s="157">
        <v>246</v>
      </c>
      <c r="B257" s="150" t="s">
        <v>275</v>
      </c>
      <c r="C257" s="156" t="s">
        <v>457</v>
      </c>
    </row>
    <row r="258" spans="1:3" x14ac:dyDescent="0.2">
      <c r="A258" s="157">
        <v>247</v>
      </c>
      <c r="B258" s="150" t="s">
        <v>274</v>
      </c>
      <c r="C258" s="156" t="s">
        <v>457</v>
      </c>
    </row>
    <row r="259" spans="1:3" x14ac:dyDescent="0.2">
      <c r="A259" s="157">
        <v>248</v>
      </c>
      <c r="B259" s="150" t="s">
        <v>262</v>
      </c>
      <c r="C259" s="156" t="s">
        <v>457</v>
      </c>
    </row>
    <row r="260" spans="1:3" x14ac:dyDescent="0.2">
      <c r="A260" s="157">
        <v>249</v>
      </c>
      <c r="B260" s="150" t="s">
        <v>274</v>
      </c>
      <c r="C260" s="156" t="s">
        <v>457</v>
      </c>
    </row>
    <row r="261" spans="1:3" x14ac:dyDescent="0.2">
      <c r="A261" s="157">
        <v>250</v>
      </c>
      <c r="B261" s="150" t="s">
        <v>276</v>
      </c>
      <c r="C261" s="156" t="s">
        <v>458</v>
      </c>
    </row>
    <row r="262" spans="1:3" x14ac:dyDescent="0.2">
      <c r="A262" s="157">
        <v>251</v>
      </c>
      <c r="B262" s="150" t="s">
        <v>276</v>
      </c>
      <c r="C262" s="156" t="s">
        <v>458</v>
      </c>
    </row>
    <row r="263" spans="1:3" x14ac:dyDescent="0.2">
      <c r="A263" s="157">
        <v>252</v>
      </c>
      <c r="B263" s="150" t="s">
        <v>276</v>
      </c>
      <c r="C263" s="156" t="s">
        <v>458</v>
      </c>
    </row>
    <row r="264" spans="1:3" x14ac:dyDescent="0.2">
      <c r="A264" s="157">
        <v>253</v>
      </c>
      <c r="B264" s="150" t="s">
        <v>276</v>
      </c>
      <c r="C264" s="156" t="s">
        <v>458</v>
      </c>
    </row>
    <row r="265" spans="1:3" x14ac:dyDescent="0.2">
      <c r="A265" s="157">
        <v>254</v>
      </c>
      <c r="B265" s="150" t="s">
        <v>277</v>
      </c>
      <c r="C265" s="156" t="s">
        <v>457</v>
      </c>
    </row>
    <row r="266" spans="1:3" x14ac:dyDescent="0.2">
      <c r="A266" s="157">
        <v>255</v>
      </c>
      <c r="B266" s="150" t="s">
        <v>278</v>
      </c>
      <c r="C266" s="156" t="s">
        <v>457</v>
      </c>
    </row>
    <row r="267" spans="1:3" x14ac:dyDescent="0.2">
      <c r="A267" s="157">
        <v>257</v>
      </c>
      <c r="B267" s="150" t="s">
        <v>279</v>
      </c>
      <c r="C267" s="156" t="s">
        <v>457</v>
      </c>
    </row>
    <row r="268" spans="1:3" x14ac:dyDescent="0.2">
      <c r="A268" s="157">
        <v>258</v>
      </c>
      <c r="B268" s="150" t="s">
        <v>280</v>
      </c>
      <c r="C268" s="156" t="s">
        <v>457</v>
      </c>
    </row>
    <row r="269" spans="1:3" x14ac:dyDescent="0.2">
      <c r="A269" s="157">
        <v>259</v>
      </c>
      <c r="B269" s="150" t="s">
        <v>281</v>
      </c>
      <c r="C269" s="156" t="s">
        <v>457</v>
      </c>
    </row>
    <row r="270" spans="1:3" x14ac:dyDescent="0.2">
      <c r="A270" s="157">
        <v>260</v>
      </c>
      <c r="B270" s="150" t="s">
        <v>280</v>
      </c>
      <c r="C270" s="156" t="s">
        <v>458</v>
      </c>
    </row>
    <row r="271" spans="1:3" x14ac:dyDescent="0.2">
      <c r="A271" s="157">
        <v>261</v>
      </c>
      <c r="B271" s="150" t="s">
        <v>280</v>
      </c>
      <c r="C271" s="156" t="s">
        <v>457</v>
      </c>
    </row>
    <row r="272" spans="1:3" x14ac:dyDescent="0.2">
      <c r="A272" s="157">
        <v>262</v>
      </c>
      <c r="B272" s="150" t="s">
        <v>280</v>
      </c>
      <c r="C272" s="156" t="s">
        <v>457</v>
      </c>
    </row>
    <row r="273" spans="1:3" x14ac:dyDescent="0.2">
      <c r="A273" s="157">
        <v>263</v>
      </c>
      <c r="B273" s="150" t="s">
        <v>280</v>
      </c>
      <c r="C273" s="156" t="s">
        <v>457</v>
      </c>
    </row>
    <row r="274" spans="1:3" x14ac:dyDescent="0.2">
      <c r="A274" s="157">
        <v>264</v>
      </c>
      <c r="B274" s="150" t="s">
        <v>280</v>
      </c>
      <c r="C274" s="156" t="s">
        <v>457</v>
      </c>
    </row>
    <row r="275" spans="1:3" x14ac:dyDescent="0.2">
      <c r="A275" s="157">
        <v>265</v>
      </c>
      <c r="B275" s="150" t="s">
        <v>282</v>
      </c>
      <c r="C275" s="156" t="s">
        <v>458</v>
      </c>
    </row>
    <row r="276" spans="1:3" x14ac:dyDescent="0.2">
      <c r="A276" s="157">
        <v>266</v>
      </c>
      <c r="B276" s="150" t="s">
        <v>282</v>
      </c>
      <c r="C276" s="156" t="s">
        <v>458</v>
      </c>
    </row>
    <row r="277" spans="1:3" x14ac:dyDescent="0.2">
      <c r="A277" s="157">
        <v>267</v>
      </c>
      <c r="B277" s="150" t="s">
        <v>282</v>
      </c>
      <c r="C277" s="156" t="s">
        <v>458</v>
      </c>
    </row>
    <row r="278" spans="1:3" x14ac:dyDescent="0.2">
      <c r="A278" s="157">
        <v>268</v>
      </c>
      <c r="B278" s="150" t="s">
        <v>282</v>
      </c>
      <c r="C278" s="156" t="s">
        <v>458</v>
      </c>
    </row>
    <row r="279" spans="1:3" x14ac:dyDescent="0.2">
      <c r="A279" s="157">
        <v>269</v>
      </c>
      <c r="B279" s="150" t="s">
        <v>282</v>
      </c>
      <c r="C279" s="156" t="s">
        <v>458</v>
      </c>
    </row>
    <row r="280" spans="1:3" x14ac:dyDescent="0.2">
      <c r="A280" s="157">
        <v>270</v>
      </c>
      <c r="B280" s="150" t="s">
        <v>282</v>
      </c>
      <c r="C280" s="156" t="s">
        <v>458</v>
      </c>
    </row>
    <row r="281" spans="1:3" x14ac:dyDescent="0.2">
      <c r="A281" s="157">
        <v>271</v>
      </c>
      <c r="B281" s="150" t="s">
        <v>282</v>
      </c>
      <c r="C281" s="156" t="s">
        <v>458</v>
      </c>
    </row>
    <row r="282" spans="1:3" x14ac:dyDescent="0.2">
      <c r="A282" s="157">
        <v>272</v>
      </c>
      <c r="B282" s="150" t="s">
        <v>282</v>
      </c>
      <c r="C282" s="156" t="s">
        <v>458</v>
      </c>
    </row>
    <row r="283" spans="1:3" x14ac:dyDescent="0.2">
      <c r="A283" s="157">
        <v>273</v>
      </c>
      <c r="B283" s="150" t="s">
        <v>282</v>
      </c>
      <c r="C283" s="156" t="s">
        <v>458</v>
      </c>
    </row>
    <row r="284" spans="1:3" x14ac:dyDescent="0.2">
      <c r="A284" s="157">
        <v>274</v>
      </c>
      <c r="B284" s="150" t="s">
        <v>282</v>
      </c>
      <c r="C284" s="156" t="s">
        <v>458</v>
      </c>
    </row>
    <row r="285" spans="1:3" x14ac:dyDescent="0.2">
      <c r="A285" s="157">
        <v>276</v>
      </c>
      <c r="B285" s="150" t="s">
        <v>282</v>
      </c>
      <c r="C285" s="156" t="s">
        <v>458</v>
      </c>
    </row>
    <row r="286" spans="1:3" x14ac:dyDescent="0.2">
      <c r="A286" s="157">
        <v>277</v>
      </c>
      <c r="B286" s="150" t="s">
        <v>283</v>
      </c>
      <c r="C286" s="156" t="s">
        <v>458</v>
      </c>
    </row>
    <row r="287" spans="1:3" x14ac:dyDescent="0.2">
      <c r="A287" s="157">
        <v>278</v>
      </c>
      <c r="B287" s="150" t="s">
        <v>284</v>
      </c>
      <c r="C287" s="156" t="s">
        <v>458</v>
      </c>
    </row>
    <row r="288" spans="1:3" x14ac:dyDescent="0.2">
      <c r="A288" s="157">
        <v>279</v>
      </c>
      <c r="B288" s="150" t="s">
        <v>285</v>
      </c>
      <c r="C288" s="156" t="s">
        <v>458</v>
      </c>
    </row>
    <row r="289" spans="1:3" x14ac:dyDescent="0.2">
      <c r="A289" s="157">
        <v>280</v>
      </c>
      <c r="B289" s="150" t="s">
        <v>286</v>
      </c>
      <c r="C289" s="156" t="s">
        <v>458</v>
      </c>
    </row>
    <row r="290" spans="1:3" x14ac:dyDescent="0.2">
      <c r="A290" s="157">
        <v>281</v>
      </c>
      <c r="B290" s="150" t="s">
        <v>287</v>
      </c>
      <c r="C290" s="156" t="s">
        <v>457</v>
      </c>
    </row>
    <row r="291" spans="1:3" x14ac:dyDescent="0.2">
      <c r="A291" s="157">
        <v>283</v>
      </c>
      <c r="B291" s="150" t="s">
        <v>288</v>
      </c>
      <c r="C291" s="156" t="s">
        <v>457</v>
      </c>
    </row>
    <row r="292" spans="1:3" x14ac:dyDescent="0.2">
      <c r="A292" s="157">
        <v>284</v>
      </c>
      <c r="B292" s="150" t="s">
        <v>230</v>
      </c>
      <c r="C292" s="156" t="s">
        <v>458</v>
      </c>
    </row>
    <row r="293" spans="1:3" x14ac:dyDescent="0.2">
      <c r="A293" s="157">
        <v>285</v>
      </c>
      <c r="B293" s="150" t="s">
        <v>230</v>
      </c>
      <c r="C293" s="156" t="s">
        <v>458</v>
      </c>
    </row>
    <row r="294" spans="1:3" x14ac:dyDescent="0.2">
      <c r="A294" s="157">
        <v>286</v>
      </c>
      <c r="B294" s="150" t="s">
        <v>289</v>
      </c>
      <c r="C294" s="156" t="s">
        <v>458</v>
      </c>
    </row>
    <row r="295" spans="1:3" x14ac:dyDescent="0.2">
      <c r="A295" s="157">
        <v>287</v>
      </c>
      <c r="B295" s="150" t="s">
        <v>290</v>
      </c>
      <c r="C295" s="156" t="s">
        <v>458</v>
      </c>
    </row>
    <row r="296" spans="1:3" x14ac:dyDescent="0.2">
      <c r="A296" s="157">
        <v>288</v>
      </c>
      <c r="B296" s="150" t="s">
        <v>291</v>
      </c>
      <c r="C296" s="156" t="s">
        <v>458</v>
      </c>
    </row>
    <row r="297" spans="1:3" x14ac:dyDescent="0.2">
      <c r="A297" s="157">
        <v>289</v>
      </c>
      <c r="B297" s="150" t="s">
        <v>291</v>
      </c>
      <c r="C297" s="156" t="s">
        <v>458</v>
      </c>
    </row>
    <row r="298" spans="1:3" x14ac:dyDescent="0.2">
      <c r="A298" s="157">
        <v>290</v>
      </c>
      <c r="B298" s="150" t="s">
        <v>291</v>
      </c>
      <c r="C298" s="156" t="s">
        <v>458</v>
      </c>
    </row>
    <row r="299" spans="1:3" x14ac:dyDescent="0.2">
      <c r="A299" s="157">
        <v>291</v>
      </c>
      <c r="B299" s="150" t="s">
        <v>291</v>
      </c>
      <c r="C299" s="156" t="s">
        <v>458</v>
      </c>
    </row>
    <row r="300" spans="1:3" x14ac:dyDescent="0.2">
      <c r="A300" s="157">
        <v>292</v>
      </c>
      <c r="B300" s="150" t="s">
        <v>291</v>
      </c>
      <c r="C300" s="156" t="s">
        <v>458</v>
      </c>
    </row>
    <row r="301" spans="1:3" x14ac:dyDescent="0.2">
      <c r="A301" s="157">
        <v>297</v>
      </c>
      <c r="B301" s="150" t="s">
        <v>291</v>
      </c>
      <c r="C301" s="156" t="s">
        <v>458</v>
      </c>
    </row>
    <row r="302" spans="1:3" x14ac:dyDescent="0.2">
      <c r="A302" s="157">
        <v>298</v>
      </c>
      <c r="B302" s="150" t="s">
        <v>291</v>
      </c>
      <c r="C302" s="156" t="s">
        <v>458</v>
      </c>
    </row>
    <row r="303" spans="1:3" x14ac:dyDescent="0.2">
      <c r="A303" s="157">
        <v>299</v>
      </c>
      <c r="B303" s="150" t="s">
        <v>291</v>
      </c>
      <c r="C303" s="156" t="s">
        <v>458</v>
      </c>
    </row>
    <row r="304" spans="1:3" x14ac:dyDescent="0.2">
      <c r="A304" s="157">
        <v>300</v>
      </c>
      <c r="B304" s="150" t="s">
        <v>292</v>
      </c>
      <c r="C304" s="156" t="s">
        <v>457</v>
      </c>
    </row>
    <row r="305" spans="1:3" x14ac:dyDescent="0.2">
      <c r="A305" s="157">
        <v>301</v>
      </c>
      <c r="B305" s="150" t="s">
        <v>293</v>
      </c>
      <c r="C305" s="156" t="s">
        <v>457</v>
      </c>
    </row>
    <row r="306" spans="1:3" x14ac:dyDescent="0.2">
      <c r="A306" s="157">
        <v>302</v>
      </c>
      <c r="B306" s="150" t="s">
        <v>294</v>
      </c>
      <c r="C306" s="156" t="s">
        <v>457</v>
      </c>
    </row>
    <row r="307" spans="1:3" x14ac:dyDescent="0.2">
      <c r="A307" s="157">
        <v>303</v>
      </c>
      <c r="B307" s="150" t="s">
        <v>291</v>
      </c>
      <c r="C307" s="156" t="s">
        <v>458</v>
      </c>
    </row>
    <row r="308" spans="1:3" x14ac:dyDescent="0.2">
      <c r="A308" s="157">
        <v>304</v>
      </c>
      <c r="B308" s="150" t="s">
        <v>291</v>
      </c>
      <c r="C308" s="156" t="s">
        <v>458</v>
      </c>
    </row>
    <row r="309" spans="1:3" x14ac:dyDescent="0.2">
      <c r="A309" s="157">
        <v>305</v>
      </c>
      <c r="B309" s="150" t="s">
        <v>295</v>
      </c>
      <c r="C309" s="156" t="s">
        <v>457</v>
      </c>
    </row>
    <row r="310" spans="1:3" x14ac:dyDescent="0.2">
      <c r="A310" s="157">
        <v>306</v>
      </c>
      <c r="B310" s="150" t="s">
        <v>295</v>
      </c>
      <c r="C310" s="156" t="s">
        <v>457</v>
      </c>
    </row>
    <row r="311" spans="1:3" x14ac:dyDescent="0.2">
      <c r="A311" s="157">
        <v>307</v>
      </c>
      <c r="B311" s="150" t="s">
        <v>295</v>
      </c>
      <c r="C311" s="156" t="s">
        <v>457</v>
      </c>
    </row>
    <row r="312" spans="1:3" x14ac:dyDescent="0.2">
      <c r="A312" s="157">
        <v>308</v>
      </c>
      <c r="B312" s="150" t="s">
        <v>295</v>
      </c>
      <c r="C312" s="156" t="s">
        <v>457</v>
      </c>
    </row>
    <row r="313" spans="1:3" x14ac:dyDescent="0.2">
      <c r="A313" s="157">
        <v>309</v>
      </c>
      <c r="B313" s="150" t="s">
        <v>296</v>
      </c>
      <c r="C313" s="156" t="s">
        <v>457</v>
      </c>
    </row>
    <row r="314" spans="1:3" x14ac:dyDescent="0.2">
      <c r="A314" s="157">
        <v>310</v>
      </c>
      <c r="B314" s="150" t="s">
        <v>297</v>
      </c>
      <c r="C314" s="156" t="s">
        <v>457</v>
      </c>
    </row>
    <row r="315" spans="1:3" x14ac:dyDescent="0.2">
      <c r="A315" s="157">
        <v>312</v>
      </c>
      <c r="B315" s="150" t="s">
        <v>298</v>
      </c>
      <c r="C315" s="156" t="s">
        <v>457</v>
      </c>
    </row>
    <row r="316" spans="1:3" x14ac:dyDescent="0.2">
      <c r="A316" s="157">
        <v>313</v>
      </c>
      <c r="B316" s="150" t="s">
        <v>299</v>
      </c>
      <c r="C316" s="156" t="s">
        <v>458</v>
      </c>
    </row>
    <row r="317" spans="1:3" x14ac:dyDescent="0.2">
      <c r="A317" s="157">
        <v>314</v>
      </c>
      <c r="B317" s="150" t="s">
        <v>300</v>
      </c>
      <c r="C317" s="156" t="s">
        <v>458</v>
      </c>
    </row>
    <row r="318" spans="1:3" x14ac:dyDescent="0.2">
      <c r="A318" s="157">
        <v>315</v>
      </c>
      <c r="B318" s="150" t="s">
        <v>301</v>
      </c>
      <c r="C318" s="156" t="s">
        <v>458</v>
      </c>
    </row>
    <row r="319" spans="1:3" x14ac:dyDescent="0.2">
      <c r="A319" s="157">
        <v>316</v>
      </c>
      <c r="B319" s="150" t="s">
        <v>302</v>
      </c>
      <c r="C319" s="156" t="s">
        <v>457</v>
      </c>
    </row>
    <row r="320" spans="1:3" x14ac:dyDescent="0.2">
      <c r="A320" s="157">
        <v>317</v>
      </c>
      <c r="B320" s="150" t="s">
        <v>302</v>
      </c>
      <c r="C320" s="156" t="s">
        <v>457</v>
      </c>
    </row>
    <row r="321" spans="1:3" x14ac:dyDescent="0.2">
      <c r="A321" s="157">
        <v>318</v>
      </c>
      <c r="B321" s="150" t="s">
        <v>302</v>
      </c>
      <c r="C321" s="156" t="s">
        <v>457</v>
      </c>
    </row>
    <row r="322" spans="1:3" x14ac:dyDescent="0.2">
      <c r="A322" s="157">
        <v>319</v>
      </c>
      <c r="B322" s="150" t="s">
        <v>303</v>
      </c>
      <c r="C322" s="156" t="s">
        <v>457</v>
      </c>
    </row>
    <row r="323" spans="1:3" x14ac:dyDescent="0.2">
      <c r="A323" s="157">
        <v>320</v>
      </c>
      <c r="B323" s="150" t="s">
        <v>302</v>
      </c>
      <c r="C323" s="156" t="s">
        <v>457</v>
      </c>
    </row>
    <row r="324" spans="1:3" x14ac:dyDescent="0.2">
      <c r="A324" s="157">
        <v>321</v>
      </c>
      <c r="B324" s="150" t="s">
        <v>302</v>
      </c>
      <c r="C324" s="156" t="s">
        <v>457</v>
      </c>
    </row>
    <row r="325" spans="1:3" x14ac:dyDescent="0.2">
      <c r="A325" s="157">
        <v>322</v>
      </c>
      <c r="B325" s="150" t="s">
        <v>302</v>
      </c>
      <c r="C325" s="156" t="s">
        <v>457</v>
      </c>
    </row>
    <row r="326" spans="1:3" x14ac:dyDescent="0.2">
      <c r="A326" s="157">
        <v>323</v>
      </c>
      <c r="B326" s="150" t="s">
        <v>302</v>
      </c>
      <c r="C326" s="156" t="s">
        <v>457</v>
      </c>
    </row>
    <row r="327" spans="1:3" x14ac:dyDescent="0.2">
      <c r="A327" s="157">
        <v>324</v>
      </c>
      <c r="B327" s="150" t="s">
        <v>304</v>
      </c>
      <c r="C327" s="156" t="s">
        <v>457</v>
      </c>
    </row>
    <row r="328" spans="1:3" x14ac:dyDescent="0.2">
      <c r="A328" s="157">
        <v>325</v>
      </c>
      <c r="B328" s="150" t="s">
        <v>305</v>
      </c>
      <c r="C328" s="156" t="s">
        <v>457</v>
      </c>
    </row>
    <row r="329" spans="1:3" x14ac:dyDescent="0.2">
      <c r="A329" s="157">
        <v>326</v>
      </c>
      <c r="B329" s="150" t="s">
        <v>305</v>
      </c>
      <c r="C329" s="156" t="s">
        <v>457</v>
      </c>
    </row>
    <row r="330" spans="1:3" x14ac:dyDescent="0.2">
      <c r="A330" s="157">
        <v>327</v>
      </c>
      <c r="B330" s="150" t="s">
        <v>305</v>
      </c>
      <c r="C330" s="156" t="s">
        <v>457</v>
      </c>
    </row>
    <row r="331" spans="1:3" x14ac:dyDescent="0.2">
      <c r="A331" s="157">
        <v>328</v>
      </c>
      <c r="B331" s="150" t="s">
        <v>305</v>
      </c>
      <c r="C331" s="156" t="s">
        <v>457</v>
      </c>
    </row>
    <row r="332" spans="1:3" x14ac:dyDescent="0.2">
      <c r="A332" s="157">
        <v>329</v>
      </c>
      <c r="B332" s="150" t="s">
        <v>305</v>
      </c>
      <c r="C332" s="156" t="s">
        <v>457</v>
      </c>
    </row>
    <row r="333" spans="1:3" x14ac:dyDescent="0.2">
      <c r="A333" s="157">
        <v>330</v>
      </c>
      <c r="B333" s="150" t="s">
        <v>305</v>
      </c>
      <c r="C333" s="156" t="s">
        <v>457</v>
      </c>
    </row>
    <row r="334" spans="1:3" x14ac:dyDescent="0.2">
      <c r="A334" s="157">
        <v>331</v>
      </c>
      <c r="B334" s="150" t="s">
        <v>305</v>
      </c>
      <c r="C334" s="156" t="s">
        <v>457</v>
      </c>
    </row>
    <row r="335" spans="1:3" x14ac:dyDescent="0.2">
      <c r="A335" s="157">
        <v>332</v>
      </c>
      <c r="B335" s="150" t="s">
        <v>305</v>
      </c>
      <c r="C335" s="156" t="s">
        <v>458</v>
      </c>
    </row>
    <row r="336" spans="1:3" x14ac:dyDescent="0.2">
      <c r="A336" s="157">
        <v>334</v>
      </c>
      <c r="B336" s="150" t="s">
        <v>306</v>
      </c>
      <c r="C336" s="156" t="s">
        <v>457</v>
      </c>
    </row>
    <row r="337" spans="1:3" x14ac:dyDescent="0.2">
      <c r="A337" s="157">
        <v>335</v>
      </c>
      <c r="B337" s="150" t="s">
        <v>307</v>
      </c>
      <c r="C337" s="156" t="s">
        <v>457</v>
      </c>
    </row>
    <row r="338" spans="1:3" x14ac:dyDescent="0.2">
      <c r="A338" s="157">
        <v>336</v>
      </c>
      <c r="B338" s="150" t="s">
        <v>308</v>
      </c>
      <c r="C338" s="156" t="s">
        <v>458</v>
      </c>
    </row>
    <row r="339" spans="1:3" x14ac:dyDescent="0.2">
      <c r="A339" s="157">
        <v>337</v>
      </c>
      <c r="B339" s="150" t="s">
        <v>308</v>
      </c>
      <c r="C339" s="156" t="s">
        <v>458</v>
      </c>
    </row>
    <row r="340" spans="1:3" x14ac:dyDescent="0.2">
      <c r="A340" s="157">
        <v>338</v>
      </c>
      <c r="B340" s="150" t="s">
        <v>309</v>
      </c>
      <c r="C340" s="156" t="s">
        <v>457</v>
      </c>
    </row>
    <row r="341" spans="1:3" x14ac:dyDescent="0.2">
      <c r="A341" s="157">
        <v>339</v>
      </c>
      <c r="B341" s="150" t="s">
        <v>310</v>
      </c>
      <c r="C341" s="156" t="s">
        <v>458</v>
      </c>
    </row>
    <row r="342" spans="1:3" x14ac:dyDescent="0.2">
      <c r="A342" s="157">
        <v>340</v>
      </c>
      <c r="B342" s="150" t="s">
        <v>310</v>
      </c>
      <c r="C342" s="156" t="s">
        <v>458</v>
      </c>
    </row>
    <row r="343" spans="1:3" x14ac:dyDescent="0.2">
      <c r="A343" s="157">
        <v>341</v>
      </c>
      <c r="B343" s="150" t="s">
        <v>310</v>
      </c>
      <c r="C343" s="156" t="s">
        <v>458</v>
      </c>
    </row>
    <row r="344" spans="1:3" x14ac:dyDescent="0.2">
      <c r="A344" s="157">
        <v>342</v>
      </c>
      <c r="B344" s="150" t="s">
        <v>311</v>
      </c>
      <c r="C344" s="156" t="s">
        <v>457</v>
      </c>
    </row>
    <row r="345" spans="1:3" x14ac:dyDescent="0.2">
      <c r="A345" s="157">
        <v>343</v>
      </c>
      <c r="B345" s="150" t="s">
        <v>312</v>
      </c>
      <c r="C345" s="156" t="s">
        <v>457</v>
      </c>
    </row>
    <row r="346" spans="1:3" x14ac:dyDescent="0.2">
      <c r="A346" s="157">
        <v>344</v>
      </c>
      <c r="B346" s="150" t="s">
        <v>313</v>
      </c>
      <c r="C346" s="156" t="s">
        <v>457</v>
      </c>
    </row>
    <row r="347" spans="1:3" x14ac:dyDescent="0.2">
      <c r="A347" s="157">
        <v>344</v>
      </c>
      <c r="B347" s="150" t="s">
        <v>313</v>
      </c>
      <c r="C347" s="156" t="s">
        <v>458</v>
      </c>
    </row>
    <row r="348" spans="1:3" x14ac:dyDescent="0.2">
      <c r="A348" s="157">
        <v>345</v>
      </c>
      <c r="B348" s="150" t="s">
        <v>314</v>
      </c>
      <c r="C348" s="156" t="s">
        <v>457</v>
      </c>
    </row>
    <row r="349" spans="1:3" x14ac:dyDescent="0.2">
      <c r="A349" s="157">
        <v>346</v>
      </c>
      <c r="B349" s="150" t="s">
        <v>315</v>
      </c>
      <c r="C349" s="156" t="s">
        <v>458</v>
      </c>
    </row>
    <row r="350" spans="1:3" x14ac:dyDescent="0.2">
      <c r="A350" s="157">
        <v>347</v>
      </c>
      <c r="B350" s="150" t="s">
        <v>316</v>
      </c>
      <c r="C350" s="156" t="s">
        <v>458</v>
      </c>
    </row>
    <row r="351" spans="1:3" x14ac:dyDescent="0.2">
      <c r="A351" s="157">
        <v>348</v>
      </c>
      <c r="B351" s="150" t="s">
        <v>316</v>
      </c>
      <c r="C351" s="156" t="s">
        <v>458</v>
      </c>
    </row>
    <row r="352" spans="1:3" x14ac:dyDescent="0.2">
      <c r="A352" s="157">
        <v>349</v>
      </c>
      <c r="B352" s="150" t="s">
        <v>262</v>
      </c>
      <c r="C352" s="156" t="s">
        <v>457</v>
      </c>
    </row>
    <row r="353" spans="1:3" x14ac:dyDescent="0.2">
      <c r="A353" s="157">
        <v>350</v>
      </c>
      <c r="B353" s="150" t="s">
        <v>317</v>
      </c>
      <c r="C353" s="156" t="s">
        <v>458</v>
      </c>
    </row>
    <row r="354" spans="1:3" x14ac:dyDescent="0.2">
      <c r="A354" s="157">
        <v>351</v>
      </c>
      <c r="B354" s="150" t="s">
        <v>318</v>
      </c>
      <c r="C354" s="156" t="s">
        <v>457</v>
      </c>
    </row>
    <row r="355" spans="1:3" x14ac:dyDescent="0.2">
      <c r="A355" s="157">
        <v>352</v>
      </c>
      <c r="B355" s="150" t="s">
        <v>319</v>
      </c>
      <c r="C355" s="156" t="s">
        <v>457</v>
      </c>
    </row>
    <row r="356" spans="1:3" x14ac:dyDescent="0.2">
      <c r="A356" s="157">
        <v>353</v>
      </c>
      <c r="B356" s="150" t="s">
        <v>320</v>
      </c>
      <c r="C356" s="156" t="s">
        <v>457</v>
      </c>
    </row>
    <row r="357" spans="1:3" x14ac:dyDescent="0.2">
      <c r="A357" s="157">
        <v>354</v>
      </c>
      <c r="B357" s="150" t="s">
        <v>237</v>
      </c>
      <c r="C357" s="156" t="s">
        <v>458</v>
      </c>
    </row>
    <row r="358" spans="1:3" x14ac:dyDescent="0.2">
      <c r="A358" s="157">
        <v>355</v>
      </c>
      <c r="B358" s="150" t="s">
        <v>321</v>
      </c>
      <c r="C358" s="156" t="s">
        <v>457</v>
      </c>
    </row>
    <row r="359" spans="1:3" x14ac:dyDescent="0.2">
      <c r="A359" s="157">
        <v>357</v>
      </c>
      <c r="B359" s="150" t="s">
        <v>322</v>
      </c>
      <c r="C359" s="156" t="s">
        <v>458</v>
      </c>
    </row>
    <row r="360" spans="1:3" x14ac:dyDescent="0.2">
      <c r="A360" s="157">
        <v>358</v>
      </c>
      <c r="B360" s="150" t="s">
        <v>322</v>
      </c>
      <c r="C360" s="156" t="s">
        <v>458</v>
      </c>
    </row>
    <row r="361" spans="1:3" x14ac:dyDescent="0.2">
      <c r="A361" s="157">
        <v>359</v>
      </c>
      <c r="B361" s="150" t="s">
        <v>322</v>
      </c>
      <c r="C361" s="156" t="s">
        <v>458</v>
      </c>
    </row>
    <row r="362" spans="1:3" x14ac:dyDescent="0.2">
      <c r="A362" s="157">
        <v>360</v>
      </c>
      <c r="B362" s="150" t="s">
        <v>322</v>
      </c>
      <c r="C362" s="156" t="s">
        <v>458</v>
      </c>
    </row>
    <row r="363" spans="1:3" x14ac:dyDescent="0.2">
      <c r="A363" s="157">
        <v>361</v>
      </c>
      <c r="B363" s="150" t="s">
        <v>322</v>
      </c>
      <c r="C363" s="156" t="s">
        <v>458</v>
      </c>
    </row>
    <row r="364" spans="1:3" x14ac:dyDescent="0.2">
      <c r="A364" s="157">
        <v>362</v>
      </c>
      <c r="B364" s="150" t="s">
        <v>322</v>
      </c>
      <c r="C364" s="156" t="s">
        <v>458</v>
      </c>
    </row>
    <row r="365" spans="1:3" x14ac:dyDescent="0.2">
      <c r="A365" s="157">
        <v>363</v>
      </c>
      <c r="B365" s="150" t="s">
        <v>322</v>
      </c>
      <c r="C365" s="156" t="s">
        <v>458</v>
      </c>
    </row>
    <row r="366" spans="1:3" x14ac:dyDescent="0.2">
      <c r="A366" s="157">
        <v>364</v>
      </c>
      <c r="B366" s="150" t="s">
        <v>322</v>
      </c>
      <c r="C366" s="156" t="s">
        <v>458</v>
      </c>
    </row>
    <row r="367" spans="1:3" x14ac:dyDescent="0.2">
      <c r="A367" s="157">
        <v>365</v>
      </c>
      <c r="B367" s="150" t="s">
        <v>322</v>
      </c>
      <c r="C367" s="156" t="s">
        <v>458</v>
      </c>
    </row>
    <row r="368" spans="1:3" x14ac:dyDescent="0.2">
      <c r="A368" s="157">
        <v>366</v>
      </c>
      <c r="B368" s="150" t="s">
        <v>322</v>
      </c>
      <c r="C368" s="156" t="s">
        <v>458</v>
      </c>
    </row>
    <row r="369" spans="1:3" x14ac:dyDescent="0.2">
      <c r="A369" s="157">
        <v>367</v>
      </c>
      <c r="B369" s="150" t="s">
        <v>322</v>
      </c>
      <c r="C369" s="156" t="s">
        <v>458</v>
      </c>
    </row>
    <row r="370" spans="1:3" x14ac:dyDescent="0.2">
      <c r="A370" s="157">
        <v>368</v>
      </c>
      <c r="B370" s="150" t="s">
        <v>322</v>
      </c>
      <c r="C370" s="156" t="s">
        <v>458</v>
      </c>
    </row>
    <row r="371" spans="1:3" x14ac:dyDescent="0.2">
      <c r="A371" s="157">
        <v>369</v>
      </c>
      <c r="B371" s="150" t="s">
        <v>322</v>
      </c>
      <c r="C371" s="156" t="s">
        <v>458</v>
      </c>
    </row>
    <row r="372" spans="1:3" x14ac:dyDescent="0.2">
      <c r="A372" s="157">
        <v>370</v>
      </c>
      <c r="B372" s="150" t="s">
        <v>322</v>
      </c>
      <c r="C372" s="156" t="s">
        <v>458</v>
      </c>
    </row>
    <row r="373" spans="1:3" x14ac:dyDescent="0.2">
      <c r="A373" s="157">
        <v>371</v>
      </c>
      <c r="B373" s="150" t="s">
        <v>322</v>
      </c>
      <c r="C373" s="156" t="s">
        <v>458</v>
      </c>
    </row>
    <row r="374" spans="1:3" x14ac:dyDescent="0.2">
      <c r="A374" s="157">
        <v>372</v>
      </c>
      <c r="B374" s="150" t="s">
        <v>302</v>
      </c>
      <c r="C374" s="156" t="s">
        <v>457</v>
      </c>
    </row>
    <row r="375" spans="1:3" x14ac:dyDescent="0.2">
      <c r="A375" s="157">
        <v>373</v>
      </c>
      <c r="B375" s="150" t="s">
        <v>250</v>
      </c>
      <c r="C375" s="156" t="s">
        <v>457</v>
      </c>
    </row>
    <row r="376" spans="1:3" x14ac:dyDescent="0.2">
      <c r="A376" s="157">
        <v>374</v>
      </c>
      <c r="B376" s="150" t="s">
        <v>250</v>
      </c>
      <c r="C376" s="156" t="s">
        <v>457</v>
      </c>
    </row>
    <row r="377" spans="1:3" x14ac:dyDescent="0.2">
      <c r="A377" s="157">
        <v>375</v>
      </c>
      <c r="B377" s="150" t="s">
        <v>250</v>
      </c>
      <c r="C377" s="156" t="s">
        <v>457</v>
      </c>
    </row>
    <row r="378" spans="1:3" x14ac:dyDescent="0.2">
      <c r="A378" s="157">
        <v>376</v>
      </c>
      <c r="B378" s="150" t="s">
        <v>250</v>
      </c>
      <c r="C378" s="156" t="s">
        <v>457</v>
      </c>
    </row>
    <row r="379" spans="1:3" x14ac:dyDescent="0.2">
      <c r="A379" s="157">
        <v>377</v>
      </c>
      <c r="B379" s="150" t="s">
        <v>250</v>
      </c>
      <c r="C379" s="156" t="s">
        <v>457</v>
      </c>
    </row>
    <row r="380" spans="1:3" x14ac:dyDescent="0.2">
      <c r="A380" s="157">
        <v>378</v>
      </c>
      <c r="B380" s="150" t="s">
        <v>250</v>
      </c>
      <c r="C380" s="156" t="s">
        <v>457</v>
      </c>
    </row>
    <row r="381" spans="1:3" x14ac:dyDescent="0.2">
      <c r="A381" s="157">
        <v>380</v>
      </c>
      <c r="B381" s="150" t="s">
        <v>250</v>
      </c>
      <c r="C381" s="156" t="s">
        <v>457</v>
      </c>
    </row>
    <row r="382" spans="1:3" x14ac:dyDescent="0.2">
      <c r="A382" s="157">
        <v>381</v>
      </c>
      <c r="B382" s="150" t="s">
        <v>250</v>
      </c>
      <c r="C382" s="156" t="s">
        <v>457</v>
      </c>
    </row>
    <row r="383" spans="1:3" x14ac:dyDescent="0.2">
      <c r="A383" s="157">
        <v>382</v>
      </c>
      <c r="B383" s="150" t="s">
        <v>250</v>
      </c>
      <c r="C383" s="156" t="s">
        <v>457</v>
      </c>
    </row>
    <row r="384" spans="1:3" x14ac:dyDescent="0.2">
      <c r="A384" s="157">
        <v>384</v>
      </c>
      <c r="B384" s="150" t="s">
        <v>262</v>
      </c>
      <c r="C384" s="156" t="s">
        <v>457</v>
      </c>
    </row>
    <row r="385" spans="1:3" x14ac:dyDescent="0.2">
      <c r="A385" s="157">
        <v>385</v>
      </c>
      <c r="B385" s="150" t="s">
        <v>250</v>
      </c>
      <c r="C385" s="156" t="s">
        <v>458</v>
      </c>
    </row>
    <row r="386" spans="1:3" x14ac:dyDescent="0.2">
      <c r="A386" s="157">
        <v>386</v>
      </c>
      <c r="B386" s="150" t="s">
        <v>230</v>
      </c>
      <c r="C386" s="156" t="s">
        <v>458</v>
      </c>
    </row>
    <row r="387" spans="1:3" x14ac:dyDescent="0.2">
      <c r="A387" s="157">
        <v>387</v>
      </c>
      <c r="B387" s="150" t="s">
        <v>255</v>
      </c>
      <c r="C387" s="156" t="s">
        <v>458</v>
      </c>
    </row>
    <row r="388" spans="1:3" x14ac:dyDescent="0.2">
      <c r="A388" s="157">
        <v>388</v>
      </c>
      <c r="B388" s="150" t="s">
        <v>250</v>
      </c>
      <c r="C388" s="156" t="s">
        <v>458</v>
      </c>
    </row>
    <row r="389" spans="1:3" x14ac:dyDescent="0.2">
      <c r="A389" s="157">
        <v>389</v>
      </c>
      <c r="B389" s="150" t="s">
        <v>241</v>
      </c>
      <c r="C389" s="156" t="s">
        <v>458</v>
      </c>
    </row>
    <row r="390" spans="1:3" x14ac:dyDescent="0.2">
      <c r="A390" s="157">
        <v>390</v>
      </c>
      <c r="B390" s="150" t="s">
        <v>250</v>
      </c>
      <c r="C390" s="156" t="s">
        <v>457</v>
      </c>
    </row>
    <row r="391" spans="1:3" x14ac:dyDescent="0.2">
      <c r="A391" s="157">
        <v>391</v>
      </c>
      <c r="B391" s="150" t="s">
        <v>323</v>
      </c>
      <c r="C391" s="156" t="s">
        <v>458</v>
      </c>
    </row>
    <row r="392" spans="1:3" x14ac:dyDescent="0.2">
      <c r="A392" s="157">
        <v>392</v>
      </c>
      <c r="B392" s="150" t="s">
        <v>324</v>
      </c>
      <c r="C392" s="156" t="s">
        <v>457</v>
      </c>
    </row>
    <row r="393" spans="1:3" x14ac:dyDescent="0.2">
      <c r="A393" s="157">
        <v>393</v>
      </c>
      <c r="B393" s="150" t="s">
        <v>325</v>
      </c>
      <c r="C393" s="156" t="s">
        <v>457</v>
      </c>
    </row>
    <row r="394" spans="1:3" x14ac:dyDescent="0.2">
      <c r="A394" s="157">
        <v>394</v>
      </c>
      <c r="B394" s="150" t="s">
        <v>281</v>
      </c>
      <c r="C394" s="156" t="s">
        <v>457</v>
      </c>
    </row>
    <row r="395" spans="1:3" x14ac:dyDescent="0.2">
      <c r="A395" s="157">
        <v>395</v>
      </c>
      <c r="B395" s="150" t="s">
        <v>326</v>
      </c>
      <c r="C395" s="156" t="s">
        <v>457</v>
      </c>
    </row>
    <row r="396" spans="1:3" x14ac:dyDescent="0.2">
      <c r="A396" s="157">
        <v>396</v>
      </c>
      <c r="B396" s="150" t="s">
        <v>260</v>
      </c>
      <c r="C396" s="156" t="s">
        <v>457</v>
      </c>
    </row>
    <row r="397" spans="1:3" x14ac:dyDescent="0.2">
      <c r="A397" s="157">
        <v>397</v>
      </c>
      <c r="B397" s="150" t="s">
        <v>327</v>
      </c>
      <c r="C397" s="156" t="s">
        <v>457</v>
      </c>
    </row>
    <row r="398" spans="1:3" x14ac:dyDescent="0.2">
      <c r="A398" s="157">
        <v>398</v>
      </c>
      <c r="B398" s="150" t="s">
        <v>328</v>
      </c>
      <c r="C398" s="156" t="s">
        <v>457</v>
      </c>
    </row>
    <row r="399" spans="1:3" x14ac:dyDescent="0.2">
      <c r="A399" s="157">
        <v>399</v>
      </c>
      <c r="B399" s="150" t="s">
        <v>329</v>
      </c>
      <c r="C399" s="156" t="s">
        <v>458</v>
      </c>
    </row>
    <row r="400" spans="1:3" x14ac:dyDescent="0.2">
      <c r="A400" s="157">
        <v>400</v>
      </c>
      <c r="B400" s="150" t="s">
        <v>280</v>
      </c>
      <c r="C400" s="156" t="s">
        <v>457</v>
      </c>
    </row>
    <row r="401" spans="1:3" x14ac:dyDescent="0.2">
      <c r="A401" s="157">
        <v>401</v>
      </c>
      <c r="B401" s="150" t="s">
        <v>330</v>
      </c>
      <c r="C401" s="156" t="s">
        <v>458</v>
      </c>
    </row>
    <row r="402" spans="1:3" x14ac:dyDescent="0.2">
      <c r="A402" s="157">
        <v>403</v>
      </c>
      <c r="B402" s="150" t="s">
        <v>236</v>
      </c>
      <c r="C402" s="156" t="s">
        <v>457</v>
      </c>
    </row>
    <row r="403" spans="1:3" x14ac:dyDescent="0.2">
      <c r="A403" s="157">
        <v>404</v>
      </c>
      <c r="B403" s="150" t="s">
        <v>331</v>
      </c>
      <c r="C403" s="156" t="s">
        <v>457</v>
      </c>
    </row>
    <row r="404" spans="1:3" x14ac:dyDescent="0.2">
      <c r="A404" s="157">
        <v>405</v>
      </c>
      <c r="B404" s="150" t="s">
        <v>332</v>
      </c>
      <c r="C404" s="156" t="s">
        <v>458</v>
      </c>
    </row>
    <row r="405" spans="1:3" x14ac:dyDescent="0.2">
      <c r="A405" s="157">
        <v>406</v>
      </c>
      <c r="B405" s="150" t="s">
        <v>333</v>
      </c>
      <c r="C405" s="156" t="s">
        <v>458</v>
      </c>
    </row>
    <row r="406" spans="1:3" x14ac:dyDescent="0.2">
      <c r="A406" s="157">
        <v>407</v>
      </c>
      <c r="B406" s="150" t="s">
        <v>334</v>
      </c>
      <c r="C406" s="156" t="s">
        <v>458</v>
      </c>
    </row>
    <row r="407" spans="1:3" x14ac:dyDescent="0.2">
      <c r="A407" s="157">
        <v>408</v>
      </c>
      <c r="B407" s="150" t="s">
        <v>335</v>
      </c>
      <c r="C407" s="156" t="s">
        <v>458</v>
      </c>
    </row>
    <row r="408" spans="1:3" x14ac:dyDescent="0.2">
      <c r="A408" s="157">
        <v>409</v>
      </c>
      <c r="B408" s="150" t="s">
        <v>336</v>
      </c>
      <c r="C408" s="156" t="s">
        <v>458</v>
      </c>
    </row>
    <row r="409" spans="1:3" x14ac:dyDescent="0.2">
      <c r="A409" s="157">
        <v>410</v>
      </c>
      <c r="B409" s="150" t="s">
        <v>337</v>
      </c>
      <c r="C409" s="156" t="s">
        <v>458</v>
      </c>
    </row>
    <row r="410" spans="1:3" x14ac:dyDescent="0.2">
      <c r="A410" s="157">
        <v>411</v>
      </c>
      <c r="B410" s="150" t="s">
        <v>338</v>
      </c>
      <c r="C410" s="156" t="s">
        <v>458</v>
      </c>
    </row>
    <row r="411" spans="1:3" x14ac:dyDescent="0.2">
      <c r="A411" s="157">
        <v>412</v>
      </c>
      <c r="B411" s="150" t="s">
        <v>339</v>
      </c>
      <c r="C411" s="156" t="s">
        <v>458</v>
      </c>
    </row>
    <row r="412" spans="1:3" x14ac:dyDescent="0.2">
      <c r="A412" s="157">
        <v>413</v>
      </c>
      <c r="B412" s="150" t="s">
        <v>340</v>
      </c>
      <c r="C412" s="156" t="s">
        <v>458</v>
      </c>
    </row>
    <row r="413" spans="1:3" x14ac:dyDescent="0.2">
      <c r="A413" s="157">
        <v>414</v>
      </c>
      <c r="B413" s="150" t="s">
        <v>341</v>
      </c>
      <c r="C413" s="156" t="s">
        <v>458</v>
      </c>
    </row>
    <row r="414" spans="1:3" x14ac:dyDescent="0.2">
      <c r="A414" s="157">
        <v>415</v>
      </c>
      <c r="B414" s="150" t="s">
        <v>342</v>
      </c>
      <c r="C414" s="156" t="s">
        <v>458</v>
      </c>
    </row>
    <row r="415" spans="1:3" x14ac:dyDescent="0.2">
      <c r="A415" s="157">
        <v>416</v>
      </c>
      <c r="B415" s="150" t="s">
        <v>343</v>
      </c>
      <c r="C415" s="156" t="s">
        <v>458</v>
      </c>
    </row>
    <row r="416" spans="1:3" x14ac:dyDescent="0.2">
      <c r="A416" s="157">
        <v>417</v>
      </c>
      <c r="B416" s="150" t="s">
        <v>344</v>
      </c>
      <c r="C416" s="156" t="s">
        <v>458</v>
      </c>
    </row>
    <row r="417" spans="1:3" x14ac:dyDescent="0.2">
      <c r="A417" s="157">
        <v>418</v>
      </c>
      <c r="B417" s="150" t="s">
        <v>345</v>
      </c>
      <c r="C417" s="156" t="s">
        <v>458</v>
      </c>
    </row>
    <row r="418" spans="1:3" x14ac:dyDescent="0.2">
      <c r="A418" s="157">
        <v>419</v>
      </c>
      <c r="B418" s="150" t="s">
        <v>346</v>
      </c>
      <c r="C418" s="156" t="s">
        <v>458</v>
      </c>
    </row>
    <row r="419" spans="1:3" x14ac:dyDescent="0.2">
      <c r="A419" s="157">
        <v>420</v>
      </c>
      <c r="B419" s="150" t="s">
        <v>347</v>
      </c>
      <c r="C419" s="156" t="s">
        <v>458</v>
      </c>
    </row>
    <row r="420" spans="1:3" x14ac:dyDescent="0.2">
      <c r="A420" s="157">
        <v>421</v>
      </c>
      <c r="B420" s="150" t="s">
        <v>348</v>
      </c>
      <c r="C420" s="156" t="s">
        <v>458</v>
      </c>
    </row>
    <row r="421" spans="1:3" x14ac:dyDescent="0.2">
      <c r="A421" s="157">
        <v>422</v>
      </c>
      <c r="B421" s="150" t="s">
        <v>349</v>
      </c>
      <c r="C421" s="156" t="s">
        <v>458</v>
      </c>
    </row>
    <row r="422" spans="1:3" x14ac:dyDescent="0.2">
      <c r="A422" s="157">
        <v>423</v>
      </c>
      <c r="B422" s="150" t="s">
        <v>350</v>
      </c>
      <c r="C422" s="156" t="s">
        <v>458</v>
      </c>
    </row>
    <row r="423" spans="1:3" x14ac:dyDescent="0.2">
      <c r="A423" s="157">
        <v>424</v>
      </c>
      <c r="B423" s="150" t="s">
        <v>351</v>
      </c>
      <c r="C423" s="156" t="s">
        <v>458</v>
      </c>
    </row>
    <row r="424" spans="1:3" x14ac:dyDescent="0.2">
      <c r="A424" s="157">
        <v>425</v>
      </c>
      <c r="B424" s="150" t="s">
        <v>352</v>
      </c>
      <c r="C424" s="156" t="s">
        <v>457</v>
      </c>
    </row>
    <row r="425" spans="1:3" x14ac:dyDescent="0.2">
      <c r="A425" s="157">
        <v>426</v>
      </c>
      <c r="B425" s="150" t="s">
        <v>262</v>
      </c>
      <c r="C425" s="156" t="s">
        <v>457</v>
      </c>
    </row>
    <row r="426" spans="1:3" x14ac:dyDescent="0.2">
      <c r="A426" s="157">
        <v>427</v>
      </c>
      <c r="B426" s="150" t="s">
        <v>353</v>
      </c>
      <c r="C426" s="156" t="s">
        <v>457</v>
      </c>
    </row>
    <row r="427" spans="1:3" x14ac:dyDescent="0.2">
      <c r="A427" s="157">
        <v>428</v>
      </c>
      <c r="B427" s="150" t="s">
        <v>354</v>
      </c>
      <c r="C427" s="156" t="s">
        <v>453</v>
      </c>
    </row>
    <row r="428" spans="1:3" x14ac:dyDescent="0.2">
      <c r="A428" s="157">
        <v>429</v>
      </c>
      <c r="B428" s="150" t="s">
        <v>355</v>
      </c>
      <c r="C428" s="156" t="s">
        <v>453</v>
      </c>
    </row>
    <row r="429" spans="1:3" x14ac:dyDescent="0.2">
      <c r="A429" s="157">
        <v>430</v>
      </c>
      <c r="B429" s="150" t="s">
        <v>356</v>
      </c>
      <c r="C429" s="156" t="s">
        <v>453</v>
      </c>
    </row>
    <row r="430" spans="1:3" x14ac:dyDescent="0.2">
      <c r="A430" s="157">
        <v>431</v>
      </c>
      <c r="B430" s="150" t="s">
        <v>357</v>
      </c>
      <c r="C430" s="156" t="s">
        <v>453</v>
      </c>
    </row>
    <row r="431" spans="1:3" x14ac:dyDescent="0.2">
      <c r="A431" s="157">
        <v>432</v>
      </c>
      <c r="B431" s="150" t="s">
        <v>262</v>
      </c>
      <c r="C431" s="156" t="s">
        <v>457</v>
      </c>
    </row>
    <row r="432" spans="1:3" x14ac:dyDescent="0.2">
      <c r="A432" s="157">
        <v>434</v>
      </c>
      <c r="B432" s="150" t="s">
        <v>358</v>
      </c>
      <c r="C432" s="156" t="s">
        <v>458</v>
      </c>
    </row>
    <row r="433" spans="1:3" x14ac:dyDescent="0.2">
      <c r="A433" s="157">
        <v>435</v>
      </c>
      <c r="B433" s="150" t="s">
        <v>359</v>
      </c>
      <c r="C433" s="156" t="s">
        <v>457</v>
      </c>
    </row>
    <row r="434" spans="1:3" x14ac:dyDescent="0.2">
      <c r="A434" s="157">
        <v>436</v>
      </c>
      <c r="B434" s="150" t="s">
        <v>360</v>
      </c>
      <c r="C434" s="156" t="s">
        <v>457</v>
      </c>
    </row>
    <row r="435" spans="1:3" x14ac:dyDescent="0.2">
      <c r="A435" s="157">
        <v>437</v>
      </c>
      <c r="B435" s="150" t="s">
        <v>361</v>
      </c>
      <c r="C435" s="156" t="s">
        <v>457</v>
      </c>
    </row>
    <row r="436" spans="1:3" x14ac:dyDescent="0.2">
      <c r="A436" s="157">
        <v>439</v>
      </c>
      <c r="B436" s="150" t="s">
        <v>362</v>
      </c>
      <c r="C436" s="156" t="s">
        <v>457</v>
      </c>
    </row>
    <row r="437" spans="1:3" x14ac:dyDescent="0.2">
      <c r="A437" s="157">
        <v>440</v>
      </c>
      <c r="B437" s="150" t="s">
        <v>363</v>
      </c>
      <c r="C437" s="156" t="s">
        <v>457</v>
      </c>
    </row>
    <row r="438" spans="1:3" x14ac:dyDescent="0.2">
      <c r="A438" s="157">
        <v>441</v>
      </c>
      <c r="B438" s="150" t="s">
        <v>266</v>
      </c>
      <c r="C438" s="156" t="s">
        <v>457</v>
      </c>
    </row>
    <row r="439" spans="1:3" x14ac:dyDescent="0.2">
      <c r="A439" s="157">
        <v>442</v>
      </c>
      <c r="B439" s="150" t="s">
        <v>262</v>
      </c>
      <c r="C439" s="156" t="s">
        <v>458</v>
      </c>
    </row>
    <row r="440" spans="1:3" x14ac:dyDescent="0.2">
      <c r="A440" s="157">
        <v>443</v>
      </c>
      <c r="B440" s="150" t="s">
        <v>302</v>
      </c>
      <c r="C440" s="156" t="s">
        <v>457</v>
      </c>
    </row>
    <row r="441" spans="1:3" x14ac:dyDescent="0.2">
      <c r="A441" s="157">
        <v>444</v>
      </c>
      <c r="B441" s="150" t="s">
        <v>305</v>
      </c>
      <c r="C441" s="156" t="s">
        <v>457</v>
      </c>
    </row>
    <row r="442" spans="1:3" x14ac:dyDescent="0.2">
      <c r="A442" s="157">
        <v>444</v>
      </c>
      <c r="B442" s="150" t="s">
        <v>305</v>
      </c>
      <c r="C442" s="156" t="s">
        <v>458</v>
      </c>
    </row>
    <row r="443" spans="1:3" x14ac:dyDescent="0.2">
      <c r="A443" s="157">
        <v>445</v>
      </c>
      <c r="B443" s="150" t="s">
        <v>364</v>
      </c>
      <c r="C443" s="156" t="s">
        <v>457</v>
      </c>
    </row>
    <row r="444" spans="1:3" x14ac:dyDescent="0.2">
      <c r="A444" s="157">
        <v>446</v>
      </c>
      <c r="B444" s="150" t="s">
        <v>364</v>
      </c>
      <c r="C444" s="156" t="s">
        <v>457</v>
      </c>
    </row>
    <row r="445" spans="1:3" x14ac:dyDescent="0.2">
      <c r="A445" s="157">
        <v>447</v>
      </c>
      <c r="B445" s="150" t="s">
        <v>276</v>
      </c>
      <c r="C445" s="156" t="s">
        <v>457</v>
      </c>
    </row>
    <row r="446" spans="1:3" x14ac:dyDescent="0.2">
      <c r="A446" s="157">
        <v>448</v>
      </c>
      <c r="B446" s="150" t="s">
        <v>276</v>
      </c>
      <c r="C446" s="156" t="s">
        <v>457</v>
      </c>
    </row>
    <row r="447" spans="1:3" x14ac:dyDescent="0.2">
      <c r="A447" s="157">
        <v>449</v>
      </c>
      <c r="B447" s="150" t="s">
        <v>276</v>
      </c>
      <c r="C447" s="156" t="s">
        <v>457</v>
      </c>
    </row>
    <row r="448" spans="1:3" x14ac:dyDescent="0.2">
      <c r="A448" s="157">
        <v>450</v>
      </c>
      <c r="B448" s="150" t="s">
        <v>276</v>
      </c>
      <c r="C448" s="156" t="s">
        <v>457</v>
      </c>
    </row>
    <row r="449" spans="1:3" x14ac:dyDescent="0.2">
      <c r="A449" s="157">
        <v>451</v>
      </c>
      <c r="B449" s="150" t="s">
        <v>276</v>
      </c>
      <c r="C449" s="156" t="s">
        <v>457</v>
      </c>
    </row>
    <row r="450" spans="1:3" x14ac:dyDescent="0.2">
      <c r="A450" s="157">
        <v>452</v>
      </c>
      <c r="B450" s="150" t="s">
        <v>276</v>
      </c>
      <c r="C450" s="156" t="s">
        <v>457</v>
      </c>
    </row>
    <row r="451" spans="1:3" x14ac:dyDescent="0.2">
      <c r="A451" s="157">
        <v>453</v>
      </c>
      <c r="B451" s="150" t="s">
        <v>276</v>
      </c>
      <c r="C451" s="156" t="s">
        <v>457</v>
      </c>
    </row>
    <row r="452" spans="1:3" x14ac:dyDescent="0.2">
      <c r="A452" s="157">
        <v>454</v>
      </c>
      <c r="B452" s="150" t="s">
        <v>276</v>
      </c>
      <c r="C452" s="156" t="s">
        <v>457</v>
      </c>
    </row>
    <row r="453" spans="1:3" x14ac:dyDescent="0.2">
      <c r="A453" s="157">
        <v>455</v>
      </c>
      <c r="B453" s="150" t="s">
        <v>276</v>
      </c>
      <c r="C453" s="156" t="s">
        <v>457</v>
      </c>
    </row>
    <row r="454" spans="1:3" x14ac:dyDescent="0.2">
      <c r="A454" s="157">
        <v>456</v>
      </c>
      <c r="B454" s="150" t="s">
        <v>276</v>
      </c>
      <c r="C454" s="156" t="s">
        <v>457</v>
      </c>
    </row>
    <row r="455" spans="1:3" x14ac:dyDescent="0.2">
      <c r="A455" s="157">
        <v>459</v>
      </c>
      <c r="B455" s="150" t="s">
        <v>276</v>
      </c>
      <c r="C455" s="156" t="s">
        <v>457</v>
      </c>
    </row>
    <row r="456" spans="1:3" x14ac:dyDescent="0.2">
      <c r="A456" s="157">
        <v>460</v>
      </c>
      <c r="B456" s="150" t="s">
        <v>365</v>
      </c>
      <c r="C456" s="156" t="s">
        <v>458</v>
      </c>
    </row>
    <row r="457" spans="1:3" x14ac:dyDescent="0.2">
      <c r="A457" s="157">
        <v>461</v>
      </c>
      <c r="B457" s="150" t="s">
        <v>365</v>
      </c>
      <c r="C457" s="156" t="s">
        <v>458</v>
      </c>
    </row>
    <row r="458" spans="1:3" x14ac:dyDescent="0.2">
      <c r="A458" s="157">
        <v>462</v>
      </c>
      <c r="B458" s="150" t="s">
        <v>366</v>
      </c>
      <c r="C458" s="156" t="s">
        <v>458</v>
      </c>
    </row>
    <row r="459" spans="1:3" x14ac:dyDescent="0.2">
      <c r="A459" s="157">
        <v>463</v>
      </c>
      <c r="B459" s="150" t="s">
        <v>367</v>
      </c>
      <c r="C459" s="156" t="s">
        <v>458</v>
      </c>
    </row>
    <row r="460" spans="1:3" x14ac:dyDescent="0.2">
      <c r="A460" s="157">
        <v>464</v>
      </c>
      <c r="B460" s="150" t="s">
        <v>368</v>
      </c>
      <c r="C460" s="156" t="s">
        <v>457</v>
      </c>
    </row>
    <row r="461" spans="1:3" x14ac:dyDescent="0.2">
      <c r="A461" s="157">
        <v>465</v>
      </c>
      <c r="B461" s="150" t="s">
        <v>369</v>
      </c>
      <c r="C461" s="156" t="s">
        <v>457</v>
      </c>
    </row>
    <row r="462" spans="1:3" x14ac:dyDescent="0.2">
      <c r="A462" s="157">
        <v>466</v>
      </c>
      <c r="B462" s="150" t="s">
        <v>370</v>
      </c>
      <c r="C462" s="156" t="s">
        <v>457</v>
      </c>
    </row>
    <row r="463" spans="1:3" x14ac:dyDescent="0.2">
      <c r="A463" s="157">
        <v>467</v>
      </c>
      <c r="B463" s="150" t="s">
        <v>370</v>
      </c>
      <c r="C463" s="156" t="s">
        <v>457</v>
      </c>
    </row>
    <row r="464" spans="1:3" x14ac:dyDescent="0.2">
      <c r="A464" s="157">
        <v>468</v>
      </c>
      <c r="B464" s="150" t="s">
        <v>370</v>
      </c>
      <c r="C464" s="156" t="s">
        <v>457</v>
      </c>
    </row>
    <row r="465" spans="1:3" x14ac:dyDescent="0.2">
      <c r="A465" s="157">
        <v>469</v>
      </c>
      <c r="B465" s="150" t="s">
        <v>370</v>
      </c>
      <c r="C465" s="156" t="s">
        <v>457</v>
      </c>
    </row>
    <row r="466" spans="1:3" x14ac:dyDescent="0.2">
      <c r="A466" s="157">
        <v>470</v>
      </c>
      <c r="B466" s="150" t="s">
        <v>370</v>
      </c>
      <c r="C466" s="156" t="s">
        <v>457</v>
      </c>
    </row>
    <row r="467" spans="1:3" x14ac:dyDescent="0.2">
      <c r="A467" s="157">
        <v>473</v>
      </c>
      <c r="B467" s="150" t="s">
        <v>371</v>
      </c>
      <c r="C467" s="156" t="s">
        <v>457</v>
      </c>
    </row>
    <row r="468" spans="1:3" x14ac:dyDescent="0.2">
      <c r="A468" s="157">
        <v>474</v>
      </c>
      <c r="B468" s="150" t="s">
        <v>372</v>
      </c>
      <c r="C468" s="156" t="s">
        <v>458</v>
      </c>
    </row>
    <row r="469" spans="1:3" x14ac:dyDescent="0.2">
      <c r="A469" s="157">
        <v>475</v>
      </c>
      <c r="B469" s="150" t="s">
        <v>373</v>
      </c>
      <c r="C469" s="156" t="s">
        <v>457</v>
      </c>
    </row>
    <row r="470" spans="1:3" x14ac:dyDescent="0.2">
      <c r="A470" s="157">
        <v>476</v>
      </c>
      <c r="B470" s="150" t="s">
        <v>374</v>
      </c>
      <c r="C470" s="156" t="s">
        <v>458</v>
      </c>
    </row>
    <row r="471" spans="1:3" x14ac:dyDescent="0.2">
      <c r="A471" s="157">
        <v>477</v>
      </c>
      <c r="B471" s="150" t="s">
        <v>374</v>
      </c>
      <c r="C471" s="156" t="s">
        <v>458</v>
      </c>
    </row>
    <row r="472" spans="1:3" x14ac:dyDescent="0.2">
      <c r="A472" s="157">
        <v>478</v>
      </c>
      <c r="B472" s="150" t="s">
        <v>305</v>
      </c>
      <c r="C472" s="156" t="s">
        <v>457</v>
      </c>
    </row>
    <row r="473" spans="1:3" x14ac:dyDescent="0.2">
      <c r="A473" s="157">
        <v>479</v>
      </c>
      <c r="B473" s="150" t="s">
        <v>362</v>
      </c>
      <c r="C473" s="156" t="s">
        <v>457</v>
      </c>
    </row>
    <row r="474" spans="1:3" x14ac:dyDescent="0.2">
      <c r="A474" s="157">
        <v>480</v>
      </c>
      <c r="B474" s="150" t="s">
        <v>362</v>
      </c>
      <c r="C474" s="156" t="s">
        <v>457</v>
      </c>
    </row>
    <row r="475" spans="1:3" x14ac:dyDescent="0.2">
      <c r="A475" s="157">
        <v>481</v>
      </c>
      <c r="B475" s="150" t="s">
        <v>362</v>
      </c>
      <c r="C475" s="156" t="s">
        <v>457</v>
      </c>
    </row>
    <row r="476" spans="1:3" x14ac:dyDescent="0.2">
      <c r="A476" s="157">
        <v>482</v>
      </c>
      <c r="B476" s="150" t="s">
        <v>375</v>
      </c>
      <c r="C476" s="156" t="s">
        <v>454</v>
      </c>
    </row>
    <row r="477" spans="1:3" x14ac:dyDescent="0.2">
      <c r="A477" s="157">
        <v>483</v>
      </c>
      <c r="B477" s="150" t="s">
        <v>376</v>
      </c>
      <c r="C477" s="156" t="s">
        <v>454</v>
      </c>
    </row>
    <row r="478" spans="1:3" x14ac:dyDescent="0.2">
      <c r="A478" s="157">
        <v>484</v>
      </c>
      <c r="B478" s="150" t="s">
        <v>377</v>
      </c>
      <c r="C478" s="156" t="s">
        <v>454</v>
      </c>
    </row>
    <row r="479" spans="1:3" x14ac:dyDescent="0.2">
      <c r="A479" s="157">
        <v>485</v>
      </c>
      <c r="B479" s="150" t="s">
        <v>378</v>
      </c>
      <c r="C479" s="156" t="s">
        <v>454</v>
      </c>
    </row>
    <row r="480" spans="1:3" x14ac:dyDescent="0.2">
      <c r="A480" s="157">
        <v>486</v>
      </c>
      <c r="B480" s="150" t="s">
        <v>379</v>
      </c>
      <c r="C480" s="156" t="s">
        <v>454</v>
      </c>
    </row>
    <row r="481" spans="1:3" x14ac:dyDescent="0.2">
      <c r="A481" s="157">
        <v>487</v>
      </c>
      <c r="B481" s="150" t="s">
        <v>380</v>
      </c>
      <c r="C481" s="156" t="s">
        <v>454</v>
      </c>
    </row>
    <row r="482" spans="1:3" x14ac:dyDescent="0.2">
      <c r="A482" s="157">
        <v>488</v>
      </c>
      <c r="B482" s="150" t="s">
        <v>381</v>
      </c>
      <c r="C482" s="156" t="s">
        <v>454</v>
      </c>
    </row>
    <row r="483" spans="1:3" x14ac:dyDescent="0.2">
      <c r="A483" s="157">
        <v>489</v>
      </c>
      <c r="B483" s="150" t="s">
        <v>382</v>
      </c>
      <c r="C483" s="156" t="s">
        <v>454</v>
      </c>
    </row>
    <row r="484" spans="1:3" x14ac:dyDescent="0.2">
      <c r="A484" s="157">
        <v>490</v>
      </c>
      <c r="B484" s="150" t="s">
        <v>383</v>
      </c>
      <c r="C484" s="156" t="s">
        <v>454</v>
      </c>
    </row>
    <row r="485" spans="1:3" x14ac:dyDescent="0.2">
      <c r="A485" s="157">
        <v>491</v>
      </c>
      <c r="B485" s="150" t="s">
        <v>384</v>
      </c>
      <c r="C485" s="156" t="s">
        <v>454</v>
      </c>
    </row>
    <row r="486" spans="1:3" x14ac:dyDescent="0.2">
      <c r="A486" s="157">
        <v>492</v>
      </c>
      <c r="B486" s="150" t="s">
        <v>385</v>
      </c>
      <c r="C486" s="156" t="s">
        <v>454</v>
      </c>
    </row>
    <row r="487" spans="1:3" x14ac:dyDescent="0.2">
      <c r="A487" s="157">
        <v>493</v>
      </c>
      <c r="B487" s="150" t="s">
        <v>386</v>
      </c>
      <c r="C487" s="156" t="s">
        <v>454</v>
      </c>
    </row>
    <row r="488" spans="1:3" x14ac:dyDescent="0.2">
      <c r="A488" s="157">
        <v>494</v>
      </c>
      <c r="B488" s="150" t="s">
        <v>387</v>
      </c>
      <c r="C488" s="156" t="s">
        <v>454</v>
      </c>
    </row>
    <row r="489" spans="1:3" x14ac:dyDescent="0.2">
      <c r="A489" s="157">
        <v>495</v>
      </c>
      <c r="B489" s="150" t="s">
        <v>388</v>
      </c>
      <c r="C489" s="156" t="s">
        <v>454</v>
      </c>
    </row>
    <row r="490" spans="1:3" x14ac:dyDescent="0.2">
      <c r="A490" s="157">
        <v>496</v>
      </c>
      <c r="B490" s="150" t="s">
        <v>389</v>
      </c>
      <c r="C490" s="156" t="s">
        <v>454</v>
      </c>
    </row>
    <row r="491" spans="1:3" x14ac:dyDescent="0.2">
      <c r="A491" s="157">
        <v>497</v>
      </c>
      <c r="B491" s="150" t="s">
        <v>390</v>
      </c>
      <c r="C491" s="156" t="s">
        <v>454</v>
      </c>
    </row>
    <row r="492" spans="1:3" x14ac:dyDescent="0.2">
      <c r="A492" s="157">
        <v>498</v>
      </c>
      <c r="B492" s="150" t="s">
        <v>391</v>
      </c>
      <c r="C492" s="156" t="s">
        <v>454</v>
      </c>
    </row>
    <row r="493" spans="1:3" x14ac:dyDescent="0.2">
      <c r="A493" s="157">
        <v>701</v>
      </c>
      <c r="B493" s="150" t="s">
        <v>392</v>
      </c>
      <c r="C493" s="156" t="s">
        <v>458</v>
      </c>
    </row>
    <row r="494" spans="1:3" x14ac:dyDescent="0.2">
      <c r="A494" s="157">
        <v>702</v>
      </c>
      <c r="B494" s="150" t="s">
        <v>392</v>
      </c>
      <c r="C494" s="156" t="s">
        <v>458</v>
      </c>
    </row>
    <row r="495" spans="1:3" x14ac:dyDescent="0.2">
      <c r="A495" s="157">
        <v>703</v>
      </c>
      <c r="B495" s="150" t="s">
        <v>328</v>
      </c>
      <c r="C495" s="156" t="s">
        <v>458</v>
      </c>
    </row>
    <row r="496" spans="1:3" x14ac:dyDescent="0.2">
      <c r="A496" s="157">
        <v>704</v>
      </c>
      <c r="B496" s="150" t="s">
        <v>328</v>
      </c>
      <c r="C496" s="156" t="s">
        <v>458</v>
      </c>
    </row>
    <row r="497" spans="1:3" x14ac:dyDescent="0.2">
      <c r="A497" s="157">
        <v>705</v>
      </c>
      <c r="B497" s="150" t="s">
        <v>328</v>
      </c>
      <c r="C497" s="156" t="s">
        <v>458</v>
      </c>
    </row>
    <row r="498" spans="1:3" x14ac:dyDescent="0.2">
      <c r="A498" s="157">
        <v>706</v>
      </c>
      <c r="B498" s="150" t="s">
        <v>328</v>
      </c>
      <c r="C498" s="156" t="s">
        <v>458</v>
      </c>
    </row>
    <row r="499" spans="1:3" x14ac:dyDescent="0.2">
      <c r="A499" s="157">
        <v>707</v>
      </c>
      <c r="B499" s="150" t="s">
        <v>328</v>
      </c>
      <c r="C499" s="156" t="s">
        <v>458</v>
      </c>
    </row>
    <row r="500" spans="1:3" x14ac:dyDescent="0.2">
      <c r="A500" s="157">
        <v>708</v>
      </c>
      <c r="B500" s="150" t="s">
        <v>328</v>
      </c>
      <c r="C500" s="156" t="s">
        <v>458</v>
      </c>
    </row>
    <row r="501" spans="1:3" x14ac:dyDescent="0.2">
      <c r="A501" s="157">
        <v>709</v>
      </c>
      <c r="B501" s="150" t="s">
        <v>328</v>
      </c>
      <c r="C501" s="156" t="s">
        <v>458</v>
      </c>
    </row>
    <row r="502" spans="1:3" x14ac:dyDescent="0.2">
      <c r="A502" s="157">
        <v>710</v>
      </c>
      <c r="B502" s="150" t="s">
        <v>328</v>
      </c>
      <c r="C502" s="156" t="s">
        <v>458</v>
      </c>
    </row>
    <row r="503" spans="1:3" x14ac:dyDescent="0.2">
      <c r="A503" s="157">
        <v>711</v>
      </c>
      <c r="B503" s="150" t="s">
        <v>328</v>
      </c>
      <c r="C503" s="156" t="s">
        <v>458</v>
      </c>
    </row>
    <row r="504" spans="1:3" x14ac:dyDescent="0.2">
      <c r="A504" s="157">
        <v>712</v>
      </c>
      <c r="B504" s="150" t="s">
        <v>393</v>
      </c>
      <c r="C504" s="156" t="s">
        <v>458</v>
      </c>
    </row>
    <row r="505" spans="1:3" x14ac:dyDescent="0.2">
      <c r="A505" s="157">
        <v>713</v>
      </c>
      <c r="B505" s="150" t="s">
        <v>393</v>
      </c>
      <c r="C505" s="156" t="s">
        <v>458</v>
      </c>
    </row>
    <row r="506" spans="1:3" x14ac:dyDescent="0.2">
      <c r="A506" s="157">
        <v>714</v>
      </c>
      <c r="B506" s="150" t="s">
        <v>393</v>
      </c>
      <c r="C506" s="156" t="s">
        <v>458</v>
      </c>
    </row>
    <row r="507" spans="1:3" x14ac:dyDescent="0.2">
      <c r="A507" s="157">
        <v>715</v>
      </c>
      <c r="B507" s="150" t="s">
        <v>393</v>
      </c>
      <c r="C507" s="156" t="s">
        <v>458</v>
      </c>
    </row>
    <row r="508" spans="1:3" x14ac:dyDescent="0.2">
      <c r="A508" s="157">
        <v>716</v>
      </c>
      <c r="B508" s="150" t="s">
        <v>394</v>
      </c>
      <c r="C508" s="156" t="s">
        <v>458</v>
      </c>
    </row>
    <row r="509" spans="1:3" x14ac:dyDescent="0.2">
      <c r="A509" s="157">
        <v>717</v>
      </c>
      <c r="B509" s="150" t="s">
        <v>394</v>
      </c>
      <c r="C509" s="156" t="s">
        <v>458</v>
      </c>
    </row>
    <row r="510" spans="1:3" x14ac:dyDescent="0.2">
      <c r="A510" s="157">
        <v>718</v>
      </c>
      <c r="B510" s="150" t="s">
        <v>395</v>
      </c>
      <c r="C510" s="156" t="s">
        <v>458</v>
      </c>
    </row>
    <row r="511" spans="1:3" x14ac:dyDescent="0.2">
      <c r="A511" s="157">
        <v>719</v>
      </c>
      <c r="B511" s="150" t="s">
        <v>395</v>
      </c>
      <c r="C511" s="156" t="s">
        <v>458</v>
      </c>
    </row>
    <row r="512" spans="1:3" x14ac:dyDescent="0.2">
      <c r="A512" s="157">
        <v>720</v>
      </c>
      <c r="B512" s="150" t="s">
        <v>263</v>
      </c>
      <c r="C512" s="156" t="s">
        <v>457</v>
      </c>
    </row>
    <row r="513" spans="1:3" x14ac:dyDescent="0.2">
      <c r="A513" s="157">
        <v>721</v>
      </c>
      <c r="B513" s="150" t="s">
        <v>396</v>
      </c>
      <c r="C513" s="156" t="s">
        <v>457</v>
      </c>
    </row>
    <row r="514" spans="1:3" x14ac:dyDescent="0.2">
      <c r="A514" s="157">
        <v>722</v>
      </c>
      <c r="B514" s="150" t="s">
        <v>396</v>
      </c>
      <c r="C514" s="156" t="s">
        <v>457</v>
      </c>
    </row>
    <row r="515" spans="1:3" x14ac:dyDescent="0.2">
      <c r="A515" s="157">
        <v>723</v>
      </c>
      <c r="B515" s="150" t="s">
        <v>396</v>
      </c>
      <c r="C515" s="156" t="s">
        <v>457</v>
      </c>
    </row>
    <row r="516" spans="1:3" x14ac:dyDescent="0.2">
      <c r="A516" s="157">
        <v>724</v>
      </c>
      <c r="B516" s="150" t="s">
        <v>396</v>
      </c>
      <c r="C516" s="156" t="s">
        <v>457</v>
      </c>
    </row>
    <row r="517" spans="1:3" x14ac:dyDescent="0.2">
      <c r="A517" s="157">
        <v>725</v>
      </c>
      <c r="B517" s="150" t="s">
        <v>396</v>
      </c>
      <c r="C517" s="156" t="s">
        <v>457</v>
      </c>
    </row>
    <row r="518" spans="1:3" x14ac:dyDescent="0.2">
      <c r="A518" s="157">
        <v>726</v>
      </c>
      <c r="B518" s="150" t="s">
        <v>396</v>
      </c>
      <c r="C518" s="156" t="s">
        <v>457</v>
      </c>
    </row>
    <row r="519" spans="1:3" x14ac:dyDescent="0.2">
      <c r="A519" s="157">
        <v>727</v>
      </c>
      <c r="B519" s="150" t="s">
        <v>396</v>
      </c>
      <c r="C519" s="156" t="s">
        <v>457</v>
      </c>
    </row>
    <row r="520" spans="1:3" x14ac:dyDescent="0.2">
      <c r="A520" s="157">
        <v>728</v>
      </c>
      <c r="B520" s="150" t="s">
        <v>397</v>
      </c>
      <c r="C520" s="156" t="s">
        <v>457</v>
      </c>
    </row>
    <row r="521" spans="1:3" x14ac:dyDescent="0.2">
      <c r="A521" s="157">
        <v>729</v>
      </c>
      <c r="B521" s="150" t="s">
        <v>396</v>
      </c>
      <c r="C521" s="156" t="s">
        <v>457</v>
      </c>
    </row>
    <row r="522" spans="1:3" x14ac:dyDescent="0.2">
      <c r="A522" s="157">
        <v>730</v>
      </c>
      <c r="B522" s="150" t="s">
        <v>397</v>
      </c>
      <c r="C522" s="156" t="s">
        <v>457</v>
      </c>
    </row>
    <row r="523" spans="1:3" x14ac:dyDescent="0.2">
      <c r="A523" s="157">
        <v>731</v>
      </c>
      <c r="B523" s="150" t="s">
        <v>396</v>
      </c>
      <c r="C523" s="156" t="s">
        <v>457</v>
      </c>
    </row>
    <row r="524" spans="1:3" x14ac:dyDescent="0.2">
      <c r="A524" s="157">
        <v>732</v>
      </c>
      <c r="B524" s="150" t="s">
        <v>397</v>
      </c>
      <c r="C524" s="156" t="s">
        <v>457</v>
      </c>
    </row>
    <row r="525" spans="1:3" x14ac:dyDescent="0.2">
      <c r="A525" s="157">
        <v>733</v>
      </c>
      <c r="B525" s="150" t="s">
        <v>396</v>
      </c>
      <c r="C525" s="156" t="s">
        <v>457</v>
      </c>
    </row>
    <row r="526" spans="1:3" x14ac:dyDescent="0.2">
      <c r="A526" s="157">
        <v>734</v>
      </c>
      <c r="B526" s="150" t="s">
        <v>397</v>
      </c>
      <c r="C526" s="156" t="s">
        <v>457</v>
      </c>
    </row>
    <row r="527" spans="1:3" x14ac:dyDescent="0.2">
      <c r="A527" s="157">
        <v>735</v>
      </c>
      <c r="B527" s="150" t="s">
        <v>396</v>
      </c>
      <c r="C527" s="156" t="s">
        <v>457</v>
      </c>
    </row>
    <row r="528" spans="1:3" x14ac:dyDescent="0.2">
      <c r="A528" s="157">
        <v>736</v>
      </c>
      <c r="B528" s="150" t="s">
        <v>397</v>
      </c>
      <c r="C528" s="156" t="s">
        <v>457</v>
      </c>
    </row>
    <row r="529" spans="1:3" x14ac:dyDescent="0.2">
      <c r="A529" s="157">
        <v>737</v>
      </c>
      <c r="B529" s="150" t="s">
        <v>396</v>
      </c>
      <c r="C529" s="156" t="s">
        <v>457</v>
      </c>
    </row>
    <row r="530" spans="1:3" x14ac:dyDescent="0.2">
      <c r="A530" s="157">
        <v>738</v>
      </c>
      <c r="B530" s="150" t="s">
        <v>397</v>
      </c>
      <c r="C530" s="156" t="s">
        <v>457</v>
      </c>
    </row>
    <row r="531" spans="1:3" x14ac:dyDescent="0.2">
      <c r="A531" s="157">
        <v>739</v>
      </c>
      <c r="B531" s="150" t="s">
        <v>396</v>
      </c>
      <c r="C531" s="156" t="s">
        <v>457</v>
      </c>
    </row>
    <row r="532" spans="1:3" x14ac:dyDescent="0.2">
      <c r="A532" s="157">
        <v>740</v>
      </c>
      <c r="B532" s="150" t="s">
        <v>397</v>
      </c>
      <c r="C532" s="156" t="s">
        <v>457</v>
      </c>
    </row>
    <row r="533" spans="1:3" x14ac:dyDescent="0.2">
      <c r="A533" s="157">
        <v>741</v>
      </c>
      <c r="B533" s="150" t="s">
        <v>396</v>
      </c>
      <c r="C533" s="156" t="s">
        <v>457</v>
      </c>
    </row>
    <row r="534" spans="1:3" x14ac:dyDescent="0.2">
      <c r="A534" s="157">
        <v>742</v>
      </c>
      <c r="B534" s="150" t="s">
        <v>397</v>
      </c>
      <c r="C534" s="156" t="s">
        <v>457</v>
      </c>
    </row>
    <row r="535" spans="1:3" x14ac:dyDescent="0.2">
      <c r="A535" s="157">
        <v>743</v>
      </c>
      <c r="B535" s="150" t="s">
        <v>396</v>
      </c>
      <c r="C535" s="156" t="s">
        <v>457</v>
      </c>
    </row>
    <row r="536" spans="1:3" x14ac:dyDescent="0.2">
      <c r="A536" s="157">
        <v>744</v>
      </c>
      <c r="B536" s="150" t="s">
        <v>397</v>
      </c>
      <c r="C536" s="156" t="s">
        <v>457</v>
      </c>
    </row>
    <row r="537" spans="1:3" x14ac:dyDescent="0.2">
      <c r="A537" s="157">
        <v>745</v>
      </c>
      <c r="B537" s="150" t="s">
        <v>396</v>
      </c>
      <c r="C537" s="156" t="s">
        <v>457</v>
      </c>
    </row>
    <row r="538" spans="1:3" x14ac:dyDescent="0.2">
      <c r="A538" s="157">
        <v>746</v>
      </c>
      <c r="B538" s="150" t="s">
        <v>397</v>
      </c>
      <c r="C538" s="156" t="s">
        <v>457</v>
      </c>
    </row>
    <row r="539" spans="1:3" x14ac:dyDescent="0.2">
      <c r="A539" s="157">
        <v>747</v>
      </c>
      <c r="B539" s="150" t="s">
        <v>396</v>
      </c>
      <c r="C539" s="156" t="s">
        <v>457</v>
      </c>
    </row>
    <row r="540" spans="1:3" x14ac:dyDescent="0.2">
      <c r="A540" s="157">
        <v>748</v>
      </c>
      <c r="B540" s="150" t="s">
        <v>396</v>
      </c>
      <c r="C540" s="156" t="s">
        <v>457</v>
      </c>
    </row>
    <row r="541" spans="1:3" x14ac:dyDescent="0.2">
      <c r="A541" s="157">
        <v>749</v>
      </c>
      <c r="B541" s="150" t="s">
        <v>397</v>
      </c>
      <c r="C541" s="156" t="s">
        <v>457</v>
      </c>
    </row>
    <row r="542" spans="1:3" x14ac:dyDescent="0.2">
      <c r="A542" s="157">
        <v>752</v>
      </c>
      <c r="B542" s="150" t="s">
        <v>396</v>
      </c>
      <c r="C542" s="156" t="s">
        <v>457</v>
      </c>
    </row>
    <row r="543" spans="1:3" x14ac:dyDescent="0.2">
      <c r="A543" s="157">
        <v>753</v>
      </c>
      <c r="B543" s="150" t="s">
        <v>398</v>
      </c>
      <c r="C543" s="156" t="s">
        <v>457</v>
      </c>
    </row>
    <row r="544" spans="1:3" x14ac:dyDescent="0.2">
      <c r="A544" s="157">
        <v>754</v>
      </c>
      <c r="B544" s="150" t="s">
        <v>396</v>
      </c>
      <c r="C544" s="156" t="s">
        <v>457</v>
      </c>
    </row>
    <row r="545" spans="1:3" x14ac:dyDescent="0.2">
      <c r="A545" s="157">
        <v>755</v>
      </c>
      <c r="B545" s="150" t="s">
        <v>398</v>
      </c>
      <c r="C545" s="156" t="s">
        <v>457</v>
      </c>
    </row>
    <row r="546" spans="1:3" x14ac:dyDescent="0.2">
      <c r="A546" s="157">
        <v>756</v>
      </c>
      <c r="B546" s="150" t="s">
        <v>396</v>
      </c>
      <c r="C546" s="156" t="s">
        <v>457</v>
      </c>
    </row>
    <row r="547" spans="1:3" x14ac:dyDescent="0.2">
      <c r="A547" s="157">
        <v>757</v>
      </c>
      <c r="B547" s="150" t="s">
        <v>398</v>
      </c>
      <c r="C547" s="156" t="s">
        <v>457</v>
      </c>
    </row>
    <row r="548" spans="1:3" x14ac:dyDescent="0.2">
      <c r="A548" s="157">
        <v>758</v>
      </c>
      <c r="B548" s="150" t="s">
        <v>396</v>
      </c>
      <c r="C548" s="156" t="s">
        <v>457</v>
      </c>
    </row>
    <row r="549" spans="1:3" x14ac:dyDescent="0.2">
      <c r="A549" s="157">
        <v>759</v>
      </c>
      <c r="B549" s="150" t="s">
        <v>398</v>
      </c>
      <c r="C549" s="156" t="s">
        <v>457</v>
      </c>
    </row>
    <row r="550" spans="1:3" x14ac:dyDescent="0.2">
      <c r="A550" s="157">
        <v>760</v>
      </c>
      <c r="B550" s="150" t="s">
        <v>396</v>
      </c>
      <c r="C550" s="156" t="s">
        <v>457</v>
      </c>
    </row>
    <row r="551" spans="1:3" x14ac:dyDescent="0.2">
      <c r="A551" s="157">
        <v>761</v>
      </c>
      <c r="B551" s="150" t="s">
        <v>398</v>
      </c>
      <c r="C551" s="156" t="s">
        <v>457</v>
      </c>
    </row>
    <row r="552" spans="1:3" x14ac:dyDescent="0.2">
      <c r="A552" s="157">
        <v>762</v>
      </c>
      <c r="B552" s="150" t="s">
        <v>396</v>
      </c>
      <c r="C552" s="156" t="s">
        <v>457</v>
      </c>
    </row>
    <row r="553" spans="1:3" x14ac:dyDescent="0.2">
      <c r="A553" s="157">
        <v>763</v>
      </c>
      <c r="B553" s="150" t="s">
        <v>398</v>
      </c>
      <c r="C553" s="156" t="s">
        <v>457</v>
      </c>
    </row>
    <row r="554" spans="1:3" x14ac:dyDescent="0.2">
      <c r="A554" s="157">
        <v>764</v>
      </c>
      <c r="B554" s="150" t="s">
        <v>396</v>
      </c>
      <c r="C554" s="156" t="s">
        <v>457</v>
      </c>
    </row>
    <row r="555" spans="1:3" x14ac:dyDescent="0.2">
      <c r="A555" s="157">
        <v>765</v>
      </c>
      <c r="B555" s="150" t="s">
        <v>398</v>
      </c>
      <c r="C555" s="156" t="s">
        <v>457</v>
      </c>
    </row>
    <row r="556" spans="1:3" x14ac:dyDescent="0.2">
      <c r="A556" s="157">
        <v>766</v>
      </c>
      <c r="B556" s="150" t="s">
        <v>396</v>
      </c>
      <c r="C556" s="156" t="s">
        <v>457</v>
      </c>
    </row>
    <row r="557" spans="1:3" x14ac:dyDescent="0.2">
      <c r="A557" s="157">
        <v>767</v>
      </c>
      <c r="B557" s="150" t="s">
        <v>398</v>
      </c>
      <c r="C557" s="156" t="s">
        <v>457</v>
      </c>
    </row>
    <row r="558" spans="1:3" x14ac:dyDescent="0.2">
      <c r="A558" s="157">
        <v>768</v>
      </c>
      <c r="B558" s="150" t="s">
        <v>396</v>
      </c>
      <c r="C558" s="156" t="s">
        <v>457</v>
      </c>
    </row>
    <row r="559" spans="1:3" x14ac:dyDescent="0.2">
      <c r="A559" s="157">
        <v>769</v>
      </c>
      <c r="B559" s="150" t="s">
        <v>398</v>
      </c>
      <c r="C559" s="156" t="s">
        <v>457</v>
      </c>
    </row>
    <row r="560" spans="1:3" x14ac:dyDescent="0.2">
      <c r="A560" s="157">
        <v>770</v>
      </c>
      <c r="B560" s="150" t="s">
        <v>399</v>
      </c>
      <c r="C560" s="156" t="s">
        <v>457</v>
      </c>
    </row>
    <row r="561" spans="1:3" x14ac:dyDescent="0.2">
      <c r="A561" s="157">
        <v>775</v>
      </c>
      <c r="B561" s="150" t="s">
        <v>400</v>
      </c>
      <c r="C561" s="156" t="s">
        <v>457</v>
      </c>
    </row>
    <row r="562" spans="1:3" x14ac:dyDescent="0.2">
      <c r="A562" s="157">
        <v>776</v>
      </c>
      <c r="B562" s="150" t="s">
        <v>400</v>
      </c>
      <c r="C562" s="156" t="s">
        <v>457</v>
      </c>
    </row>
    <row r="563" spans="1:3" x14ac:dyDescent="0.2">
      <c r="A563" s="157">
        <v>781</v>
      </c>
      <c r="B563" s="150" t="s">
        <v>396</v>
      </c>
      <c r="C563" s="156" t="s">
        <v>458</v>
      </c>
    </row>
    <row r="564" spans="1:3" x14ac:dyDescent="0.2">
      <c r="A564" s="157">
        <v>782</v>
      </c>
      <c r="B564" s="150" t="s">
        <v>396</v>
      </c>
      <c r="C564" s="156" t="s">
        <v>457</v>
      </c>
    </row>
    <row r="565" spans="1:3" x14ac:dyDescent="0.2">
      <c r="A565" s="157">
        <v>783</v>
      </c>
      <c r="B565" s="150" t="s">
        <v>396</v>
      </c>
      <c r="C565" s="156" t="s">
        <v>457</v>
      </c>
    </row>
    <row r="566" spans="1:3" x14ac:dyDescent="0.2">
      <c r="A566" s="157">
        <v>784</v>
      </c>
      <c r="B566" s="150" t="s">
        <v>396</v>
      </c>
      <c r="C566" s="156" t="s">
        <v>457</v>
      </c>
    </row>
    <row r="567" spans="1:3" x14ac:dyDescent="0.2">
      <c r="A567" s="157">
        <v>785</v>
      </c>
      <c r="B567" s="150" t="s">
        <v>396</v>
      </c>
      <c r="C567" s="156" t="s">
        <v>457</v>
      </c>
    </row>
    <row r="568" spans="1:3" x14ac:dyDescent="0.2">
      <c r="A568" s="157">
        <v>786</v>
      </c>
      <c r="B568" s="150" t="s">
        <v>396</v>
      </c>
      <c r="C568" s="156" t="s">
        <v>457</v>
      </c>
    </row>
    <row r="569" spans="1:3" x14ac:dyDescent="0.2">
      <c r="A569" s="157">
        <v>787</v>
      </c>
      <c r="B569" s="150" t="s">
        <v>401</v>
      </c>
      <c r="C569" s="156" t="s">
        <v>457</v>
      </c>
    </row>
    <row r="570" spans="1:3" x14ac:dyDescent="0.2">
      <c r="A570" s="157">
        <v>788</v>
      </c>
      <c r="B570" s="150" t="s">
        <v>402</v>
      </c>
      <c r="C570" s="156" t="s">
        <v>457</v>
      </c>
    </row>
    <row r="571" spans="1:3" x14ac:dyDescent="0.2">
      <c r="A571" s="157">
        <v>789</v>
      </c>
      <c r="B571" s="150" t="s">
        <v>403</v>
      </c>
      <c r="C571" s="156" t="s">
        <v>457</v>
      </c>
    </row>
    <row r="572" spans="1:3" x14ac:dyDescent="0.2">
      <c r="A572" s="157">
        <v>790</v>
      </c>
      <c r="B572" s="150" t="s">
        <v>404</v>
      </c>
      <c r="C572" s="156" t="s">
        <v>457</v>
      </c>
    </row>
    <row r="573" spans="1:3" x14ac:dyDescent="0.2">
      <c r="A573" s="157">
        <v>791</v>
      </c>
      <c r="B573" s="150" t="s">
        <v>405</v>
      </c>
      <c r="C573" s="156" t="s">
        <v>457</v>
      </c>
    </row>
    <row r="574" spans="1:3" x14ac:dyDescent="0.2">
      <c r="A574" s="157">
        <v>792</v>
      </c>
      <c r="B574" s="150" t="s">
        <v>406</v>
      </c>
      <c r="C574" s="156" t="s">
        <v>457</v>
      </c>
    </row>
    <row r="575" spans="1:3" x14ac:dyDescent="0.2">
      <c r="A575" s="157">
        <v>793</v>
      </c>
      <c r="B575" s="150" t="s">
        <v>396</v>
      </c>
      <c r="C575" s="156" t="s">
        <v>457</v>
      </c>
    </row>
    <row r="576" spans="1:3" x14ac:dyDescent="0.2">
      <c r="A576" s="157">
        <v>794</v>
      </c>
      <c r="B576" s="150" t="s">
        <v>397</v>
      </c>
      <c r="C576" s="156" t="s">
        <v>457</v>
      </c>
    </row>
    <row r="577" spans="1:3" x14ac:dyDescent="0.2">
      <c r="A577" s="157">
        <v>801</v>
      </c>
      <c r="B577" s="150" t="s">
        <v>325</v>
      </c>
      <c r="C577" s="156" t="s">
        <v>457</v>
      </c>
    </row>
    <row r="578" spans="1:3" x14ac:dyDescent="0.2">
      <c r="A578" s="157">
        <v>802</v>
      </c>
      <c r="B578" s="150" t="s">
        <v>407</v>
      </c>
      <c r="C578" s="156" t="s">
        <v>457</v>
      </c>
    </row>
    <row r="579" spans="1:3" x14ac:dyDescent="0.2">
      <c r="A579" s="157">
        <v>803</v>
      </c>
      <c r="B579" s="150" t="s">
        <v>408</v>
      </c>
      <c r="C579" s="156" t="s">
        <v>458</v>
      </c>
    </row>
    <row r="580" spans="1:3" x14ac:dyDescent="0.2">
      <c r="A580" s="157">
        <v>804</v>
      </c>
      <c r="B580" s="150" t="s">
        <v>407</v>
      </c>
      <c r="C580" s="156" t="s">
        <v>457</v>
      </c>
    </row>
    <row r="581" spans="1:3" x14ac:dyDescent="0.2">
      <c r="A581" s="157">
        <v>805</v>
      </c>
      <c r="B581" s="150" t="s">
        <v>408</v>
      </c>
      <c r="C581" s="156" t="s">
        <v>458</v>
      </c>
    </row>
    <row r="582" spans="1:3" x14ac:dyDescent="0.2">
      <c r="A582" s="157">
        <v>806</v>
      </c>
      <c r="B582" s="150" t="s">
        <v>407</v>
      </c>
      <c r="C582" s="156" t="s">
        <v>457</v>
      </c>
    </row>
    <row r="583" spans="1:3" x14ac:dyDescent="0.2">
      <c r="A583" s="157">
        <v>807</v>
      </c>
      <c r="B583" s="150" t="s">
        <v>408</v>
      </c>
      <c r="C583" s="156" t="s">
        <v>458</v>
      </c>
    </row>
    <row r="584" spans="1:3" x14ac:dyDescent="0.2">
      <c r="A584" s="157">
        <v>808</v>
      </c>
      <c r="B584" s="150" t="s">
        <v>407</v>
      </c>
      <c r="C584" s="156" t="s">
        <v>457</v>
      </c>
    </row>
    <row r="585" spans="1:3" x14ac:dyDescent="0.2">
      <c r="A585" s="157">
        <v>809</v>
      </c>
      <c r="B585" s="150" t="s">
        <v>408</v>
      </c>
      <c r="C585" s="156" t="s">
        <v>458</v>
      </c>
    </row>
    <row r="586" spans="1:3" x14ac:dyDescent="0.2">
      <c r="A586" s="157">
        <v>810</v>
      </c>
      <c r="B586" s="150" t="s">
        <v>407</v>
      </c>
      <c r="C586" s="156" t="s">
        <v>457</v>
      </c>
    </row>
    <row r="587" spans="1:3" x14ac:dyDescent="0.2">
      <c r="A587" s="157">
        <v>811</v>
      </c>
      <c r="B587" s="150" t="s">
        <v>408</v>
      </c>
      <c r="C587" s="156" t="s">
        <v>458</v>
      </c>
    </row>
    <row r="588" spans="1:3" x14ac:dyDescent="0.2">
      <c r="A588" s="157">
        <v>812</v>
      </c>
      <c r="B588" s="150" t="s">
        <v>407</v>
      </c>
      <c r="C588" s="156" t="s">
        <v>457</v>
      </c>
    </row>
    <row r="589" spans="1:3" x14ac:dyDescent="0.2">
      <c r="A589" s="157">
        <v>813</v>
      </c>
      <c r="B589" s="150" t="s">
        <v>408</v>
      </c>
      <c r="C589" s="156" t="s">
        <v>458</v>
      </c>
    </row>
    <row r="590" spans="1:3" x14ac:dyDescent="0.2">
      <c r="A590" s="157">
        <v>814</v>
      </c>
      <c r="B590" s="150" t="s">
        <v>407</v>
      </c>
      <c r="C590" s="156" t="s">
        <v>457</v>
      </c>
    </row>
    <row r="591" spans="1:3" x14ac:dyDescent="0.2">
      <c r="A591" s="157">
        <v>815</v>
      </c>
      <c r="B591" s="150" t="s">
        <v>408</v>
      </c>
      <c r="C591" s="156" t="s">
        <v>458</v>
      </c>
    </row>
    <row r="592" spans="1:3" x14ac:dyDescent="0.2">
      <c r="A592" s="157">
        <v>816</v>
      </c>
      <c r="B592" s="150" t="s">
        <v>407</v>
      </c>
      <c r="C592" s="156" t="s">
        <v>457</v>
      </c>
    </row>
    <row r="593" spans="1:3" x14ac:dyDescent="0.2">
      <c r="A593" s="157">
        <v>817</v>
      </c>
      <c r="B593" s="150" t="s">
        <v>408</v>
      </c>
      <c r="C593" s="156" t="s">
        <v>458</v>
      </c>
    </row>
    <row r="594" spans="1:3" x14ac:dyDescent="0.2">
      <c r="A594" s="157">
        <v>818</v>
      </c>
      <c r="B594" s="150" t="s">
        <v>407</v>
      </c>
      <c r="C594" s="156" t="s">
        <v>457</v>
      </c>
    </row>
    <row r="595" spans="1:3" x14ac:dyDescent="0.2">
      <c r="A595" s="157">
        <v>819</v>
      </c>
      <c r="B595" s="150" t="s">
        <v>408</v>
      </c>
      <c r="C595" s="156" t="s">
        <v>458</v>
      </c>
    </row>
    <row r="596" spans="1:3" x14ac:dyDescent="0.2">
      <c r="A596" s="157">
        <v>820</v>
      </c>
      <c r="B596" s="150" t="s">
        <v>407</v>
      </c>
      <c r="C596" s="156" t="s">
        <v>457</v>
      </c>
    </row>
    <row r="597" spans="1:3" x14ac:dyDescent="0.2">
      <c r="A597" s="157">
        <v>821</v>
      </c>
      <c r="B597" s="150" t="s">
        <v>408</v>
      </c>
      <c r="C597" s="156" t="s">
        <v>458</v>
      </c>
    </row>
    <row r="598" spans="1:3" x14ac:dyDescent="0.2">
      <c r="A598" s="157">
        <v>822</v>
      </c>
      <c r="B598" s="150" t="s">
        <v>407</v>
      </c>
      <c r="C598" s="156" t="s">
        <v>457</v>
      </c>
    </row>
    <row r="599" spans="1:3" x14ac:dyDescent="0.2">
      <c r="A599" s="157">
        <v>823</v>
      </c>
      <c r="B599" s="150" t="s">
        <v>408</v>
      </c>
      <c r="C599" s="156" t="s">
        <v>458</v>
      </c>
    </row>
    <row r="600" spans="1:3" x14ac:dyDescent="0.2">
      <c r="A600" s="157">
        <v>824</v>
      </c>
      <c r="B600" s="150" t="s">
        <v>407</v>
      </c>
      <c r="C600" s="156" t="s">
        <v>457</v>
      </c>
    </row>
    <row r="601" spans="1:3" x14ac:dyDescent="0.2">
      <c r="A601" s="157">
        <v>825</v>
      </c>
      <c r="B601" s="150" t="s">
        <v>408</v>
      </c>
      <c r="C601" s="156" t="s">
        <v>458</v>
      </c>
    </row>
    <row r="602" spans="1:3" x14ac:dyDescent="0.2">
      <c r="A602" s="157">
        <v>826</v>
      </c>
      <c r="B602" s="150" t="s">
        <v>407</v>
      </c>
      <c r="C602" s="156" t="s">
        <v>457</v>
      </c>
    </row>
    <row r="603" spans="1:3" x14ac:dyDescent="0.2">
      <c r="A603" s="157">
        <v>827</v>
      </c>
      <c r="B603" s="150" t="s">
        <v>408</v>
      </c>
      <c r="C603" s="156" t="s">
        <v>458</v>
      </c>
    </row>
    <row r="604" spans="1:3" x14ac:dyDescent="0.2">
      <c r="A604" s="157">
        <v>828</v>
      </c>
      <c r="B604" s="150" t="s">
        <v>407</v>
      </c>
      <c r="C604" s="156" t="s">
        <v>457</v>
      </c>
    </row>
    <row r="605" spans="1:3" x14ac:dyDescent="0.2">
      <c r="A605" s="157">
        <v>829</v>
      </c>
      <c r="B605" s="150" t="s">
        <v>408</v>
      </c>
      <c r="C605" s="156" t="s">
        <v>458</v>
      </c>
    </row>
    <row r="606" spans="1:3" x14ac:dyDescent="0.2">
      <c r="A606" s="157">
        <v>830</v>
      </c>
      <c r="B606" s="150" t="s">
        <v>407</v>
      </c>
      <c r="C606" s="156" t="s">
        <v>457</v>
      </c>
    </row>
    <row r="607" spans="1:3" x14ac:dyDescent="0.2">
      <c r="A607" s="157">
        <v>831</v>
      </c>
      <c r="B607" s="150" t="s">
        <v>408</v>
      </c>
      <c r="C607" s="156" t="s">
        <v>458</v>
      </c>
    </row>
    <row r="608" spans="1:3" x14ac:dyDescent="0.2">
      <c r="A608" s="157">
        <v>832</v>
      </c>
      <c r="B608" s="150" t="s">
        <v>407</v>
      </c>
      <c r="C608" s="156" t="s">
        <v>457</v>
      </c>
    </row>
    <row r="609" spans="1:3" x14ac:dyDescent="0.2">
      <c r="A609" s="157">
        <v>833</v>
      </c>
      <c r="B609" s="150" t="s">
        <v>408</v>
      </c>
      <c r="C609" s="156" t="s">
        <v>458</v>
      </c>
    </row>
    <row r="610" spans="1:3" x14ac:dyDescent="0.2">
      <c r="A610" s="157">
        <v>834</v>
      </c>
      <c r="B610" s="150" t="s">
        <v>407</v>
      </c>
      <c r="C610" s="156" t="s">
        <v>457</v>
      </c>
    </row>
    <row r="611" spans="1:3" x14ac:dyDescent="0.2">
      <c r="A611" s="157">
        <v>835</v>
      </c>
      <c r="B611" s="150" t="s">
        <v>408</v>
      </c>
      <c r="C611" s="156" t="s">
        <v>458</v>
      </c>
    </row>
    <row r="612" spans="1:3" x14ac:dyDescent="0.2">
      <c r="A612" s="157">
        <v>836</v>
      </c>
      <c r="B612" s="150" t="s">
        <v>407</v>
      </c>
      <c r="C612" s="156" t="s">
        <v>457</v>
      </c>
    </row>
    <row r="613" spans="1:3" x14ac:dyDescent="0.2">
      <c r="A613" s="157">
        <v>837</v>
      </c>
      <c r="B613" s="150" t="s">
        <v>408</v>
      </c>
      <c r="C613" s="156" t="s">
        <v>458</v>
      </c>
    </row>
    <row r="614" spans="1:3" x14ac:dyDescent="0.2">
      <c r="A614" s="157">
        <v>838</v>
      </c>
      <c r="B614" s="150" t="s">
        <v>407</v>
      </c>
      <c r="C614" s="156" t="s">
        <v>457</v>
      </c>
    </row>
    <row r="615" spans="1:3" x14ac:dyDescent="0.2">
      <c r="A615" s="157">
        <v>839</v>
      </c>
      <c r="B615" s="150" t="s">
        <v>408</v>
      </c>
      <c r="C615" s="156" t="s">
        <v>458</v>
      </c>
    </row>
    <row r="616" spans="1:3" x14ac:dyDescent="0.2">
      <c r="A616" s="157">
        <v>840</v>
      </c>
      <c r="B616" s="150" t="s">
        <v>407</v>
      </c>
      <c r="C616" s="156" t="s">
        <v>457</v>
      </c>
    </row>
    <row r="617" spans="1:3" x14ac:dyDescent="0.2">
      <c r="A617" s="157">
        <v>841</v>
      </c>
      <c r="B617" s="150" t="s">
        <v>408</v>
      </c>
      <c r="C617" s="156" t="s">
        <v>458</v>
      </c>
    </row>
    <row r="618" spans="1:3" x14ac:dyDescent="0.2">
      <c r="A618" s="157">
        <v>842</v>
      </c>
      <c r="B618" s="150" t="s">
        <v>407</v>
      </c>
      <c r="C618" s="156" t="s">
        <v>457</v>
      </c>
    </row>
    <row r="619" spans="1:3" x14ac:dyDescent="0.2">
      <c r="A619" s="157">
        <v>843</v>
      </c>
      <c r="B619" s="150" t="s">
        <v>408</v>
      </c>
      <c r="C619" s="156" t="s">
        <v>458</v>
      </c>
    </row>
    <row r="620" spans="1:3" x14ac:dyDescent="0.2">
      <c r="A620" s="157">
        <v>844</v>
      </c>
      <c r="B620" s="150" t="s">
        <v>407</v>
      </c>
      <c r="C620" s="156" t="s">
        <v>457</v>
      </c>
    </row>
    <row r="621" spans="1:3" x14ac:dyDescent="0.2">
      <c r="A621" s="157">
        <v>845</v>
      </c>
      <c r="B621" s="150" t="s">
        <v>408</v>
      </c>
      <c r="C621" s="156" t="s">
        <v>458</v>
      </c>
    </row>
    <row r="622" spans="1:3" x14ac:dyDescent="0.2">
      <c r="A622" s="157">
        <v>846</v>
      </c>
      <c r="B622" s="150" t="s">
        <v>407</v>
      </c>
      <c r="C622" s="156" t="s">
        <v>457</v>
      </c>
    </row>
    <row r="623" spans="1:3" x14ac:dyDescent="0.2">
      <c r="A623" s="157">
        <v>847</v>
      </c>
      <c r="B623" s="150" t="s">
        <v>408</v>
      </c>
      <c r="C623" s="156" t="s">
        <v>458</v>
      </c>
    </row>
    <row r="624" spans="1:3" x14ac:dyDescent="0.2">
      <c r="A624" s="157">
        <v>848</v>
      </c>
      <c r="B624" s="150" t="s">
        <v>407</v>
      </c>
      <c r="C624" s="156" t="s">
        <v>457</v>
      </c>
    </row>
    <row r="625" spans="1:3" x14ac:dyDescent="0.2">
      <c r="A625" s="157">
        <v>849</v>
      </c>
      <c r="B625" s="150" t="s">
        <v>408</v>
      </c>
      <c r="C625" s="156" t="s">
        <v>458</v>
      </c>
    </row>
    <row r="626" spans="1:3" x14ac:dyDescent="0.2">
      <c r="A626" s="157">
        <v>850</v>
      </c>
      <c r="B626" s="150" t="s">
        <v>408</v>
      </c>
      <c r="C626" s="156" t="s">
        <v>458</v>
      </c>
    </row>
    <row r="627" spans="1:3" x14ac:dyDescent="0.2">
      <c r="A627" s="157">
        <v>851</v>
      </c>
      <c r="B627" s="150" t="s">
        <v>408</v>
      </c>
      <c r="C627" s="156" t="s">
        <v>458</v>
      </c>
    </row>
    <row r="628" spans="1:3" x14ac:dyDescent="0.2">
      <c r="A628" s="157">
        <v>852</v>
      </c>
      <c r="B628" s="150" t="s">
        <v>407</v>
      </c>
      <c r="C628" s="156" t="s">
        <v>457</v>
      </c>
    </row>
    <row r="629" spans="1:3" x14ac:dyDescent="0.2">
      <c r="A629" s="157">
        <v>853</v>
      </c>
      <c r="B629" s="150" t="s">
        <v>407</v>
      </c>
      <c r="C629" s="156" t="s">
        <v>457</v>
      </c>
    </row>
    <row r="630" spans="1:3" x14ac:dyDescent="0.2">
      <c r="A630" s="157">
        <v>854</v>
      </c>
      <c r="B630" s="150" t="s">
        <v>407</v>
      </c>
      <c r="C630" s="156" t="s">
        <v>457</v>
      </c>
    </row>
    <row r="631" spans="1:3" x14ac:dyDescent="0.2">
      <c r="A631" s="157">
        <v>855</v>
      </c>
      <c r="B631" s="150" t="s">
        <v>407</v>
      </c>
      <c r="C631" s="156" t="s">
        <v>457</v>
      </c>
    </row>
    <row r="632" spans="1:3" x14ac:dyDescent="0.2">
      <c r="A632" s="157">
        <v>856</v>
      </c>
      <c r="B632" s="150" t="s">
        <v>407</v>
      </c>
      <c r="C632" s="156" t="s">
        <v>457</v>
      </c>
    </row>
    <row r="633" spans="1:3" x14ac:dyDescent="0.2">
      <c r="A633" s="157">
        <v>857</v>
      </c>
      <c r="B633" s="150" t="s">
        <v>407</v>
      </c>
      <c r="C633" s="156" t="s">
        <v>457</v>
      </c>
    </row>
    <row r="634" spans="1:3" x14ac:dyDescent="0.2">
      <c r="A634" s="157">
        <v>858</v>
      </c>
      <c r="B634" s="150" t="s">
        <v>407</v>
      </c>
      <c r="C634" s="156" t="s">
        <v>457</v>
      </c>
    </row>
    <row r="635" spans="1:3" x14ac:dyDescent="0.2">
      <c r="A635" s="157">
        <v>859</v>
      </c>
      <c r="B635" s="150" t="s">
        <v>407</v>
      </c>
      <c r="C635" s="156" t="s">
        <v>457</v>
      </c>
    </row>
    <row r="636" spans="1:3" x14ac:dyDescent="0.2">
      <c r="A636" s="157">
        <v>860</v>
      </c>
      <c r="B636" s="150" t="s">
        <v>407</v>
      </c>
      <c r="C636" s="156" t="s">
        <v>457</v>
      </c>
    </row>
    <row r="637" spans="1:3" x14ac:dyDescent="0.2">
      <c r="A637" s="157">
        <v>861</v>
      </c>
      <c r="B637" s="150" t="s">
        <v>407</v>
      </c>
      <c r="C637" s="156" t="s">
        <v>457</v>
      </c>
    </row>
    <row r="638" spans="1:3" x14ac:dyDescent="0.2">
      <c r="A638" s="157">
        <v>862</v>
      </c>
      <c r="B638" s="150" t="s">
        <v>407</v>
      </c>
      <c r="C638" s="156" t="s">
        <v>457</v>
      </c>
    </row>
    <row r="639" spans="1:3" x14ac:dyDescent="0.2">
      <c r="A639" s="157">
        <v>863</v>
      </c>
      <c r="B639" s="150" t="s">
        <v>407</v>
      </c>
      <c r="C639" s="156" t="s">
        <v>457</v>
      </c>
    </row>
    <row r="640" spans="1:3" x14ac:dyDescent="0.2">
      <c r="A640" s="157">
        <v>864</v>
      </c>
      <c r="B640" s="150" t="s">
        <v>407</v>
      </c>
      <c r="C640" s="156" t="s">
        <v>457</v>
      </c>
    </row>
    <row r="641" spans="1:3" x14ac:dyDescent="0.2">
      <c r="A641" s="157">
        <v>865</v>
      </c>
      <c r="B641" s="150" t="s">
        <v>407</v>
      </c>
      <c r="C641" s="156" t="s">
        <v>457</v>
      </c>
    </row>
    <row r="642" spans="1:3" x14ac:dyDescent="0.2">
      <c r="A642" s="157">
        <v>866</v>
      </c>
      <c r="B642" s="150" t="s">
        <v>408</v>
      </c>
      <c r="C642" s="156" t="s">
        <v>458</v>
      </c>
    </row>
    <row r="643" spans="1:3" x14ac:dyDescent="0.2">
      <c r="A643" s="157">
        <v>867</v>
      </c>
      <c r="B643" s="150" t="s">
        <v>407</v>
      </c>
      <c r="C643" s="156" t="s">
        <v>457</v>
      </c>
    </row>
    <row r="644" spans="1:3" x14ac:dyDescent="0.2">
      <c r="A644" s="157">
        <v>868</v>
      </c>
      <c r="B644" s="150" t="s">
        <v>408</v>
      </c>
      <c r="C644" s="156" t="s">
        <v>458</v>
      </c>
    </row>
    <row r="645" spans="1:3" x14ac:dyDescent="0.2">
      <c r="A645" s="157">
        <v>869</v>
      </c>
      <c r="B645" s="150" t="s">
        <v>407</v>
      </c>
      <c r="C645" s="156" t="s">
        <v>457</v>
      </c>
    </row>
    <row r="646" spans="1:3" x14ac:dyDescent="0.2">
      <c r="A646" s="157">
        <v>870</v>
      </c>
      <c r="B646" s="150" t="s">
        <v>408</v>
      </c>
      <c r="C646" s="156" t="s">
        <v>458</v>
      </c>
    </row>
    <row r="647" spans="1:3" x14ac:dyDescent="0.2">
      <c r="A647" s="157">
        <v>871</v>
      </c>
      <c r="B647" s="150" t="s">
        <v>407</v>
      </c>
      <c r="C647" s="156" t="s">
        <v>457</v>
      </c>
    </row>
    <row r="648" spans="1:3" x14ac:dyDescent="0.2">
      <c r="A648" s="157">
        <v>872</v>
      </c>
      <c r="B648" s="150" t="s">
        <v>408</v>
      </c>
      <c r="C648" s="156" t="s">
        <v>458</v>
      </c>
    </row>
    <row r="649" spans="1:3" x14ac:dyDescent="0.2">
      <c r="A649" s="157">
        <v>873</v>
      </c>
      <c r="B649" s="150" t="s">
        <v>407</v>
      </c>
      <c r="C649" s="156" t="s">
        <v>457</v>
      </c>
    </row>
    <row r="650" spans="1:3" x14ac:dyDescent="0.2">
      <c r="A650" s="157">
        <v>874</v>
      </c>
      <c r="B650" s="150" t="s">
        <v>408</v>
      </c>
      <c r="C650" s="156" t="s">
        <v>458</v>
      </c>
    </row>
    <row r="651" spans="1:3" x14ac:dyDescent="0.2">
      <c r="A651" s="157">
        <v>875</v>
      </c>
      <c r="B651" s="150" t="s">
        <v>407</v>
      </c>
      <c r="C651" s="156" t="s">
        <v>457</v>
      </c>
    </row>
    <row r="652" spans="1:3" x14ac:dyDescent="0.2">
      <c r="A652" s="157">
        <v>876</v>
      </c>
      <c r="B652" s="150" t="s">
        <v>408</v>
      </c>
      <c r="C652" s="156" t="s">
        <v>458</v>
      </c>
    </row>
    <row r="653" spans="1:3" x14ac:dyDescent="0.2">
      <c r="A653" s="157">
        <v>877</v>
      </c>
      <c r="B653" s="150" t="s">
        <v>407</v>
      </c>
      <c r="C653" s="156" t="s">
        <v>457</v>
      </c>
    </row>
    <row r="654" spans="1:3" x14ac:dyDescent="0.2">
      <c r="A654" s="157">
        <v>878</v>
      </c>
      <c r="B654" s="150" t="s">
        <v>408</v>
      </c>
      <c r="C654" s="156" t="s">
        <v>458</v>
      </c>
    </row>
    <row r="655" spans="1:3" x14ac:dyDescent="0.2">
      <c r="A655" s="157">
        <v>879</v>
      </c>
      <c r="B655" s="150" t="s">
        <v>407</v>
      </c>
      <c r="C655" s="156" t="s">
        <v>457</v>
      </c>
    </row>
    <row r="656" spans="1:3" x14ac:dyDescent="0.2">
      <c r="A656" s="157">
        <v>880</v>
      </c>
      <c r="B656" s="150" t="s">
        <v>408</v>
      </c>
      <c r="C656" s="156" t="s">
        <v>458</v>
      </c>
    </row>
    <row r="657" spans="1:3" x14ac:dyDescent="0.2">
      <c r="A657" s="157">
        <v>881</v>
      </c>
      <c r="B657" s="150" t="s">
        <v>407</v>
      </c>
      <c r="C657" s="156" t="s">
        <v>457</v>
      </c>
    </row>
    <row r="658" spans="1:3" x14ac:dyDescent="0.2">
      <c r="A658" s="157">
        <v>882</v>
      </c>
      <c r="B658" s="150" t="s">
        <v>408</v>
      </c>
      <c r="C658" s="156" t="s">
        <v>458</v>
      </c>
    </row>
    <row r="659" spans="1:3" x14ac:dyDescent="0.2">
      <c r="A659" s="157">
        <v>883</v>
      </c>
      <c r="B659" s="150" t="s">
        <v>407</v>
      </c>
      <c r="C659" s="156" t="s">
        <v>457</v>
      </c>
    </row>
    <row r="660" spans="1:3" x14ac:dyDescent="0.2">
      <c r="A660" s="157">
        <v>884</v>
      </c>
      <c r="B660" s="150" t="s">
        <v>408</v>
      </c>
      <c r="C660" s="156" t="s">
        <v>458</v>
      </c>
    </row>
    <row r="661" spans="1:3" x14ac:dyDescent="0.2">
      <c r="A661" s="157">
        <v>885</v>
      </c>
      <c r="B661" s="150" t="s">
        <v>407</v>
      </c>
      <c r="C661" s="156" t="s">
        <v>457</v>
      </c>
    </row>
    <row r="662" spans="1:3" x14ac:dyDescent="0.2">
      <c r="A662" s="157">
        <v>886</v>
      </c>
      <c r="B662" s="150" t="s">
        <v>408</v>
      </c>
      <c r="C662" s="156" t="s">
        <v>458</v>
      </c>
    </row>
    <row r="663" spans="1:3" x14ac:dyDescent="0.2">
      <c r="A663" s="157">
        <v>887</v>
      </c>
      <c r="B663" s="150" t="s">
        <v>407</v>
      </c>
      <c r="C663" s="156" t="s">
        <v>457</v>
      </c>
    </row>
    <row r="664" spans="1:3" x14ac:dyDescent="0.2">
      <c r="A664" s="157">
        <v>888</v>
      </c>
      <c r="B664" s="150" t="s">
        <v>408</v>
      </c>
      <c r="C664" s="156" t="s">
        <v>458</v>
      </c>
    </row>
    <row r="665" spans="1:3" x14ac:dyDescent="0.2">
      <c r="A665" s="157">
        <v>889</v>
      </c>
      <c r="B665" s="150" t="s">
        <v>407</v>
      </c>
      <c r="C665" s="156" t="s">
        <v>457</v>
      </c>
    </row>
    <row r="666" spans="1:3" x14ac:dyDescent="0.2">
      <c r="A666" s="157">
        <v>890</v>
      </c>
      <c r="B666" s="150" t="s">
        <v>408</v>
      </c>
      <c r="C666" s="156" t="s">
        <v>458</v>
      </c>
    </row>
    <row r="667" spans="1:3" x14ac:dyDescent="0.2">
      <c r="A667" s="157">
        <v>891</v>
      </c>
      <c r="B667" s="150" t="s">
        <v>408</v>
      </c>
      <c r="C667" s="156" t="s">
        <v>458</v>
      </c>
    </row>
    <row r="668" spans="1:3" x14ac:dyDescent="0.2">
      <c r="A668" s="157">
        <v>892</v>
      </c>
      <c r="B668" s="150" t="s">
        <v>408</v>
      </c>
      <c r="C668" s="156" t="s">
        <v>458</v>
      </c>
    </row>
    <row r="669" spans="1:3" x14ac:dyDescent="0.2">
      <c r="A669" s="157">
        <v>893</v>
      </c>
      <c r="B669" s="150" t="s">
        <v>408</v>
      </c>
      <c r="C669" s="156" t="s">
        <v>458</v>
      </c>
    </row>
    <row r="670" spans="1:3" x14ac:dyDescent="0.2">
      <c r="A670" s="157">
        <v>894</v>
      </c>
      <c r="B670" s="150" t="s">
        <v>366</v>
      </c>
      <c r="C670" s="156" t="s">
        <v>458</v>
      </c>
    </row>
    <row r="671" spans="1:3" x14ac:dyDescent="0.2">
      <c r="A671" s="157">
        <v>895</v>
      </c>
      <c r="B671" s="150" t="s">
        <v>366</v>
      </c>
      <c r="C671" s="156" t="s">
        <v>458</v>
      </c>
    </row>
    <row r="672" spans="1:3" x14ac:dyDescent="0.2">
      <c r="A672" s="157">
        <v>896</v>
      </c>
      <c r="B672" s="150" t="s">
        <v>366</v>
      </c>
      <c r="C672" s="156" t="s">
        <v>458</v>
      </c>
    </row>
    <row r="673" spans="1:3" x14ac:dyDescent="0.2">
      <c r="A673" s="157">
        <v>897</v>
      </c>
      <c r="B673" s="150" t="s">
        <v>408</v>
      </c>
      <c r="C673" s="156" t="s">
        <v>458</v>
      </c>
    </row>
    <row r="674" spans="1:3" x14ac:dyDescent="0.2">
      <c r="A674" s="157">
        <v>898</v>
      </c>
      <c r="B674" s="150" t="s">
        <v>408</v>
      </c>
      <c r="C674" s="156" t="s">
        <v>458</v>
      </c>
    </row>
    <row r="675" spans="1:3" x14ac:dyDescent="0.2">
      <c r="A675" s="157">
        <v>899</v>
      </c>
      <c r="B675" s="150" t="s">
        <v>409</v>
      </c>
      <c r="C675" s="156" t="s">
        <v>458</v>
      </c>
    </row>
    <row r="676" spans="1:3" x14ac:dyDescent="0.2">
      <c r="A676" s="157">
        <v>900</v>
      </c>
      <c r="B676" s="150" t="s">
        <v>409</v>
      </c>
      <c r="C676" s="156" t="s">
        <v>458</v>
      </c>
    </row>
    <row r="677" spans="1:3" x14ac:dyDescent="0.2">
      <c r="A677" s="157">
        <v>901</v>
      </c>
      <c r="B677" s="150" t="s">
        <v>409</v>
      </c>
      <c r="C677" s="156" t="s">
        <v>458</v>
      </c>
    </row>
    <row r="678" spans="1:3" x14ac:dyDescent="0.2">
      <c r="A678" s="157">
        <v>902</v>
      </c>
      <c r="B678" s="150" t="s">
        <v>409</v>
      </c>
      <c r="C678" s="156" t="s">
        <v>458</v>
      </c>
    </row>
    <row r="679" spans="1:3" x14ac:dyDescent="0.2">
      <c r="A679" s="157">
        <v>903</v>
      </c>
      <c r="B679" s="150" t="s">
        <v>409</v>
      </c>
      <c r="C679" s="156" t="s">
        <v>458</v>
      </c>
    </row>
    <row r="680" spans="1:3" x14ac:dyDescent="0.2">
      <c r="A680" s="157">
        <v>904</v>
      </c>
      <c r="B680" s="150" t="s">
        <v>410</v>
      </c>
      <c r="C680" s="156" t="s">
        <v>458</v>
      </c>
    </row>
    <row r="681" spans="1:3" x14ac:dyDescent="0.2">
      <c r="A681" s="157">
        <v>905</v>
      </c>
      <c r="B681" s="150" t="s">
        <v>410</v>
      </c>
      <c r="C681" s="156" t="s">
        <v>458</v>
      </c>
    </row>
    <row r="682" spans="1:3" x14ac:dyDescent="0.2">
      <c r="A682" s="157">
        <v>906</v>
      </c>
      <c r="B682" s="150" t="s">
        <v>410</v>
      </c>
      <c r="C682" s="156" t="s">
        <v>458</v>
      </c>
    </row>
    <row r="683" spans="1:3" x14ac:dyDescent="0.2">
      <c r="A683" s="157">
        <v>907</v>
      </c>
      <c r="B683" s="150" t="s">
        <v>411</v>
      </c>
      <c r="C683" s="156" t="s">
        <v>458</v>
      </c>
    </row>
    <row r="684" spans="1:3" x14ac:dyDescent="0.2">
      <c r="A684" s="157">
        <v>908</v>
      </c>
      <c r="B684" s="150" t="s">
        <v>411</v>
      </c>
      <c r="C684" s="156" t="s">
        <v>458</v>
      </c>
    </row>
    <row r="685" spans="1:3" x14ac:dyDescent="0.2">
      <c r="A685" s="157">
        <v>909</v>
      </c>
      <c r="B685" s="150" t="s">
        <v>411</v>
      </c>
      <c r="C685" s="156" t="s">
        <v>458</v>
      </c>
    </row>
    <row r="686" spans="1:3" x14ac:dyDescent="0.2">
      <c r="A686" s="157">
        <v>910</v>
      </c>
      <c r="B686" s="150" t="s">
        <v>411</v>
      </c>
      <c r="C686" s="156" t="s">
        <v>458</v>
      </c>
    </row>
    <row r="687" spans="1:3" x14ac:dyDescent="0.2">
      <c r="A687" s="157">
        <v>911</v>
      </c>
      <c r="B687" s="150" t="s">
        <v>411</v>
      </c>
      <c r="C687" s="156" t="s">
        <v>458</v>
      </c>
    </row>
    <row r="688" spans="1:3" x14ac:dyDescent="0.2">
      <c r="A688" s="157">
        <v>912</v>
      </c>
      <c r="B688" s="150" t="s">
        <v>411</v>
      </c>
      <c r="C688" s="156" t="s">
        <v>458</v>
      </c>
    </row>
    <row r="689" spans="1:3" x14ac:dyDescent="0.2">
      <c r="A689" s="157">
        <v>913</v>
      </c>
      <c r="B689" s="150" t="s">
        <v>411</v>
      </c>
      <c r="C689" s="156" t="s">
        <v>458</v>
      </c>
    </row>
    <row r="690" spans="1:3" x14ac:dyDescent="0.2">
      <c r="A690" s="157">
        <v>914</v>
      </c>
      <c r="B690" s="150" t="s">
        <v>412</v>
      </c>
      <c r="C690" s="156" t="s">
        <v>457</v>
      </c>
    </row>
    <row r="691" spans="1:3" x14ac:dyDescent="0.2">
      <c r="A691" s="157">
        <v>915</v>
      </c>
      <c r="B691" s="150" t="s">
        <v>366</v>
      </c>
      <c r="C691" s="156" t="s">
        <v>457</v>
      </c>
    </row>
    <row r="692" spans="1:3" x14ac:dyDescent="0.2">
      <c r="A692" s="157">
        <v>916</v>
      </c>
      <c r="B692" s="150" t="s">
        <v>366</v>
      </c>
      <c r="C692" s="156" t="s">
        <v>457</v>
      </c>
    </row>
    <row r="693" spans="1:3" x14ac:dyDescent="0.2">
      <c r="A693" s="157">
        <v>917</v>
      </c>
      <c r="B693" s="150" t="s">
        <v>366</v>
      </c>
      <c r="C693" s="156" t="s">
        <v>457</v>
      </c>
    </row>
    <row r="694" spans="1:3" x14ac:dyDescent="0.2">
      <c r="A694" s="157">
        <v>918</v>
      </c>
      <c r="B694" s="150" t="s">
        <v>302</v>
      </c>
      <c r="C694" s="156" t="s">
        <v>457</v>
      </c>
    </row>
    <row r="695" spans="1:3" x14ac:dyDescent="0.2">
      <c r="A695" s="157">
        <v>919</v>
      </c>
      <c r="B695" s="150" t="s">
        <v>413</v>
      </c>
      <c r="C695" s="156" t="s">
        <v>457</v>
      </c>
    </row>
    <row r="696" spans="1:3" x14ac:dyDescent="0.2">
      <c r="A696" s="157">
        <v>920</v>
      </c>
      <c r="B696" s="150" t="s">
        <v>413</v>
      </c>
      <c r="C696" s="156" t="s">
        <v>457</v>
      </c>
    </row>
    <row r="697" spans="1:3" x14ac:dyDescent="0.2">
      <c r="A697" s="157">
        <v>922</v>
      </c>
      <c r="B697" s="150" t="s">
        <v>325</v>
      </c>
      <c r="C697" s="156" t="s">
        <v>457</v>
      </c>
    </row>
    <row r="698" spans="1:3" x14ac:dyDescent="0.2">
      <c r="A698" s="157">
        <v>923</v>
      </c>
      <c r="B698" s="150" t="s">
        <v>325</v>
      </c>
      <c r="C698" s="156" t="s">
        <v>457</v>
      </c>
    </row>
    <row r="699" spans="1:3" x14ac:dyDescent="0.2">
      <c r="A699" s="157">
        <v>924</v>
      </c>
      <c r="B699" s="150" t="s">
        <v>325</v>
      </c>
      <c r="C699" s="156" t="s">
        <v>457</v>
      </c>
    </row>
    <row r="700" spans="1:3" x14ac:dyDescent="0.2">
      <c r="A700" s="157">
        <v>925</v>
      </c>
      <c r="B700" s="150" t="s">
        <v>414</v>
      </c>
      <c r="C700" s="156" t="s">
        <v>453</v>
      </c>
    </row>
    <row r="701" spans="1:3" x14ac:dyDescent="0.2">
      <c r="A701" s="157">
        <v>926</v>
      </c>
      <c r="B701" s="150" t="s">
        <v>355</v>
      </c>
      <c r="C701" s="156" t="s">
        <v>453</v>
      </c>
    </row>
    <row r="702" spans="1:3" x14ac:dyDescent="0.2">
      <c r="A702" s="157">
        <v>927</v>
      </c>
      <c r="B702" s="150" t="s">
        <v>357</v>
      </c>
      <c r="C702" s="156" t="s">
        <v>453</v>
      </c>
    </row>
    <row r="703" spans="1:3" x14ac:dyDescent="0.2">
      <c r="A703" s="157">
        <v>928</v>
      </c>
      <c r="B703" s="150" t="s">
        <v>356</v>
      </c>
      <c r="C703" s="156" t="s">
        <v>453</v>
      </c>
    </row>
    <row r="704" spans="1:3" x14ac:dyDescent="0.2">
      <c r="A704" s="157">
        <v>929</v>
      </c>
      <c r="B704" s="150" t="s">
        <v>409</v>
      </c>
      <c r="C704" s="156" t="s">
        <v>458</v>
      </c>
    </row>
    <row r="705" spans="1:3" x14ac:dyDescent="0.2">
      <c r="A705" s="157">
        <v>930</v>
      </c>
      <c r="B705" s="150" t="s">
        <v>409</v>
      </c>
      <c r="C705" s="156" t="s">
        <v>458</v>
      </c>
    </row>
    <row r="706" spans="1:3" x14ac:dyDescent="0.2">
      <c r="A706" s="157">
        <v>931</v>
      </c>
      <c r="B706" s="150" t="s">
        <v>409</v>
      </c>
      <c r="C706" s="156" t="s">
        <v>458</v>
      </c>
    </row>
    <row r="707" spans="1:3" x14ac:dyDescent="0.2">
      <c r="A707" s="157">
        <v>932</v>
      </c>
      <c r="B707" s="150" t="s">
        <v>415</v>
      </c>
      <c r="C707" s="156" t="s">
        <v>457</v>
      </c>
    </row>
    <row r="708" spans="1:3" x14ac:dyDescent="0.2">
      <c r="A708" s="157">
        <v>933</v>
      </c>
      <c r="B708" s="150" t="s">
        <v>407</v>
      </c>
      <c r="C708" s="156" t="s">
        <v>457</v>
      </c>
    </row>
    <row r="709" spans="1:3" x14ac:dyDescent="0.2">
      <c r="A709" s="157">
        <v>934</v>
      </c>
      <c r="B709" s="150" t="s">
        <v>408</v>
      </c>
      <c r="C709" s="156" t="s">
        <v>458</v>
      </c>
    </row>
    <row r="710" spans="1:3" x14ac:dyDescent="0.2">
      <c r="A710" s="157">
        <v>935</v>
      </c>
      <c r="B710" s="150" t="s">
        <v>416</v>
      </c>
      <c r="C710" s="156" t="s">
        <v>457</v>
      </c>
    </row>
    <row r="711" spans="1:3" x14ac:dyDescent="0.2">
      <c r="A711" s="157">
        <v>936</v>
      </c>
      <c r="B711" s="150" t="s">
        <v>416</v>
      </c>
      <c r="C711" s="156" t="s">
        <v>457</v>
      </c>
    </row>
    <row r="712" spans="1:3" x14ac:dyDescent="0.2">
      <c r="A712" s="157">
        <v>937</v>
      </c>
      <c r="B712" s="150" t="s">
        <v>416</v>
      </c>
      <c r="C712" s="156" t="s">
        <v>457</v>
      </c>
    </row>
    <row r="713" spans="1:3" x14ac:dyDescent="0.2">
      <c r="A713" s="157">
        <v>938</v>
      </c>
      <c r="B713" s="150" t="s">
        <v>416</v>
      </c>
      <c r="C713" s="156" t="s">
        <v>457</v>
      </c>
    </row>
    <row r="714" spans="1:3" x14ac:dyDescent="0.2">
      <c r="A714" s="157">
        <v>939</v>
      </c>
      <c r="B714" s="150" t="s">
        <v>416</v>
      </c>
      <c r="C714" s="156" t="s">
        <v>457</v>
      </c>
    </row>
    <row r="715" spans="1:3" x14ac:dyDescent="0.2">
      <c r="A715" s="157">
        <v>940</v>
      </c>
      <c r="B715" s="150" t="s">
        <v>417</v>
      </c>
      <c r="C715" s="156" t="s">
        <v>454</v>
      </c>
    </row>
    <row r="716" spans="1:3" x14ac:dyDescent="0.2">
      <c r="A716" s="157">
        <v>941</v>
      </c>
      <c r="B716" s="150" t="s">
        <v>418</v>
      </c>
      <c r="C716" s="156" t="s">
        <v>454</v>
      </c>
    </row>
    <row r="717" spans="1:3" x14ac:dyDescent="0.2">
      <c r="A717" s="157">
        <v>942</v>
      </c>
      <c r="B717" s="150" t="s">
        <v>271</v>
      </c>
      <c r="C717" s="156" t="s">
        <v>457</v>
      </c>
    </row>
    <row r="718" spans="1:3" x14ac:dyDescent="0.2">
      <c r="A718" s="157">
        <v>943</v>
      </c>
      <c r="B718" s="150" t="s">
        <v>262</v>
      </c>
      <c r="C718" s="156" t="s">
        <v>457</v>
      </c>
    </row>
    <row r="719" spans="1:3" x14ac:dyDescent="0.2">
      <c r="A719" s="157">
        <v>944</v>
      </c>
      <c r="B719" s="150" t="s">
        <v>262</v>
      </c>
      <c r="C719" s="156" t="s">
        <v>457</v>
      </c>
    </row>
    <row r="720" spans="1:3" x14ac:dyDescent="0.2">
      <c r="A720" s="157">
        <v>945</v>
      </c>
      <c r="B720" s="150" t="s">
        <v>262</v>
      </c>
      <c r="C720" s="156" t="s">
        <v>457</v>
      </c>
    </row>
    <row r="721" spans="1:3" x14ac:dyDescent="0.2">
      <c r="A721" s="157">
        <v>946</v>
      </c>
      <c r="B721" s="150" t="s">
        <v>262</v>
      </c>
      <c r="C721" s="156" t="s">
        <v>457</v>
      </c>
    </row>
    <row r="722" spans="1:3" x14ac:dyDescent="0.2">
      <c r="A722" s="157">
        <v>947</v>
      </c>
      <c r="B722" s="150" t="s">
        <v>419</v>
      </c>
      <c r="C722" s="156" t="s">
        <v>457</v>
      </c>
    </row>
    <row r="723" spans="1:3" x14ac:dyDescent="0.2">
      <c r="A723" s="157">
        <v>948</v>
      </c>
      <c r="B723" s="150" t="s">
        <v>420</v>
      </c>
      <c r="C723" s="156" t="s">
        <v>457</v>
      </c>
    </row>
    <row r="724" spans="1:3" x14ac:dyDescent="0.2">
      <c r="A724" s="157">
        <v>949</v>
      </c>
      <c r="B724" s="150" t="s">
        <v>421</v>
      </c>
      <c r="C724" s="156" t="s">
        <v>457</v>
      </c>
    </row>
    <row r="725" spans="1:3" x14ac:dyDescent="0.2">
      <c r="A725" s="157">
        <v>950</v>
      </c>
      <c r="B725" s="150" t="s">
        <v>422</v>
      </c>
      <c r="C725" s="156" t="s">
        <v>458</v>
      </c>
    </row>
    <row r="726" spans="1:3" x14ac:dyDescent="0.2">
      <c r="A726" s="157">
        <v>951</v>
      </c>
      <c r="B726" s="150" t="s">
        <v>423</v>
      </c>
      <c r="C726" s="156" t="s">
        <v>458</v>
      </c>
    </row>
    <row r="727" spans="1:3" x14ac:dyDescent="0.2">
      <c r="A727" s="157">
        <v>952</v>
      </c>
      <c r="B727" s="150" t="s">
        <v>424</v>
      </c>
      <c r="C727" s="156" t="s">
        <v>457</v>
      </c>
    </row>
    <row r="728" spans="1:3" x14ac:dyDescent="0.2">
      <c r="A728" s="157">
        <v>953</v>
      </c>
      <c r="B728" s="150" t="s">
        <v>425</v>
      </c>
      <c r="C728" s="156" t="s">
        <v>457</v>
      </c>
    </row>
    <row r="729" spans="1:3" x14ac:dyDescent="0.2">
      <c r="A729" s="157">
        <v>954</v>
      </c>
      <c r="B729" s="150" t="s">
        <v>426</v>
      </c>
      <c r="C729" s="156" t="s">
        <v>457</v>
      </c>
    </row>
    <row r="730" spans="1:3" x14ac:dyDescent="0.2">
      <c r="A730" s="157">
        <v>955</v>
      </c>
      <c r="B730" s="150" t="s">
        <v>427</v>
      </c>
      <c r="C730" s="156" t="s">
        <v>457</v>
      </c>
    </row>
    <row r="731" spans="1:3" x14ac:dyDescent="0.2">
      <c r="A731" s="157">
        <v>956</v>
      </c>
      <c r="B731" s="150" t="s">
        <v>428</v>
      </c>
      <c r="C731" s="156" t="s">
        <v>457</v>
      </c>
    </row>
    <row r="732" spans="1:3" x14ac:dyDescent="0.2">
      <c r="A732" s="157">
        <v>957</v>
      </c>
      <c r="B732" s="150" t="s">
        <v>429</v>
      </c>
      <c r="C732" s="156" t="s">
        <v>457</v>
      </c>
    </row>
    <row r="733" spans="1:3" x14ac:dyDescent="0.2">
      <c r="A733" s="157">
        <v>958</v>
      </c>
      <c r="B733" s="150" t="s">
        <v>430</v>
      </c>
      <c r="C733" s="156" t="s">
        <v>457</v>
      </c>
    </row>
    <row r="734" spans="1:3" x14ac:dyDescent="0.2">
      <c r="A734" s="157">
        <v>959</v>
      </c>
      <c r="B734" s="150" t="s">
        <v>431</v>
      </c>
      <c r="C734" s="156" t="s">
        <v>457</v>
      </c>
    </row>
    <row r="735" spans="1:3" x14ac:dyDescent="0.2">
      <c r="A735" s="157">
        <v>960</v>
      </c>
      <c r="B735" s="150" t="s">
        <v>432</v>
      </c>
      <c r="C735" s="156" t="s">
        <v>457</v>
      </c>
    </row>
    <row r="736" spans="1:3" x14ac:dyDescent="0.2">
      <c r="A736" s="157">
        <v>961</v>
      </c>
      <c r="B736" s="150" t="s">
        <v>433</v>
      </c>
      <c r="C736" s="156" t="s">
        <v>457</v>
      </c>
    </row>
    <row r="737" spans="1:3" x14ac:dyDescent="0.2">
      <c r="A737" s="157">
        <v>962</v>
      </c>
      <c r="B737" s="150" t="s">
        <v>434</v>
      </c>
      <c r="C737" s="156" t="s">
        <v>457</v>
      </c>
    </row>
    <row r="738" spans="1:3" x14ac:dyDescent="0.2">
      <c r="A738" s="157">
        <v>963</v>
      </c>
      <c r="B738" s="150" t="s">
        <v>435</v>
      </c>
      <c r="C738" s="156" t="s">
        <v>457</v>
      </c>
    </row>
    <row r="739" spans="1:3" x14ac:dyDescent="0.2">
      <c r="A739" s="157">
        <v>964</v>
      </c>
      <c r="B739" s="150" t="s">
        <v>436</v>
      </c>
      <c r="C739" s="156" t="s">
        <v>457</v>
      </c>
    </row>
    <row r="740" spans="1:3" x14ac:dyDescent="0.2">
      <c r="A740" s="157">
        <v>965</v>
      </c>
      <c r="B740" s="150" t="s">
        <v>437</v>
      </c>
      <c r="C740" s="156" t="s">
        <v>457</v>
      </c>
    </row>
    <row r="741" spans="1:3" x14ac:dyDescent="0.2">
      <c r="A741" s="157">
        <v>966</v>
      </c>
      <c r="B741" s="150" t="s">
        <v>282</v>
      </c>
      <c r="C741" s="156" t="s">
        <v>458</v>
      </c>
    </row>
    <row r="742" spans="1:3" x14ac:dyDescent="0.2">
      <c r="A742" s="157">
        <v>967</v>
      </c>
      <c r="B742" s="150" t="s">
        <v>294</v>
      </c>
      <c r="C742" s="156" t="s">
        <v>457</v>
      </c>
    </row>
    <row r="743" spans="1:3" x14ac:dyDescent="0.2">
      <c r="A743" s="157">
        <v>968</v>
      </c>
      <c r="B743" s="150" t="s">
        <v>294</v>
      </c>
      <c r="C743" s="156" t="s">
        <v>457</v>
      </c>
    </row>
    <row r="744" spans="1:3" x14ac:dyDescent="0.2">
      <c r="A744" s="157">
        <v>969</v>
      </c>
      <c r="B744" s="150" t="s">
        <v>437</v>
      </c>
      <c r="C744" s="156" t="s">
        <v>457</v>
      </c>
    </row>
    <row r="745" spans="1:3" x14ac:dyDescent="0.2">
      <c r="A745" s="157">
        <v>970</v>
      </c>
      <c r="B745" s="150" t="s">
        <v>250</v>
      </c>
      <c r="C745" s="156" t="s">
        <v>457</v>
      </c>
    </row>
    <row r="746" spans="1:3" x14ac:dyDescent="0.2">
      <c r="A746" s="157">
        <v>971</v>
      </c>
      <c r="B746" s="150" t="s">
        <v>438</v>
      </c>
      <c r="C746" s="156" t="s">
        <v>457</v>
      </c>
    </row>
    <row r="747" spans="1:3" x14ac:dyDescent="0.2">
      <c r="A747" s="157">
        <v>972</v>
      </c>
      <c r="B747" s="150" t="s">
        <v>439</v>
      </c>
      <c r="C747" s="156" t="s">
        <v>457</v>
      </c>
    </row>
    <row r="748" spans="1:3" x14ac:dyDescent="0.2">
      <c r="A748" s="157">
        <v>973</v>
      </c>
      <c r="B748" s="150" t="s">
        <v>292</v>
      </c>
      <c r="C748" s="156" t="s">
        <v>457</v>
      </c>
    </row>
    <row r="749" spans="1:3" x14ac:dyDescent="0.2">
      <c r="A749" s="157">
        <v>974</v>
      </c>
      <c r="B749" s="150" t="s">
        <v>318</v>
      </c>
      <c r="C749" s="156" t="s">
        <v>457</v>
      </c>
    </row>
    <row r="750" spans="1:3" x14ac:dyDescent="0.2">
      <c r="A750" s="157">
        <v>975</v>
      </c>
      <c r="B750" s="150" t="s">
        <v>440</v>
      </c>
      <c r="C750" s="156" t="s">
        <v>457</v>
      </c>
    </row>
    <row r="751" spans="1:3" x14ac:dyDescent="0.2">
      <c r="A751" s="157">
        <v>976</v>
      </c>
      <c r="B751" s="150" t="s">
        <v>441</v>
      </c>
      <c r="C751" s="156" t="s">
        <v>457</v>
      </c>
    </row>
    <row r="752" spans="1:3" x14ac:dyDescent="0.2">
      <c r="A752" s="157">
        <v>978</v>
      </c>
      <c r="B752" s="150" t="s">
        <v>276</v>
      </c>
      <c r="C752" s="156" t="s">
        <v>458</v>
      </c>
    </row>
    <row r="753" spans="1:3" x14ac:dyDescent="0.2">
      <c r="A753" s="157">
        <v>979</v>
      </c>
      <c r="B753" s="150" t="s">
        <v>315</v>
      </c>
      <c r="C753" s="156" t="s">
        <v>458</v>
      </c>
    </row>
    <row r="754" spans="1:3" x14ac:dyDescent="0.2">
      <c r="A754" s="157">
        <v>980</v>
      </c>
      <c r="B754" s="150" t="s">
        <v>442</v>
      </c>
      <c r="C754" s="156" t="s">
        <v>457</v>
      </c>
    </row>
    <row r="755" spans="1:3" x14ac:dyDescent="0.2">
      <c r="A755" s="157">
        <v>981</v>
      </c>
      <c r="B755" s="150" t="s">
        <v>443</v>
      </c>
      <c r="C755" s="156" t="s">
        <v>458</v>
      </c>
    </row>
    <row r="756" spans="1:3" x14ac:dyDescent="0.2">
      <c r="A756" s="157">
        <v>982</v>
      </c>
      <c r="B756" s="150" t="s">
        <v>444</v>
      </c>
      <c r="C756" s="156" t="s">
        <v>457</v>
      </c>
    </row>
    <row r="757" spans="1:3" x14ac:dyDescent="0.2">
      <c r="A757" s="157">
        <v>983</v>
      </c>
      <c r="B757" s="150" t="s">
        <v>445</v>
      </c>
      <c r="C757" s="156" t="s">
        <v>457</v>
      </c>
    </row>
    <row r="758" spans="1:3" x14ac:dyDescent="0.2">
      <c r="A758" s="157">
        <v>984</v>
      </c>
      <c r="B758" s="150" t="s">
        <v>446</v>
      </c>
      <c r="C758" s="156" t="s">
        <v>457</v>
      </c>
    </row>
    <row r="759" spans="1:3" x14ac:dyDescent="0.2">
      <c r="A759" s="157">
        <v>985</v>
      </c>
      <c r="B759" s="150" t="s">
        <v>447</v>
      </c>
      <c r="C759" s="156" t="s">
        <v>457</v>
      </c>
    </row>
    <row r="760" spans="1:3" x14ac:dyDescent="0.2">
      <c r="A760" s="157">
        <v>989</v>
      </c>
      <c r="B760" s="150" t="s">
        <v>331</v>
      </c>
      <c r="C760" s="156" t="s">
        <v>457</v>
      </c>
    </row>
    <row r="761" spans="1:3" x14ac:dyDescent="0.2">
      <c r="A761" s="157">
        <v>990</v>
      </c>
      <c r="B761" s="150" t="s">
        <v>332</v>
      </c>
      <c r="C761" s="156" t="s">
        <v>458</v>
      </c>
    </row>
    <row r="762" spans="1:3" x14ac:dyDescent="0.2">
      <c r="A762" s="157">
        <v>991</v>
      </c>
      <c r="B762" s="150" t="s">
        <v>282</v>
      </c>
      <c r="C762" s="156" t="s">
        <v>458</v>
      </c>
    </row>
    <row r="763" spans="1:3" x14ac:dyDescent="0.2">
      <c r="A763" s="157">
        <v>996</v>
      </c>
      <c r="B763" s="150" t="s">
        <v>361</v>
      </c>
      <c r="C763" s="156" t="s">
        <v>457</v>
      </c>
    </row>
    <row r="764" spans="1:3" x14ac:dyDescent="0.2">
      <c r="A764" s="157">
        <v>997</v>
      </c>
      <c r="B764" s="150" t="s">
        <v>448</v>
      </c>
      <c r="C764" s="156"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E31" sqref="E31"/>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9" x14ac:dyDescent="0.2">
      <c r="A1" s="155" t="s">
        <v>27</v>
      </c>
    </row>
    <row r="2" spans="1:9" ht="36.75" customHeight="1" x14ac:dyDescent="0.2">
      <c r="A2" s="350" t="str">
        <f>Overview!B4&amp; " - Effective from "&amp;Overview!C4&amp;" - "&amp;Overview!E4&amp;" Residual Charging Bandings"</f>
        <v>National Grid Electricity Distribution (West Midlands) plc - Effective from 2024/25 - Final Residual Charging Bandings</v>
      </c>
      <c r="B2" s="351"/>
      <c r="C2" s="351"/>
      <c r="D2" s="351"/>
      <c r="E2" s="351"/>
      <c r="F2" s="351"/>
    </row>
    <row r="3" spans="1:9" x14ac:dyDescent="0.2">
      <c r="A3" s="171"/>
      <c r="B3" s="171"/>
      <c r="C3" s="171"/>
    </row>
    <row r="4" spans="1:9" ht="25.5" x14ac:dyDescent="0.2">
      <c r="A4" s="172" t="s">
        <v>755</v>
      </c>
      <c r="B4" s="172" t="s">
        <v>689</v>
      </c>
      <c r="C4" s="172" t="s">
        <v>756</v>
      </c>
      <c r="D4" s="172" t="s">
        <v>757</v>
      </c>
      <c r="E4" s="172" t="s">
        <v>758</v>
      </c>
      <c r="F4" s="193" t="s">
        <v>759</v>
      </c>
      <c r="G4" s="189"/>
      <c r="H4" s="189"/>
      <c r="I4" s="189"/>
    </row>
    <row r="5" spans="1:9" ht="14.25" customHeight="1" x14ac:dyDescent="0.2">
      <c r="A5" s="173" t="s">
        <v>188</v>
      </c>
      <c r="B5" s="174" t="s">
        <v>760</v>
      </c>
      <c r="C5" s="174" t="s">
        <v>761</v>
      </c>
      <c r="D5" s="230" t="s">
        <v>761</v>
      </c>
      <c r="E5" s="230" t="s">
        <v>761</v>
      </c>
      <c r="F5" s="231"/>
      <c r="G5" s="189"/>
      <c r="H5" s="189"/>
      <c r="I5" s="189"/>
    </row>
    <row r="6" spans="1:9" ht="14.25" x14ac:dyDescent="0.2">
      <c r="A6" s="344" t="s">
        <v>762</v>
      </c>
      <c r="B6" s="174">
        <v>1</v>
      </c>
      <c r="C6" s="174" t="s">
        <v>763</v>
      </c>
      <c r="D6" s="232" t="s">
        <v>764</v>
      </c>
      <c r="E6" s="232">
        <v>3571</v>
      </c>
      <c r="F6" s="231"/>
      <c r="G6" s="189"/>
      <c r="H6" s="189"/>
      <c r="I6" s="189"/>
    </row>
    <row r="7" spans="1:9" ht="14.25" x14ac:dyDescent="0.2">
      <c r="A7" s="345"/>
      <c r="B7" s="174">
        <v>2</v>
      </c>
      <c r="C7" s="174" t="s">
        <v>763</v>
      </c>
      <c r="D7" s="232">
        <v>3571</v>
      </c>
      <c r="E7" s="232">
        <v>12553</v>
      </c>
      <c r="F7" s="231"/>
      <c r="G7" s="189"/>
      <c r="H7" s="189"/>
      <c r="I7" s="189"/>
    </row>
    <row r="8" spans="1:9" ht="14.25" x14ac:dyDescent="0.2">
      <c r="A8" s="345"/>
      <c r="B8" s="174">
        <v>3</v>
      </c>
      <c r="C8" s="174" t="s">
        <v>763</v>
      </c>
      <c r="D8" s="232">
        <v>12553</v>
      </c>
      <c r="E8" s="232">
        <v>25279</v>
      </c>
      <c r="F8" s="231"/>
      <c r="G8" s="189"/>
      <c r="H8" s="189"/>
      <c r="I8" s="189"/>
    </row>
    <row r="9" spans="1:9" ht="14.25" x14ac:dyDescent="0.2">
      <c r="A9" s="346"/>
      <c r="B9" s="174">
        <v>4</v>
      </c>
      <c r="C9" s="174" t="s">
        <v>763</v>
      </c>
      <c r="D9" s="232">
        <v>25279</v>
      </c>
      <c r="E9" s="232" t="s">
        <v>765</v>
      </c>
      <c r="F9" s="231"/>
      <c r="G9" s="189"/>
      <c r="H9" s="189"/>
      <c r="I9" s="189"/>
    </row>
    <row r="10" spans="1:9" ht="14.25" x14ac:dyDescent="0.2">
      <c r="A10" s="344" t="s">
        <v>766</v>
      </c>
      <c r="B10" s="174">
        <v>1</v>
      </c>
      <c r="C10" s="174" t="s">
        <v>767</v>
      </c>
      <c r="D10" s="232" t="s">
        <v>764</v>
      </c>
      <c r="E10" s="232">
        <v>80</v>
      </c>
      <c r="F10" s="231"/>
      <c r="G10" s="189"/>
      <c r="H10" s="189"/>
      <c r="I10" s="189"/>
    </row>
    <row r="11" spans="1:9" ht="14.25" x14ac:dyDescent="0.2">
      <c r="A11" s="345"/>
      <c r="B11" s="174">
        <v>2</v>
      </c>
      <c r="C11" s="174" t="s">
        <v>767</v>
      </c>
      <c r="D11" s="232">
        <v>80</v>
      </c>
      <c r="E11" s="232">
        <v>150</v>
      </c>
      <c r="F11" s="231"/>
      <c r="G11" s="189"/>
      <c r="H11" s="189"/>
      <c r="I11" s="189"/>
    </row>
    <row r="12" spans="1:9" ht="14.25" x14ac:dyDescent="0.2">
      <c r="A12" s="345"/>
      <c r="B12" s="174">
        <v>3</v>
      </c>
      <c r="C12" s="174" t="s">
        <v>767</v>
      </c>
      <c r="D12" s="232">
        <v>150</v>
      </c>
      <c r="E12" s="232">
        <v>231</v>
      </c>
      <c r="F12" s="231"/>
      <c r="G12" s="189"/>
      <c r="H12" s="189"/>
      <c r="I12" s="189"/>
    </row>
    <row r="13" spans="1:9" ht="14.25" x14ac:dyDescent="0.2">
      <c r="A13" s="346"/>
      <c r="B13" s="174">
        <v>4</v>
      </c>
      <c r="C13" s="174" t="s">
        <v>767</v>
      </c>
      <c r="D13" s="232">
        <v>231</v>
      </c>
      <c r="E13" s="232" t="s">
        <v>765</v>
      </c>
      <c r="F13" s="231"/>
      <c r="G13" s="189"/>
      <c r="H13" s="189"/>
      <c r="I13" s="189"/>
    </row>
    <row r="14" spans="1:9" ht="15" x14ac:dyDescent="0.2">
      <c r="A14" s="344" t="s">
        <v>768</v>
      </c>
      <c r="B14" s="174">
        <v>1</v>
      </c>
      <c r="C14" s="174" t="s">
        <v>767</v>
      </c>
      <c r="D14" s="232" t="s">
        <v>764</v>
      </c>
      <c r="E14" s="232">
        <v>422</v>
      </c>
      <c r="F14" s="233"/>
      <c r="G14" s="189"/>
      <c r="H14" s="189"/>
      <c r="I14" s="189"/>
    </row>
    <row r="15" spans="1:9" ht="15" x14ac:dyDescent="0.2">
      <c r="A15" s="345"/>
      <c r="B15" s="174">
        <v>2</v>
      </c>
      <c r="C15" s="174" t="s">
        <v>767</v>
      </c>
      <c r="D15" s="232">
        <v>422</v>
      </c>
      <c r="E15" s="232">
        <v>1000</v>
      </c>
      <c r="F15" s="233"/>
      <c r="G15" s="189"/>
      <c r="H15" s="189"/>
      <c r="I15" s="189"/>
    </row>
    <row r="16" spans="1:9" ht="15" x14ac:dyDescent="0.2">
      <c r="A16" s="345"/>
      <c r="B16" s="174">
        <v>3</v>
      </c>
      <c r="C16" s="174" t="s">
        <v>767</v>
      </c>
      <c r="D16" s="232">
        <v>1000</v>
      </c>
      <c r="E16" s="232">
        <v>1800</v>
      </c>
      <c r="F16" s="233"/>
      <c r="G16" s="189"/>
      <c r="H16" s="189"/>
      <c r="I16" s="189"/>
    </row>
    <row r="17" spans="1:9" ht="15" x14ac:dyDescent="0.2">
      <c r="A17" s="346"/>
      <c r="B17" s="174">
        <v>4</v>
      </c>
      <c r="C17" s="174" t="s">
        <v>767</v>
      </c>
      <c r="D17" s="232">
        <v>1800</v>
      </c>
      <c r="E17" s="232" t="s">
        <v>765</v>
      </c>
      <c r="F17" s="233"/>
      <c r="G17" s="189"/>
      <c r="H17" s="189"/>
      <c r="I17" s="189"/>
    </row>
    <row r="18" spans="1:9" ht="15" x14ac:dyDescent="0.2">
      <c r="A18" s="347" t="s">
        <v>769</v>
      </c>
      <c r="B18" s="174">
        <v>1</v>
      </c>
      <c r="C18" s="174" t="s">
        <v>767</v>
      </c>
      <c r="D18" s="232" t="s">
        <v>764</v>
      </c>
      <c r="E18" s="232">
        <v>5000</v>
      </c>
      <c r="F18" s="233"/>
      <c r="G18" s="189"/>
      <c r="H18" s="189"/>
      <c r="I18" s="189"/>
    </row>
    <row r="19" spans="1:9" ht="15" x14ac:dyDescent="0.2">
      <c r="A19" s="348"/>
      <c r="B19" s="174">
        <v>2</v>
      </c>
      <c r="C19" s="174" t="s">
        <v>767</v>
      </c>
      <c r="D19" s="232">
        <v>5000</v>
      </c>
      <c r="E19" s="232">
        <v>12000</v>
      </c>
      <c r="F19" s="233"/>
      <c r="G19" s="189"/>
      <c r="H19" s="189"/>
      <c r="I19" s="189"/>
    </row>
    <row r="20" spans="1:9" ht="15" x14ac:dyDescent="0.2">
      <c r="A20" s="348"/>
      <c r="B20" s="174">
        <v>3</v>
      </c>
      <c r="C20" s="174" t="s">
        <v>767</v>
      </c>
      <c r="D20" s="232">
        <v>12000</v>
      </c>
      <c r="E20" s="232">
        <v>21500</v>
      </c>
      <c r="F20" s="233"/>
      <c r="G20" s="189"/>
      <c r="H20" s="189"/>
      <c r="I20" s="189"/>
    </row>
    <row r="21" spans="1:9" ht="15" x14ac:dyDescent="0.2">
      <c r="A21" s="349"/>
      <c r="B21" s="174">
        <v>4</v>
      </c>
      <c r="C21" s="174" t="s">
        <v>767</v>
      </c>
      <c r="D21" s="232">
        <v>21500</v>
      </c>
      <c r="E21" s="232" t="s">
        <v>765</v>
      </c>
      <c r="F21" s="233"/>
      <c r="G21" s="189"/>
      <c r="H21" s="189"/>
      <c r="I21" s="189"/>
    </row>
    <row r="22" spans="1:9" ht="12.75" customHeight="1" x14ac:dyDescent="0.2">
      <c r="A22" s="189" t="s">
        <v>770</v>
      </c>
      <c r="B22" s="189"/>
      <c r="C22" s="189"/>
      <c r="D22" s="189"/>
      <c r="E22" s="189"/>
      <c r="F22" s="189"/>
      <c r="G22" s="189"/>
      <c r="H22" s="189"/>
      <c r="I22" s="189"/>
    </row>
    <row r="23" spans="1:9" x14ac:dyDescent="0.2">
      <c r="A23" s="189"/>
      <c r="B23" s="189"/>
      <c r="C23" s="189"/>
      <c r="D23" s="189"/>
      <c r="E23" s="189"/>
      <c r="F23" s="189"/>
      <c r="G23" s="189"/>
      <c r="H23" s="189"/>
      <c r="I23" s="189"/>
    </row>
    <row r="24" spans="1:9" x14ac:dyDescent="0.2">
      <c r="A24" s="189"/>
      <c r="B24" s="189"/>
      <c r="C24" s="189"/>
      <c r="D24" s="189"/>
      <c r="E24" s="189"/>
      <c r="F24" s="189"/>
      <c r="G24" s="189"/>
      <c r="H24" s="189"/>
      <c r="I24" s="189"/>
    </row>
    <row r="25" spans="1:9" x14ac:dyDescent="0.2">
      <c r="A25" s="189"/>
      <c r="B25" s="189"/>
      <c r="C25" s="189"/>
      <c r="D25" s="189"/>
      <c r="E25" s="189"/>
      <c r="F25" s="189"/>
      <c r="G25" s="189"/>
      <c r="H25" s="189"/>
      <c r="I25" s="189"/>
    </row>
    <row r="26" spans="1:9" x14ac:dyDescent="0.2">
      <c r="A26" s="189"/>
      <c r="B26" s="189"/>
      <c r="C26" s="189"/>
      <c r="D26" s="189"/>
      <c r="E26" s="189"/>
      <c r="F26" s="189"/>
      <c r="G26" s="189"/>
      <c r="H26" s="189"/>
      <c r="I26" s="189"/>
    </row>
    <row r="27" spans="1:9" x14ac:dyDescent="0.2">
      <c r="A27" s="189"/>
      <c r="B27" s="189"/>
      <c r="C27" s="189"/>
      <c r="D27" s="189"/>
      <c r="E27" s="189"/>
      <c r="F27" s="189"/>
      <c r="G27" s="189"/>
      <c r="H27" s="189"/>
      <c r="I27" s="189"/>
    </row>
    <row r="28" spans="1:9" x14ac:dyDescent="0.2">
      <c r="A28" s="189"/>
      <c r="B28" s="189"/>
      <c r="C28" s="189"/>
      <c r="D28" s="189"/>
      <c r="E28" s="189"/>
      <c r="F28" s="189"/>
      <c r="G28" s="189"/>
      <c r="H28" s="189"/>
      <c r="I28" s="189"/>
    </row>
    <row r="29" spans="1:9" x14ac:dyDescent="0.2">
      <c r="A29" s="189"/>
      <c r="B29" s="189"/>
      <c r="C29" s="189"/>
      <c r="D29" s="189"/>
      <c r="E29" s="189"/>
      <c r="F29" s="189"/>
      <c r="G29" s="189"/>
      <c r="H29" s="189"/>
      <c r="I29" s="189"/>
    </row>
    <row r="30" spans="1:9" x14ac:dyDescent="0.2">
      <c r="A30" s="189"/>
      <c r="B30" s="189"/>
      <c r="C30" s="189"/>
      <c r="D30" s="189"/>
      <c r="E30" s="189"/>
      <c r="F30" s="189"/>
      <c r="G30" s="189"/>
      <c r="H30" s="189"/>
      <c r="I30" s="189"/>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A11" sqref="A11"/>
    </sheetView>
  </sheetViews>
  <sheetFormatPr defaultRowHeight="12.75" x14ac:dyDescent="0.2"/>
  <cols>
    <col min="1" max="1" width="2.42578125" style="97" customWidth="1"/>
    <col min="2" max="2" width="33.7109375" style="97" customWidth="1"/>
    <col min="3" max="4" width="14.140625" style="97" customWidth="1"/>
    <col min="5" max="9" width="12.140625" style="97" customWidth="1"/>
    <col min="10" max="10" width="5.5703125" style="97" customWidth="1"/>
    <col min="11" max="11" width="5.28515625" style="97" customWidth="1"/>
    <col min="12" max="12" width="35.28515625" style="97" customWidth="1"/>
    <col min="13" max="20" width="11.7109375" style="97" customWidth="1"/>
    <col min="21" max="27" width="9.140625" style="97"/>
    <col min="28" max="28" width="25" style="97" bestFit="1" customWidth="1"/>
    <col min="29" max="29" width="14.5703125" style="97" bestFit="1" customWidth="1"/>
    <col min="30" max="16384" width="9.140625" style="97"/>
  </cols>
  <sheetData>
    <row r="1" spans="1:154" x14ac:dyDescent="0.2">
      <c r="B1" s="80" t="s">
        <v>27</v>
      </c>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8"/>
      <c r="DA1" s="98"/>
      <c r="DB1" s="98"/>
      <c r="DC1" s="98"/>
      <c r="DD1" s="98"/>
      <c r="DE1" s="98"/>
      <c r="DF1" s="98"/>
      <c r="DG1" s="98"/>
      <c r="DH1" s="98"/>
      <c r="DI1" s="98"/>
      <c r="DJ1" s="98"/>
      <c r="DK1" s="98"/>
      <c r="DL1" s="98"/>
      <c r="DM1" s="98"/>
      <c r="DN1" s="98"/>
      <c r="DO1" s="98"/>
      <c r="DP1" s="98"/>
      <c r="DQ1" s="98"/>
      <c r="DR1" s="98"/>
      <c r="DS1" s="98"/>
      <c r="DT1" s="98"/>
      <c r="DU1" s="98"/>
      <c r="DV1" s="98"/>
      <c r="DW1" s="98"/>
      <c r="DX1" s="98"/>
      <c r="DY1" s="98"/>
      <c r="DZ1" s="98"/>
      <c r="EA1" s="98"/>
      <c r="EB1" s="98"/>
      <c r="EC1" s="98"/>
      <c r="ED1" s="98"/>
      <c r="EE1" s="98"/>
      <c r="EF1" s="98"/>
      <c r="EG1" s="98"/>
      <c r="EH1" s="98"/>
      <c r="EI1" s="98"/>
      <c r="EJ1" s="98"/>
      <c r="EK1" s="98"/>
      <c r="EL1" s="98"/>
      <c r="EM1" s="98"/>
      <c r="EN1" s="98"/>
      <c r="EO1" s="98"/>
      <c r="EP1" s="98"/>
      <c r="EQ1" s="98"/>
      <c r="ER1" s="98"/>
      <c r="ES1" s="98"/>
      <c r="ET1" s="98"/>
      <c r="EU1" s="98"/>
      <c r="EV1" s="98"/>
      <c r="EW1" s="98"/>
      <c r="EX1" s="98"/>
    </row>
    <row r="2" spans="1:154" s="99" customFormat="1" ht="21.75" customHeight="1" x14ac:dyDescent="0.2">
      <c r="B2" s="352" t="str">
        <f>Overview!B4&amp; " - Effective from "&amp;TEXT(Overview!D4,"D MMMM YYYY")&amp;" - "&amp;Overview!E4</f>
        <v>National Grid Electricity Distribution (West Midlands) plc - Effective from 1 April 2024 - Final</v>
      </c>
      <c r="C2" s="353"/>
      <c r="D2" s="353"/>
      <c r="E2" s="353"/>
      <c r="F2" s="353"/>
      <c r="G2" s="353"/>
      <c r="H2" s="353"/>
      <c r="I2" s="353"/>
      <c r="J2" s="353"/>
      <c r="K2" s="353"/>
      <c r="L2" s="353"/>
      <c r="M2" s="353"/>
      <c r="N2" s="353"/>
      <c r="O2" s="353"/>
      <c r="P2" s="353"/>
      <c r="Q2" s="353"/>
      <c r="R2" s="353"/>
      <c r="S2" s="353"/>
      <c r="T2" s="354"/>
      <c r="U2" s="98"/>
      <c r="V2" s="98"/>
      <c r="W2" s="98"/>
      <c r="X2" s="98"/>
      <c r="Y2" s="98"/>
      <c r="Z2" s="98"/>
      <c r="AA2" s="98"/>
      <c r="AB2" s="24"/>
      <c r="AC2" s="48" t="s">
        <v>206</v>
      </c>
      <c r="AD2" s="48" t="s">
        <v>208</v>
      </c>
      <c r="AE2" s="48" t="s">
        <v>207</v>
      </c>
      <c r="AF2" s="131" t="s">
        <v>33</v>
      </c>
      <c r="AG2" s="131" t="s">
        <v>34</v>
      </c>
      <c r="AH2" s="24" t="s">
        <v>174</v>
      </c>
      <c r="AI2" s="131" t="s">
        <v>61</v>
      </c>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row>
    <row r="3" spans="1:154" s="101" customFormat="1" ht="9" customHeight="1" x14ac:dyDescent="0.2">
      <c r="A3" s="100"/>
      <c r="B3" s="100"/>
      <c r="C3" s="100"/>
      <c r="D3" s="100"/>
      <c r="E3" s="100"/>
      <c r="F3" s="100"/>
      <c r="G3" s="100"/>
      <c r="H3" s="100"/>
      <c r="I3" s="100"/>
      <c r="J3" s="100"/>
      <c r="K3" s="100"/>
      <c r="L3" s="98"/>
      <c r="M3" s="98"/>
      <c r="N3" s="98"/>
      <c r="O3" s="98"/>
      <c r="P3" s="98"/>
      <c r="Q3" s="98"/>
      <c r="R3" s="98"/>
      <c r="S3" s="98"/>
      <c r="T3" s="98"/>
      <c r="U3" s="98"/>
      <c r="V3" s="98"/>
      <c r="W3" s="98"/>
      <c r="X3" s="98"/>
      <c r="Y3" s="98"/>
      <c r="Z3" s="98"/>
      <c r="AA3" s="98"/>
      <c r="AB3" s="15" t="s">
        <v>188</v>
      </c>
      <c r="AC3" s="133" t="s">
        <v>212</v>
      </c>
      <c r="AD3" s="134" t="s">
        <v>214</v>
      </c>
      <c r="AE3" s="135" t="s">
        <v>207</v>
      </c>
      <c r="AF3" s="141" t="s">
        <v>216</v>
      </c>
      <c r="AG3" s="136" t="s">
        <v>219</v>
      </c>
      <c r="AH3" s="136" t="s">
        <v>219</v>
      </c>
      <c r="AI3" s="137" t="s">
        <v>219</v>
      </c>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row>
    <row r="4" spans="1:154" ht="26.25" customHeight="1" x14ac:dyDescent="0.2">
      <c r="B4" s="358" t="s">
        <v>210</v>
      </c>
      <c r="C4" s="359"/>
      <c r="D4" s="359"/>
      <c r="E4" s="359"/>
      <c r="F4" s="359"/>
      <c r="G4" s="359"/>
      <c r="H4" s="359"/>
      <c r="I4" s="360"/>
      <c r="L4" s="358" t="s">
        <v>211</v>
      </c>
      <c r="M4" s="359"/>
      <c r="N4" s="359"/>
      <c r="O4" s="359"/>
      <c r="P4" s="359"/>
      <c r="Q4" s="359"/>
      <c r="R4" s="359"/>
      <c r="S4" s="359"/>
      <c r="T4" s="360"/>
      <c r="AB4" s="15" t="s">
        <v>189</v>
      </c>
      <c r="AC4" s="133" t="s">
        <v>212</v>
      </c>
      <c r="AD4" s="134" t="s">
        <v>214</v>
      </c>
      <c r="AE4" s="135" t="s">
        <v>207</v>
      </c>
      <c r="AF4" s="136" t="s">
        <v>219</v>
      </c>
      <c r="AG4" s="136" t="s">
        <v>219</v>
      </c>
      <c r="AH4" s="136" t="s">
        <v>219</v>
      </c>
      <c r="AI4" s="137" t="s">
        <v>219</v>
      </c>
    </row>
    <row r="5" spans="1:154" ht="18" customHeight="1" x14ac:dyDescent="0.2">
      <c r="B5" s="362" t="s">
        <v>144</v>
      </c>
      <c r="C5" s="362"/>
      <c r="D5" s="362"/>
      <c r="E5" s="362"/>
      <c r="F5" s="362"/>
      <c r="G5" s="362"/>
      <c r="H5" s="362"/>
      <c r="I5" s="362"/>
      <c r="L5" s="362" t="s">
        <v>146</v>
      </c>
      <c r="M5" s="362"/>
      <c r="N5" s="362"/>
      <c r="O5" s="362"/>
      <c r="P5" s="362"/>
      <c r="Q5" s="362"/>
      <c r="R5" s="362"/>
      <c r="S5" s="362"/>
      <c r="T5" s="362"/>
      <c r="AB5" s="15" t="s">
        <v>190</v>
      </c>
      <c r="AC5" s="133" t="s">
        <v>212</v>
      </c>
      <c r="AD5" s="134" t="s">
        <v>214</v>
      </c>
      <c r="AE5" s="135" t="s">
        <v>207</v>
      </c>
      <c r="AF5" s="141" t="s">
        <v>216</v>
      </c>
      <c r="AG5" s="136" t="s">
        <v>219</v>
      </c>
      <c r="AH5" s="136" t="s">
        <v>219</v>
      </c>
      <c r="AI5" s="137" t="s">
        <v>219</v>
      </c>
    </row>
    <row r="6" spans="1:154" s="102" customFormat="1" ht="27.75" customHeight="1" x14ac:dyDescent="0.2">
      <c r="B6" s="361" t="s">
        <v>150</v>
      </c>
      <c r="C6" s="361"/>
      <c r="D6" s="361"/>
      <c r="E6" s="361"/>
      <c r="F6" s="361"/>
      <c r="G6" s="361"/>
      <c r="H6" s="361"/>
      <c r="I6" s="361"/>
      <c r="L6" s="361" t="s">
        <v>151</v>
      </c>
      <c r="M6" s="361"/>
      <c r="N6" s="361"/>
      <c r="O6" s="361"/>
      <c r="P6" s="361"/>
      <c r="Q6" s="361"/>
      <c r="R6" s="361"/>
      <c r="S6" s="361"/>
      <c r="T6" s="361"/>
      <c r="AB6" s="15" t="s">
        <v>191</v>
      </c>
      <c r="AC6" s="133" t="s">
        <v>212</v>
      </c>
      <c r="AD6" s="134" t="s">
        <v>214</v>
      </c>
      <c r="AE6" s="135" t="s">
        <v>207</v>
      </c>
      <c r="AF6" s="136" t="s">
        <v>219</v>
      </c>
      <c r="AG6" s="136" t="s">
        <v>219</v>
      </c>
      <c r="AH6" s="136" t="s">
        <v>219</v>
      </c>
      <c r="AI6" s="137" t="s">
        <v>219</v>
      </c>
    </row>
    <row r="7" spans="1:154" ht="18" customHeight="1" x14ac:dyDescent="0.2">
      <c r="B7" s="362" t="s">
        <v>145</v>
      </c>
      <c r="C7" s="362"/>
      <c r="D7" s="362"/>
      <c r="E7" s="362"/>
      <c r="F7" s="362"/>
      <c r="G7" s="362"/>
      <c r="H7" s="362"/>
      <c r="I7" s="362"/>
      <c r="L7" s="362" t="s">
        <v>147</v>
      </c>
      <c r="M7" s="362"/>
      <c r="N7" s="362"/>
      <c r="O7" s="362"/>
      <c r="P7" s="362"/>
      <c r="Q7" s="362"/>
      <c r="R7" s="362"/>
      <c r="S7" s="362"/>
      <c r="T7" s="362"/>
      <c r="AB7" s="15" t="s">
        <v>192</v>
      </c>
      <c r="AC7" s="133" t="s">
        <v>212</v>
      </c>
      <c r="AD7" s="134" t="s">
        <v>214</v>
      </c>
      <c r="AE7" s="135" t="s">
        <v>207</v>
      </c>
      <c r="AF7" s="141" t="s">
        <v>216</v>
      </c>
      <c r="AG7" s="141" t="s">
        <v>217</v>
      </c>
      <c r="AH7" s="142" t="s">
        <v>218</v>
      </c>
      <c r="AI7" s="143" t="s">
        <v>61</v>
      </c>
    </row>
    <row r="8" spans="1:154" ht="8.25" customHeight="1" x14ac:dyDescent="0.2">
      <c r="AB8" s="15" t="s">
        <v>193</v>
      </c>
      <c r="AC8" s="133" t="s">
        <v>212</v>
      </c>
      <c r="AD8" s="134" t="s">
        <v>214</v>
      </c>
      <c r="AE8" s="135" t="s">
        <v>207</v>
      </c>
      <c r="AF8" s="141" t="s">
        <v>216</v>
      </c>
      <c r="AG8" s="141" t="s">
        <v>217</v>
      </c>
      <c r="AH8" s="142" t="s">
        <v>218</v>
      </c>
      <c r="AI8" s="138" t="s">
        <v>61</v>
      </c>
    </row>
    <row r="9" spans="1:154" ht="72" customHeight="1" x14ac:dyDescent="0.2">
      <c r="B9" s="103" t="s">
        <v>148</v>
      </c>
      <c r="C9" s="104" t="str">
        <f>IFERROR(VLOOKUP($B$10,$AB$2:$AI$18,2,FALSE),AC2)</f>
        <v>Red unit charge
p/kWh</v>
      </c>
      <c r="D9" s="104" t="str">
        <f>IFERROR(VLOOKUP($B$10,$AB$2:$AI$18,3,FALSE),AD2)</f>
        <v>Amber unit charge
p/kWh</v>
      </c>
      <c r="E9" s="104" t="str">
        <f>IFERROR(VLOOKUP($B$10,$AB$2:$AI$18,4,FALSE),AE2)</f>
        <v>Green unit charge
p/kWh</v>
      </c>
      <c r="F9" s="104" t="str">
        <f>IFERROR(VLOOKUP($B$10,$AB$2:$AI$18,5,FALSE),AF2)</f>
        <v>Fixed charge 
p/MPAN/day</v>
      </c>
      <c r="G9" s="104" t="str">
        <f>IFERROR(VLOOKUP($B$10,$AB$2:$AI$18,6,FALSE),AG2)</f>
        <v>Capacity charge 
p/kVA/day</v>
      </c>
      <c r="H9" s="104" t="str">
        <f>IFERROR(VLOOKUP($B$10,$AB$2:$AI$18,7,FALSE),AH2)</f>
        <v>Exceeded Capacity charge 
p/kVA/day</v>
      </c>
      <c r="I9" s="104" t="str">
        <f>IFERROR(VLOOKUP($B$10,$AB$2:$AI$18,8,FALSE),AI2)</f>
        <v>Reactive power charge
p/kVArh</v>
      </c>
      <c r="L9" s="103" t="s">
        <v>149</v>
      </c>
      <c r="M9" s="121" t="str">
        <f>'Annex 2 EHV charges'!I10</f>
        <v>Import
Super Red
unit charge
(p/kWh)</v>
      </c>
      <c r="N9" s="121" t="str">
        <f>'Annex 2 EHV charges'!J10</f>
        <v>Import
fixed charge
(p/day)</v>
      </c>
      <c r="O9" s="121" t="str">
        <f>'Annex 2 EHV charges'!K10</f>
        <v>Import
capacity charge
(p/kVA/day)</v>
      </c>
      <c r="P9" s="121" t="str">
        <f>'Annex 2 EHV charges'!L10</f>
        <v>Import
exceeded capacity charge
(p/kVA/day)</v>
      </c>
      <c r="Q9" s="122" t="str">
        <f>'Annex 2 EHV charges'!M10</f>
        <v>Export
Super Red
unit charge
(p/kWh)</v>
      </c>
      <c r="R9" s="122" t="str">
        <f>'Annex 2 EHV charges'!N10</f>
        <v>Export
fixed charge
(p/day)</v>
      </c>
      <c r="S9" s="122" t="str">
        <f>'Annex 2 EHV charges'!O10</f>
        <v>Export
capacity charge
(p/kVA/day)</v>
      </c>
      <c r="T9" s="122" t="str">
        <f>'Annex 2 EHV charges'!P10</f>
        <v>Export
exceeded capacity charge
(p/kVA/day)</v>
      </c>
      <c r="AB9" s="15" t="s">
        <v>194</v>
      </c>
      <c r="AC9" s="133" t="s">
        <v>212</v>
      </c>
      <c r="AD9" s="134" t="s">
        <v>214</v>
      </c>
      <c r="AE9" s="135" t="s">
        <v>207</v>
      </c>
      <c r="AF9" s="141" t="s">
        <v>216</v>
      </c>
      <c r="AG9" s="141" t="s">
        <v>217</v>
      </c>
      <c r="AH9" s="142" t="s">
        <v>218</v>
      </c>
      <c r="AI9" s="138" t="s">
        <v>61</v>
      </c>
    </row>
    <row r="10" spans="1:154" ht="30" customHeight="1" x14ac:dyDescent="0.2">
      <c r="B10" s="91" t="s">
        <v>192</v>
      </c>
      <c r="C10" s="117" t="str">
        <f>IFERROR(VLOOKUP($B$10,'Annex 1 LV, HV and UMS charges'!$A:$K,4,FALSE),"")</f>
        <v/>
      </c>
      <c r="D10" s="118" t="str">
        <f>IFERROR(VLOOKUP($B$10,'Annex 1 LV, HV and UMS charges'!$A:$K,5,FALSE),"")</f>
        <v/>
      </c>
      <c r="E10" s="118" t="str">
        <f>IFERROR(VLOOKUP($B$10,'Annex 1 LV, HV and UMS charges'!$A:$K,6,FALSE),"")</f>
        <v/>
      </c>
      <c r="F10" s="93" t="str">
        <f>IFERROR(VLOOKUP($B$10,'Annex 1 LV, HV and UMS charges'!$A:$K,7,FALSE),"")</f>
        <v/>
      </c>
      <c r="G10" s="93" t="str">
        <f>IFERROR(VLOOKUP($B$10,'Annex 1 LV, HV and UMS charges'!$A:$K,8,FALSE),"")</f>
        <v/>
      </c>
      <c r="H10" s="93" t="str">
        <f>IFERROR(VLOOKUP($B$10,'Annex 1 LV, HV and UMS charges'!$A:$K,9,FALSE),"")</f>
        <v/>
      </c>
      <c r="I10" s="93" t="str">
        <f>IFERROR(VLOOKUP($B$10,'Annex 1 LV, HV and UMS charges'!$A:$K,10,FALSE),"")</f>
        <v/>
      </c>
      <c r="L10" s="91"/>
      <c r="M10" s="228" t="str">
        <f>IFERROR(VLOOKUP($L$10,'Annex 2 EHV charges'!$G:$P,COLUMN(M10)-10,FALSE),"")</f>
        <v/>
      </c>
      <c r="N10" s="228" t="str">
        <f>IFERROR(VLOOKUP($L$10,'Annex 2 EHV charges'!$G:$P,COLUMN(N10)-10,FALSE),"")</f>
        <v/>
      </c>
      <c r="O10" s="228" t="str">
        <f>IFERROR(VLOOKUP($L$10,'Annex 2 EHV charges'!$G:$P,COLUMN(O10)-10,FALSE),"")</f>
        <v/>
      </c>
      <c r="P10" s="228" t="str">
        <f>IFERROR(VLOOKUP($L$10,'Annex 2 EHV charges'!$G:$P,COLUMN(P10)-10,FALSE),"")</f>
        <v/>
      </c>
      <c r="Q10" s="229" t="str">
        <f>IFERROR(VLOOKUP($L$10,'Annex 2 EHV charges'!$G:$P,COLUMN(Q10)-10,FALSE),"")</f>
        <v/>
      </c>
      <c r="R10" s="229" t="str">
        <f>IFERROR(VLOOKUP($L$10,'Annex 2 EHV charges'!$G:$P,COLUMN(R10)-10,FALSE),"")</f>
        <v/>
      </c>
      <c r="S10" s="229" t="str">
        <f>IFERROR(VLOOKUP($L$10,'Annex 2 EHV charges'!$G:$P,COLUMN(S10)-10,FALSE),"")</f>
        <v/>
      </c>
      <c r="T10" s="229" t="str">
        <f>IFERROR(VLOOKUP($L$10,'Annex 2 EHV charges'!$G:$P,COLUMN(T10)-10,FALSE),"")</f>
        <v/>
      </c>
      <c r="AB10" s="15" t="s">
        <v>195</v>
      </c>
      <c r="AC10" s="139" t="s">
        <v>213</v>
      </c>
      <c r="AD10" s="140" t="s">
        <v>215</v>
      </c>
      <c r="AE10" s="135" t="s">
        <v>207</v>
      </c>
      <c r="AF10" s="136" t="s">
        <v>219</v>
      </c>
      <c r="AG10" s="136" t="s">
        <v>219</v>
      </c>
      <c r="AH10" s="136" t="s">
        <v>219</v>
      </c>
      <c r="AI10" s="136" t="s">
        <v>219</v>
      </c>
    </row>
    <row r="11" spans="1:154" ht="7.5" customHeight="1" x14ac:dyDescent="0.2">
      <c r="AB11" s="15" t="s">
        <v>196</v>
      </c>
      <c r="AC11" s="133" t="s">
        <v>212</v>
      </c>
      <c r="AD11" s="134" t="s">
        <v>214</v>
      </c>
      <c r="AE11" s="135" t="s">
        <v>207</v>
      </c>
      <c r="AF11" s="141" t="s">
        <v>216</v>
      </c>
      <c r="AG11" s="136" t="s">
        <v>219</v>
      </c>
      <c r="AH11" s="136" t="s">
        <v>219</v>
      </c>
      <c r="AI11" s="136" t="s">
        <v>219</v>
      </c>
    </row>
    <row r="12" spans="1:154" ht="88.5" customHeight="1" x14ac:dyDescent="0.2">
      <c r="B12" s="106" t="s">
        <v>114</v>
      </c>
      <c r="C12" s="104" t="str">
        <f>C9</f>
        <v>Red unit charge
p/kWh</v>
      </c>
      <c r="D12" s="104" t="str">
        <f>D9</f>
        <v>Amber unit charge
p/kWh</v>
      </c>
      <c r="E12" s="104" t="str">
        <f>E9</f>
        <v>Green unit charge
p/kWh</v>
      </c>
      <c r="F12" s="104" t="s">
        <v>115</v>
      </c>
      <c r="G12" s="104" t="s">
        <v>112</v>
      </c>
      <c r="H12" s="104" t="s">
        <v>177</v>
      </c>
      <c r="I12" s="104" t="s">
        <v>113</v>
      </c>
      <c r="L12" s="106" t="s">
        <v>114</v>
      </c>
      <c r="M12" s="104" t="s">
        <v>134</v>
      </c>
      <c r="N12" s="104" t="s">
        <v>115</v>
      </c>
      <c r="O12" s="104" t="s">
        <v>130</v>
      </c>
      <c r="P12" s="104" t="s">
        <v>177</v>
      </c>
      <c r="Q12" s="105" t="s">
        <v>132</v>
      </c>
      <c r="R12" s="105" t="s">
        <v>115</v>
      </c>
      <c r="S12" s="105" t="s">
        <v>131</v>
      </c>
      <c r="T12" s="105" t="s">
        <v>177</v>
      </c>
      <c r="AB12" s="15" t="s">
        <v>197</v>
      </c>
      <c r="AC12" s="133" t="s">
        <v>212</v>
      </c>
      <c r="AD12" s="134" t="s">
        <v>214</v>
      </c>
      <c r="AE12" s="135" t="s">
        <v>207</v>
      </c>
      <c r="AF12" s="141" t="s">
        <v>216</v>
      </c>
      <c r="AG12" s="136" t="s">
        <v>219</v>
      </c>
      <c r="AH12" s="136" t="s">
        <v>219</v>
      </c>
      <c r="AI12" s="136" t="s">
        <v>219</v>
      </c>
    </row>
    <row r="13" spans="1:154" ht="30" customHeight="1" x14ac:dyDescent="0.2">
      <c r="B13" s="107" t="s">
        <v>116</v>
      </c>
      <c r="C13" s="112"/>
      <c r="D13" s="112"/>
      <c r="E13" s="112"/>
      <c r="F13" s="112"/>
      <c r="G13" s="112"/>
      <c r="H13" s="112"/>
      <c r="I13" s="112"/>
      <c r="L13" s="107" t="s">
        <v>116</v>
      </c>
      <c r="M13" s="94"/>
      <c r="N13" s="94"/>
      <c r="O13" s="94"/>
      <c r="P13" s="94"/>
      <c r="Q13" s="95"/>
      <c r="R13" s="95">
        <f>N13</f>
        <v>0</v>
      </c>
      <c r="S13" s="95"/>
      <c r="T13" s="95"/>
      <c r="AB13" s="15" t="s">
        <v>198</v>
      </c>
      <c r="AC13" s="133" t="s">
        <v>212</v>
      </c>
      <c r="AD13" s="134" t="s">
        <v>214</v>
      </c>
      <c r="AE13" s="135" t="s">
        <v>207</v>
      </c>
      <c r="AF13" s="141" t="s">
        <v>216</v>
      </c>
      <c r="AG13" s="136" t="s">
        <v>219</v>
      </c>
      <c r="AH13" s="136" t="s">
        <v>219</v>
      </c>
      <c r="AI13" s="138" t="s">
        <v>61</v>
      </c>
    </row>
    <row r="14" spans="1:154" ht="30" customHeight="1" x14ac:dyDescent="0.2">
      <c r="B14" s="108" t="s">
        <v>118</v>
      </c>
      <c r="C14" s="92">
        <f t="shared" ref="C14:I14" si="0">C13</f>
        <v>0</v>
      </c>
      <c r="D14" s="92">
        <f t="shared" si="0"/>
        <v>0</v>
      </c>
      <c r="E14" s="92">
        <f t="shared" si="0"/>
        <v>0</v>
      </c>
      <c r="F14" s="92">
        <f t="shared" si="0"/>
        <v>0</v>
      </c>
      <c r="G14" s="92">
        <f t="shared" si="0"/>
        <v>0</v>
      </c>
      <c r="H14" s="92">
        <f t="shared" si="0"/>
        <v>0</v>
      </c>
      <c r="I14" s="92">
        <f t="shared" si="0"/>
        <v>0</v>
      </c>
      <c r="L14" s="108" t="s">
        <v>118</v>
      </c>
      <c r="M14" s="92">
        <f>M13</f>
        <v>0</v>
      </c>
      <c r="N14" s="92">
        <f t="shared" ref="N14:T14" si="1">N13</f>
        <v>0</v>
      </c>
      <c r="O14" s="92">
        <f t="shared" si="1"/>
        <v>0</v>
      </c>
      <c r="P14" s="92">
        <f t="shared" si="1"/>
        <v>0</v>
      </c>
      <c r="Q14" s="96">
        <f t="shared" si="1"/>
        <v>0</v>
      </c>
      <c r="R14" s="96">
        <f t="shared" si="1"/>
        <v>0</v>
      </c>
      <c r="S14" s="96">
        <f t="shared" si="1"/>
        <v>0</v>
      </c>
      <c r="T14" s="96">
        <f t="shared" si="1"/>
        <v>0</v>
      </c>
      <c r="AB14" s="15" t="s">
        <v>199</v>
      </c>
      <c r="AC14" s="133" t="s">
        <v>212</v>
      </c>
      <c r="AD14" s="134" t="s">
        <v>214</v>
      </c>
      <c r="AE14" s="135" t="s">
        <v>207</v>
      </c>
      <c r="AF14" s="141" t="s">
        <v>216</v>
      </c>
      <c r="AG14" s="136" t="s">
        <v>219</v>
      </c>
      <c r="AH14" s="136" t="s">
        <v>219</v>
      </c>
      <c r="AI14" s="136" t="s">
        <v>219</v>
      </c>
    </row>
    <row r="15" spans="1:154" ht="7.5" customHeight="1" x14ac:dyDescent="0.2">
      <c r="AB15" s="15" t="s">
        <v>200</v>
      </c>
      <c r="AC15" s="133" t="s">
        <v>212</v>
      </c>
      <c r="AD15" s="134" t="s">
        <v>214</v>
      </c>
      <c r="AE15" s="135" t="s">
        <v>207</v>
      </c>
      <c r="AF15" s="141" t="s">
        <v>216</v>
      </c>
      <c r="AG15" s="136" t="s">
        <v>219</v>
      </c>
      <c r="AH15" s="136" t="s">
        <v>219</v>
      </c>
      <c r="AI15" s="138" t="s">
        <v>61</v>
      </c>
    </row>
    <row r="16" spans="1:154" ht="63.75" customHeight="1" x14ac:dyDescent="0.2">
      <c r="B16" s="106" t="s">
        <v>117</v>
      </c>
      <c r="C16" s="104" t="s">
        <v>127</v>
      </c>
      <c r="D16" s="104" t="s">
        <v>128</v>
      </c>
      <c r="E16" s="104" t="s">
        <v>129</v>
      </c>
      <c r="F16" s="104" t="s">
        <v>123</v>
      </c>
      <c r="G16" s="104" t="s">
        <v>122</v>
      </c>
      <c r="H16" s="104" t="s">
        <v>178</v>
      </c>
      <c r="I16" s="104" t="s">
        <v>121</v>
      </c>
      <c r="L16" s="106" t="s">
        <v>117</v>
      </c>
      <c r="M16" s="104" t="s">
        <v>135</v>
      </c>
      <c r="N16" s="104" t="s">
        <v>133</v>
      </c>
      <c r="O16" s="104" t="s">
        <v>138</v>
      </c>
      <c r="P16" s="104" t="s">
        <v>179</v>
      </c>
      <c r="Q16" s="105" t="s">
        <v>136</v>
      </c>
      <c r="R16" s="105" t="s">
        <v>137</v>
      </c>
      <c r="S16" s="105" t="s">
        <v>139</v>
      </c>
      <c r="T16" s="105" t="s">
        <v>180</v>
      </c>
      <c r="AB16" s="15" t="s">
        <v>201</v>
      </c>
      <c r="AC16" s="133" t="s">
        <v>212</v>
      </c>
      <c r="AD16" s="134" t="s">
        <v>214</v>
      </c>
      <c r="AE16" s="135" t="s">
        <v>207</v>
      </c>
      <c r="AF16" s="141" t="s">
        <v>216</v>
      </c>
      <c r="AG16" s="136" t="s">
        <v>219</v>
      </c>
      <c r="AH16" s="136" t="s">
        <v>219</v>
      </c>
      <c r="AI16" s="136" t="s">
        <v>219</v>
      </c>
    </row>
    <row r="17" spans="2:35" ht="30" customHeight="1" x14ac:dyDescent="0.2">
      <c r="B17" s="107" t="s">
        <v>119</v>
      </c>
      <c r="C17" s="113" t="str">
        <f>IFERROR(C10*C13/100,"")</f>
        <v/>
      </c>
      <c r="D17" s="113" t="str">
        <f t="shared" ref="D17:I17" si="2">IFERROR(D10*D13/100,"")</f>
        <v/>
      </c>
      <c r="E17" s="113" t="str">
        <f t="shared" si="2"/>
        <v/>
      </c>
      <c r="F17" s="113" t="str">
        <f t="shared" si="2"/>
        <v/>
      </c>
      <c r="G17" s="113" t="str">
        <f>IFERROR(G10*G13*F13/100,"")</f>
        <v/>
      </c>
      <c r="H17" s="113" t="str">
        <f>IFERROR(H10*H13*F13/100,"")</f>
        <v/>
      </c>
      <c r="I17" s="113" t="str">
        <f t="shared" si="2"/>
        <v/>
      </c>
      <c r="L17" s="109" t="s">
        <v>119</v>
      </c>
      <c r="M17" s="113" t="str">
        <f>IFERROR(M10*M13/100,"")</f>
        <v/>
      </c>
      <c r="N17" s="113" t="str">
        <f>IFERROR(N10*N13/100,"")</f>
        <v/>
      </c>
      <c r="O17" s="113" t="str">
        <f>IFERROR(O10*O13*N13/100,"")</f>
        <v/>
      </c>
      <c r="P17" s="113" t="str">
        <f>IFERROR(P10*P13*N13/100,"")</f>
        <v/>
      </c>
      <c r="Q17" s="114" t="str">
        <f>IFERROR(Q10*Q13/100,"")</f>
        <v/>
      </c>
      <c r="R17" s="114" t="str">
        <f>IFERROR(R10*R13/100,"")</f>
        <v/>
      </c>
      <c r="S17" s="114" t="str">
        <f>IFERROR(S10*S13*R13/100,"")</f>
        <v/>
      </c>
      <c r="T17" s="114" t="str">
        <f>IFERROR(T10*T13*R13/100,"")</f>
        <v/>
      </c>
      <c r="AB17" s="15" t="s">
        <v>202</v>
      </c>
      <c r="AC17" s="133" t="s">
        <v>212</v>
      </c>
      <c r="AD17" s="134" t="s">
        <v>214</v>
      </c>
      <c r="AE17" s="135" t="s">
        <v>207</v>
      </c>
      <c r="AF17" s="141" t="s">
        <v>216</v>
      </c>
      <c r="AG17" s="136" t="s">
        <v>219</v>
      </c>
      <c r="AH17" s="136" t="s">
        <v>219</v>
      </c>
      <c r="AI17" s="138" t="s">
        <v>61</v>
      </c>
    </row>
    <row r="18" spans="2:35" ht="30" customHeight="1" x14ac:dyDescent="0.2">
      <c r="B18" s="108" t="s">
        <v>120</v>
      </c>
      <c r="C18" s="115" t="str">
        <f>IFERROR(C10*C14/100,"")</f>
        <v/>
      </c>
      <c r="D18" s="115" t="str">
        <f t="shared" ref="D18:I18" si="3">IFERROR(D10*D14/100,"")</f>
        <v/>
      </c>
      <c r="E18" s="115" t="str">
        <f t="shared" si="3"/>
        <v/>
      </c>
      <c r="F18" s="115" t="str">
        <f t="shared" si="3"/>
        <v/>
      </c>
      <c r="G18" s="115" t="str">
        <f>IFERROR(G10*G14*F14/100,"")</f>
        <v/>
      </c>
      <c r="H18" s="115" t="str">
        <f>IFERROR(H10*H14*F14/100,"")</f>
        <v/>
      </c>
      <c r="I18" s="115" t="str">
        <f t="shared" si="3"/>
        <v/>
      </c>
      <c r="L18" s="110" t="s">
        <v>120</v>
      </c>
      <c r="M18" s="115" t="str">
        <f>IFERROR(M10*M14/100,"")</f>
        <v/>
      </c>
      <c r="N18" s="115" t="str">
        <f>IFERROR(N10*N14/100,"")</f>
        <v/>
      </c>
      <c r="O18" s="115" t="str">
        <f>IFERROR(O10*O14*N14/100,"")</f>
        <v/>
      </c>
      <c r="P18" s="115" t="str">
        <f>IFERROR(P10*P14*N14/100,"")</f>
        <v/>
      </c>
      <c r="Q18" s="116" t="str">
        <f>IFERROR(Q10*Q14/100,"")</f>
        <v/>
      </c>
      <c r="R18" s="116" t="str">
        <f>IFERROR(R10*R14/100,"")</f>
        <v/>
      </c>
      <c r="S18" s="116" t="str">
        <f>IFERROR(S10*S14*R14/100,"")</f>
        <v/>
      </c>
      <c r="T18" s="116" t="str">
        <f>IFERROR(T10*T14*R14/100,"")</f>
        <v/>
      </c>
      <c r="AB18" s="15" t="s">
        <v>203</v>
      </c>
      <c r="AC18" s="133" t="s">
        <v>212</v>
      </c>
      <c r="AD18" s="134" t="s">
        <v>214</v>
      </c>
      <c r="AE18" s="135" t="s">
        <v>207</v>
      </c>
      <c r="AF18" s="141" t="s">
        <v>216</v>
      </c>
      <c r="AG18" s="136" t="s">
        <v>219</v>
      </c>
      <c r="AH18" s="136" t="s">
        <v>219</v>
      </c>
      <c r="AI18" s="136" t="s">
        <v>219</v>
      </c>
    </row>
    <row r="19" spans="2:35" ht="7.5" customHeight="1" x14ac:dyDescent="0.2"/>
    <row r="20" spans="2:35" ht="39.75" customHeight="1" x14ac:dyDescent="0.2">
      <c r="C20" s="111" t="s">
        <v>124</v>
      </c>
      <c r="M20" s="104" t="s">
        <v>140</v>
      </c>
      <c r="N20" s="105" t="s">
        <v>141</v>
      </c>
    </row>
    <row r="21" spans="2:35" ht="30" customHeight="1" x14ac:dyDescent="0.2">
      <c r="B21" s="107" t="s">
        <v>119</v>
      </c>
      <c r="C21" s="113">
        <f>SUM(C17:I17)</f>
        <v>0</v>
      </c>
      <c r="L21" s="107" t="s">
        <v>119</v>
      </c>
      <c r="M21" s="113">
        <f>SUM(M17:P17)</f>
        <v>0</v>
      </c>
      <c r="N21" s="114">
        <f>SUM(Q17:T17)</f>
        <v>0</v>
      </c>
    </row>
    <row r="22" spans="2:35" ht="30" customHeight="1" x14ac:dyDescent="0.2">
      <c r="B22" s="108" t="s">
        <v>120</v>
      </c>
      <c r="C22" s="115">
        <f>SUM(C18:I18)</f>
        <v>0</v>
      </c>
      <c r="L22" s="108" t="s">
        <v>120</v>
      </c>
      <c r="M22" s="115">
        <f>SUM(M18:P18)</f>
        <v>0</v>
      </c>
      <c r="N22" s="116">
        <f>SUM(Q18:T18)</f>
        <v>0</v>
      </c>
    </row>
    <row r="24" spans="2:35" ht="30.75" customHeight="1" x14ac:dyDescent="0.2">
      <c r="B24" s="355" t="s">
        <v>142</v>
      </c>
      <c r="C24" s="356"/>
      <c r="D24" s="357"/>
      <c r="L24" s="355" t="s">
        <v>143</v>
      </c>
      <c r="M24" s="356"/>
      <c r="N24" s="35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3" priority="4" operator="containsText" text="n/a">
      <formula>NOT(ISERROR(SEARCH("n/a",C9)))</formula>
    </cfRule>
  </conditionalFormatting>
  <conditionalFormatting sqref="C10:I10 C12:I14 C16:I18">
    <cfRule type="expression" dxfId="2" priority="3">
      <formula>C$9="n/a"</formula>
    </cfRule>
  </conditionalFormatting>
  <conditionalFormatting sqref="Q9:T9 Q12:T14 Q16:T18">
    <cfRule type="expression" dxfId="1" priority="2">
      <formula>$T$10=0</formula>
    </cfRule>
  </conditionalFormatting>
  <conditionalFormatting sqref="Q10:T10">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zoomScale="70" zoomScaleNormal="70" zoomScaleSheetLayoutView="100" workbookViewId="0">
      <selection activeCell="G38" sqref="G38"/>
    </sheetView>
  </sheetViews>
  <sheetFormatPr defaultRowHeight="27.75" customHeight="1" x14ac:dyDescent="0.2"/>
  <cols>
    <col min="1" max="1" width="49" style="2" bestFit="1" customWidth="1"/>
    <col min="2" max="2" width="17.5703125" style="3" customWidth="1"/>
    <col min="3" max="3" width="9.7109375" style="2" bestFit="1" customWidth="1"/>
    <col min="4" max="4" width="17.5703125" style="2" customWidth="1"/>
    <col min="5" max="7" width="17.5703125" style="3" customWidth="1"/>
    <col min="8" max="9" width="17.5703125" style="7"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1" t="s">
        <v>27</v>
      </c>
      <c r="B1" s="270" t="s">
        <v>181</v>
      </c>
      <c r="C1" s="271"/>
      <c r="D1" s="271"/>
      <c r="E1" s="269"/>
      <c r="F1" s="269"/>
      <c r="G1" s="269"/>
      <c r="H1" s="269"/>
      <c r="I1" s="269"/>
      <c r="J1" s="269"/>
      <c r="K1" s="269"/>
      <c r="L1" s="45"/>
      <c r="M1" s="45"/>
      <c r="N1" s="45"/>
    </row>
    <row r="2" spans="1:14" ht="27" customHeight="1" x14ac:dyDescent="0.2">
      <c r="A2" s="272" t="str">
        <f>Overview!B4&amp; " - Effective from "&amp;TEXT(Overview!D4,"D MMMM YYYY")&amp;" - "&amp;Overview!E4&amp;" LV and HV charges"</f>
        <v>National Grid Electricity Distribution (West Midlands) plc - Effective from 1 April 2024 - Final LV and HV charges</v>
      </c>
      <c r="B2" s="272"/>
      <c r="C2" s="272"/>
      <c r="D2" s="272"/>
      <c r="E2" s="272"/>
      <c r="F2" s="272"/>
      <c r="G2" s="272"/>
      <c r="H2" s="272"/>
      <c r="I2" s="272"/>
      <c r="J2" s="272"/>
      <c r="K2" s="272"/>
    </row>
    <row r="3" spans="1:14" s="74" customFormat="1" ht="15" customHeight="1" x14ac:dyDescent="0.2">
      <c r="A3" s="72"/>
      <c r="B3" s="72"/>
      <c r="C3" s="72"/>
      <c r="D3" s="72"/>
      <c r="E3" s="72"/>
      <c r="F3" s="72"/>
      <c r="G3" s="72"/>
      <c r="H3" s="72"/>
      <c r="I3" s="72"/>
      <c r="J3" s="72"/>
      <c r="K3" s="72"/>
      <c r="L3" s="73"/>
      <c r="M3" s="73"/>
    </row>
    <row r="4" spans="1:14" ht="27" customHeight="1" x14ac:dyDescent="0.2">
      <c r="A4" s="272" t="s">
        <v>719</v>
      </c>
      <c r="B4" s="272"/>
      <c r="C4" s="272"/>
      <c r="D4" s="272"/>
      <c r="E4" s="272"/>
      <c r="F4" s="182"/>
      <c r="G4" s="272" t="s">
        <v>720</v>
      </c>
      <c r="H4" s="272"/>
      <c r="I4" s="272"/>
      <c r="J4" s="272"/>
      <c r="K4" s="272"/>
    </row>
    <row r="5" spans="1:14" ht="28.5" customHeight="1" x14ac:dyDescent="0.2">
      <c r="A5" s="177" t="s">
        <v>20</v>
      </c>
      <c r="B5" s="183" t="s">
        <v>103</v>
      </c>
      <c r="C5" s="275" t="s">
        <v>104</v>
      </c>
      <c r="D5" s="276"/>
      <c r="E5" s="178" t="s">
        <v>105</v>
      </c>
      <c r="F5" s="182"/>
      <c r="G5" s="278"/>
      <c r="H5" s="279"/>
      <c r="I5" s="179" t="s">
        <v>107</v>
      </c>
      <c r="J5" s="180" t="s">
        <v>108</v>
      </c>
      <c r="K5" s="178" t="s">
        <v>105</v>
      </c>
      <c r="L5" s="72"/>
    </row>
    <row r="6" spans="1:14" ht="25.5" customHeight="1" x14ac:dyDescent="0.2">
      <c r="A6" s="184" t="s">
        <v>691</v>
      </c>
      <c r="B6" s="195" t="s">
        <v>692</v>
      </c>
      <c r="C6" s="277" t="s">
        <v>693</v>
      </c>
      <c r="D6" s="277"/>
      <c r="E6" s="185" t="s">
        <v>694</v>
      </c>
      <c r="F6" s="182"/>
      <c r="G6" s="280" t="s">
        <v>695</v>
      </c>
      <c r="H6" s="280"/>
      <c r="I6" s="195" t="s">
        <v>692</v>
      </c>
      <c r="J6" s="181" t="s">
        <v>693</v>
      </c>
      <c r="K6" s="181" t="s">
        <v>694</v>
      </c>
      <c r="L6" s="72"/>
    </row>
    <row r="7" spans="1:14" ht="25.5" x14ac:dyDescent="0.2">
      <c r="A7" s="184" t="s">
        <v>696</v>
      </c>
      <c r="B7" s="198"/>
      <c r="C7" s="287"/>
      <c r="D7" s="288"/>
      <c r="E7" s="181" t="s">
        <v>697</v>
      </c>
      <c r="F7" s="182"/>
      <c r="G7" s="280" t="s">
        <v>698</v>
      </c>
      <c r="H7" s="280"/>
      <c r="I7" s="198"/>
      <c r="J7" s="181" t="s">
        <v>699</v>
      </c>
      <c r="K7" s="181" t="s">
        <v>694</v>
      </c>
      <c r="L7" s="72"/>
    </row>
    <row r="8" spans="1:14" ht="18" customHeight="1" x14ac:dyDescent="0.2">
      <c r="A8" s="209" t="s">
        <v>21</v>
      </c>
      <c r="B8" s="277" t="s">
        <v>22</v>
      </c>
      <c r="C8" s="277"/>
      <c r="D8" s="277"/>
      <c r="E8" s="277"/>
      <c r="F8" s="182"/>
      <c r="G8" s="280" t="s">
        <v>696</v>
      </c>
      <c r="H8" s="280"/>
      <c r="I8" s="198"/>
      <c r="J8" s="198"/>
      <c r="K8" s="181" t="s">
        <v>697</v>
      </c>
      <c r="L8" s="72"/>
    </row>
    <row r="9" spans="1:14" s="71" customFormat="1" ht="18" customHeight="1" x14ac:dyDescent="0.2">
      <c r="A9" s="186"/>
      <c r="B9" s="186"/>
      <c r="C9" s="282"/>
      <c r="D9" s="282"/>
      <c r="E9" s="186"/>
      <c r="F9" s="182"/>
      <c r="G9" s="280" t="s">
        <v>21</v>
      </c>
      <c r="H9" s="280"/>
      <c r="I9" s="283" t="s">
        <v>22</v>
      </c>
      <c r="J9" s="284"/>
      <c r="K9" s="285"/>
      <c r="L9" s="72"/>
      <c r="M9" s="43"/>
    </row>
    <row r="10" spans="1:14" s="74" customFormat="1" ht="8.25" customHeight="1" x14ac:dyDescent="0.2">
      <c r="A10" s="187"/>
      <c r="B10" s="286"/>
      <c r="C10" s="286"/>
      <c r="D10" s="286"/>
      <c r="E10" s="286"/>
      <c r="F10" s="182"/>
      <c r="G10" s="281"/>
      <c r="H10" s="281"/>
      <c r="I10" s="188"/>
      <c r="J10" s="188"/>
      <c r="K10" s="188"/>
      <c r="L10" s="72"/>
      <c r="M10" s="73"/>
    </row>
    <row r="11" spans="1:14" s="74" customFormat="1" ht="8.25" customHeight="1" x14ac:dyDescent="0.2">
      <c r="A11" s="182"/>
      <c r="B11" s="182"/>
      <c r="C11" s="182"/>
      <c r="D11" s="182"/>
      <c r="E11" s="182"/>
      <c r="F11" s="182"/>
      <c r="G11" s="274"/>
      <c r="H11" s="274"/>
      <c r="I11" s="273"/>
      <c r="J11" s="273"/>
      <c r="K11" s="273"/>
      <c r="L11" s="73"/>
      <c r="M11" s="73"/>
    </row>
    <row r="12" spans="1:14" s="74" customFormat="1" ht="8.25" customHeight="1" x14ac:dyDescent="0.2">
      <c r="A12" s="182"/>
      <c r="B12" s="182"/>
      <c r="C12" s="182"/>
      <c r="D12" s="182"/>
      <c r="E12" s="182"/>
      <c r="F12" s="182"/>
      <c r="G12" s="182"/>
      <c r="H12" s="182"/>
      <c r="I12" s="182"/>
      <c r="J12" s="182"/>
      <c r="K12" s="182"/>
      <c r="L12" s="73"/>
      <c r="M12" s="73"/>
    </row>
    <row r="13" spans="1:14" ht="78.75" customHeight="1" x14ac:dyDescent="0.2">
      <c r="A13" s="24" t="s">
        <v>172</v>
      </c>
      <c r="B13" s="129" t="s">
        <v>31</v>
      </c>
      <c r="C13" s="132" t="s">
        <v>32</v>
      </c>
      <c r="D13" s="48" t="s">
        <v>206</v>
      </c>
      <c r="E13" s="48" t="s">
        <v>208</v>
      </c>
      <c r="F13" s="48" t="s">
        <v>207</v>
      </c>
      <c r="G13" s="129" t="s">
        <v>33</v>
      </c>
      <c r="H13" s="129" t="s">
        <v>34</v>
      </c>
      <c r="I13" s="24" t="s">
        <v>174</v>
      </c>
      <c r="J13" s="129" t="s">
        <v>61</v>
      </c>
      <c r="K13" s="129" t="s">
        <v>0</v>
      </c>
    </row>
    <row r="14" spans="1:14" ht="32.25" customHeight="1" x14ac:dyDescent="0.2">
      <c r="A14" s="15" t="s">
        <v>522</v>
      </c>
      <c r="B14" s="39" t="s">
        <v>721</v>
      </c>
      <c r="C14" s="175" t="s">
        <v>752</v>
      </c>
      <c r="D14" s="234">
        <v>6.5620000000000003</v>
      </c>
      <c r="E14" s="235">
        <v>1.1519999999999999</v>
      </c>
      <c r="F14" s="236">
        <v>0.155</v>
      </c>
      <c r="G14" s="237">
        <v>24.98</v>
      </c>
      <c r="H14" s="238">
        <v>0</v>
      </c>
      <c r="I14" s="238">
        <v>0</v>
      </c>
      <c r="J14" s="239">
        <v>0</v>
      </c>
      <c r="K14" s="38" t="s">
        <v>745</v>
      </c>
    </row>
    <row r="15" spans="1:14" ht="32.25" customHeight="1" x14ac:dyDescent="0.2">
      <c r="A15" s="15" t="s">
        <v>523</v>
      </c>
      <c r="B15" s="39">
        <v>34</v>
      </c>
      <c r="C15" s="168" t="s">
        <v>463</v>
      </c>
      <c r="D15" s="234">
        <v>6.5620000000000003</v>
      </c>
      <c r="E15" s="235">
        <v>1.1519999999999999</v>
      </c>
      <c r="F15" s="236">
        <v>0.155</v>
      </c>
      <c r="G15" s="238">
        <v>0</v>
      </c>
      <c r="H15" s="238">
        <v>0</v>
      </c>
      <c r="I15" s="238">
        <v>0</v>
      </c>
      <c r="J15" s="239">
        <v>0</v>
      </c>
      <c r="K15" s="38" t="s">
        <v>746</v>
      </c>
    </row>
    <row r="16" spans="1:14" ht="32.25" customHeight="1" x14ac:dyDescent="0.2">
      <c r="A16" s="15" t="s">
        <v>524</v>
      </c>
      <c r="B16" s="39" t="s">
        <v>722</v>
      </c>
      <c r="C16" s="176" t="s">
        <v>753</v>
      </c>
      <c r="D16" s="234">
        <v>6.4269999999999996</v>
      </c>
      <c r="E16" s="235">
        <v>1.1279999999999999</v>
      </c>
      <c r="F16" s="236">
        <v>0.152</v>
      </c>
      <c r="G16" s="237">
        <v>10.73</v>
      </c>
      <c r="H16" s="238">
        <v>0</v>
      </c>
      <c r="I16" s="238">
        <v>0</v>
      </c>
      <c r="J16" s="239">
        <v>0</v>
      </c>
      <c r="K16" s="38" t="s">
        <v>746</v>
      </c>
    </row>
    <row r="17" spans="1:11" ht="60" x14ac:dyDescent="0.2">
      <c r="A17" s="15" t="s">
        <v>525</v>
      </c>
      <c r="B17" s="39" t="s">
        <v>723</v>
      </c>
      <c r="C17" s="176" t="s">
        <v>753</v>
      </c>
      <c r="D17" s="234">
        <v>6.4269999999999996</v>
      </c>
      <c r="E17" s="235">
        <v>1.1279999999999999</v>
      </c>
      <c r="F17" s="236">
        <v>0.152</v>
      </c>
      <c r="G17" s="237">
        <v>17.809999999999999</v>
      </c>
      <c r="H17" s="238">
        <v>0</v>
      </c>
      <c r="I17" s="238">
        <v>0</v>
      </c>
      <c r="J17" s="239">
        <v>0</v>
      </c>
      <c r="K17" s="38" t="s">
        <v>747</v>
      </c>
    </row>
    <row r="18" spans="1:11" ht="32.25" customHeight="1" x14ac:dyDescent="0.2">
      <c r="A18" s="15" t="s">
        <v>526</v>
      </c>
      <c r="B18" s="39" t="s">
        <v>724</v>
      </c>
      <c r="C18" s="176" t="s">
        <v>753</v>
      </c>
      <c r="D18" s="234">
        <v>6.4269999999999996</v>
      </c>
      <c r="E18" s="235">
        <v>1.1279999999999999</v>
      </c>
      <c r="F18" s="236">
        <v>0.152</v>
      </c>
      <c r="G18" s="237">
        <v>52.18</v>
      </c>
      <c r="H18" s="238">
        <v>0</v>
      </c>
      <c r="I18" s="238">
        <v>0</v>
      </c>
      <c r="J18" s="239">
        <v>0</v>
      </c>
      <c r="K18" s="38" t="s">
        <v>746</v>
      </c>
    </row>
    <row r="19" spans="1:11" ht="32.25" customHeight="1" x14ac:dyDescent="0.2">
      <c r="A19" s="15" t="s">
        <v>527</v>
      </c>
      <c r="B19" s="39" t="s">
        <v>725</v>
      </c>
      <c r="C19" s="176" t="s">
        <v>753</v>
      </c>
      <c r="D19" s="234">
        <v>6.4269999999999996</v>
      </c>
      <c r="E19" s="235">
        <v>1.1279999999999999</v>
      </c>
      <c r="F19" s="236">
        <v>0.152</v>
      </c>
      <c r="G19" s="237">
        <v>111.63</v>
      </c>
      <c r="H19" s="238">
        <v>0</v>
      </c>
      <c r="I19" s="238">
        <v>0</v>
      </c>
      <c r="J19" s="239">
        <v>0</v>
      </c>
      <c r="K19" s="38" t="s">
        <v>746</v>
      </c>
    </row>
    <row r="20" spans="1:11" ht="32.25" customHeight="1" x14ac:dyDescent="0.2">
      <c r="A20" s="15" t="s">
        <v>528</v>
      </c>
      <c r="B20" s="39" t="s">
        <v>726</v>
      </c>
      <c r="C20" s="176" t="s">
        <v>753</v>
      </c>
      <c r="D20" s="234">
        <v>6.4269999999999996</v>
      </c>
      <c r="E20" s="235">
        <v>1.1279999999999999</v>
      </c>
      <c r="F20" s="236">
        <v>0.152</v>
      </c>
      <c r="G20" s="237">
        <v>337.82</v>
      </c>
      <c r="H20" s="238">
        <v>0</v>
      </c>
      <c r="I20" s="238">
        <v>0</v>
      </c>
      <c r="J20" s="239">
        <v>0</v>
      </c>
      <c r="K20" s="38" t="s">
        <v>746</v>
      </c>
    </row>
    <row r="21" spans="1:11" ht="32.25" customHeight="1" x14ac:dyDescent="0.2">
      <c r="A21" s="15" t="s">
        <v>191</v>
      </c>
      <c r="B21" s="39">
        <v>40</v>
      </c>
      <c r="C21" s="168" t="s">
        <v>464</v>
      </c>
      <c r="D21" s="234">
        <v>6.4269999999999996</v>
      </c>
      <c r="E21" s="235">
        <v>1.1279999999999999</v>
      </c>
      <c r="F21" s="236">
        <v>0.152</v>
      </c>
      <c r="G21" s="238">
        <v>0</v>
      </c>
      <c r="H21" s="238">
        <v>0</v>
      </c>
      <c r="I21" s="238">
        <v>0</v>
      </c>
      <c r="J21" s="239">
        <v>0</v>
      </c>
      <c r="K21" s="38" t="s">
        <v>746</v>
      </c>
    </row>
    <row r="22" spans="1:11" ht="32.25" customHeight="1" x14ac:dyDescent="0.2">
      <c r="A22" s="15" t="s">
        <v>529</v>
      </c>
      <c r="B22" s="39" t="s">
        <v>749</v>
      </c>
      <c r="C22" s="170">
        <v>0</v>
      </c>
      <c r="D22" s="234">
        <v>4.3310000000000004</v>
      </c>
      <c r="E22" s="235">
        <v>0.76</v>
      </c>
      <c r="F22" s="236">
        <v>9.6000000000000002E-2</v>
      </c>
      <c r="G22" s="237">
        <v>15.25</v>
      </c>
      <c r="H22" s="237">
        <v>5.16</v>
      </c>
      <c r="I22" s="240">
        <v>8.9</v>
      </c>
      <c r="J22" s="241">
        <v>0.108</v>
      </c>
      <c r="K22" s="38" t="s">
        <v>746</v>
      </c>
    </row>
    <row r="23" spans="1:11" ht="32.25" customHeight="1" x14ac:dyDescent="0.2">
      <c r="A23" s="15" t="s">
        <v>530</v>
      </c>
      <c r="B23" s="39" t="s">
        <v>727</v>
      </c>
      <c r="C23" s="170">
        <v>0</v>
      </c>
      <c r="D23" s="234">
        <v>4.3310000000000004</v>
      </c>
      <c r="E23" s="235">
        <v>0.76</v>
      </c>
      <c r="F23" s="236">
        <v>9.6000000000000002E-2</v>
      </c>
      <c r="G23" s="237">
        <v>530.98</v>
      </c>
      <c r="H23" s="237">
        <v>5.16</v>
      </c>
      <c r="I23" s="240">
        <v>8.9</v>
      </c>
      <c r="J23" s="241">
        <v>0.108</v>
      </c>
      <c r="K23" s="38" t="s">
        <v>748</v>
      </c>
    </row>
    <row r="24" spans="1:11" ht="32.25" customHeight="1" x14ac:dyDescent="0.2">
      <c r="A24" s="15" t="s">
        <v>531</v>
      </c>
      <c r="B24" s="39" t="s">
        <v>728</v>
      </c>
      <c r="C24" s="170">
        <v>0</v>
      </c>
      <c r="D24" s="234">
        <v>4.3310000000000004</v>
      </c>
      <c r="E24" s="235">
        <v>0.76</v>
      </c>
      <c r="F24" s="236">
        <v>9.6000000000000002E-2</v>
      </c>
      <c r="G24" s="237">
        <v>958.77</v>
      </c>
      <c r="H24" s="237">
        <v>5.16</v>
      </c>
      <c r="I24" s="240">
        <v>8.9</v>
      </c>
      <c r="J24" s="241">
        <v>0.108</v>
      </c>
      <c r="K24" s="38" t="s">
        <v>746</v>
      </c>
    </row>
    <row r="25" spans="1:11" ht="32.25" customHeight="1" x14ac:dyDescent="0.2">
      <c r="A25" s="15" t="s">
        <v>532</v>
      </c>
      <c r="B25" s="39" t="s">
        <v>729</v>
      </c>
      <c r="C25" s="170">
        <v>0</v>
      </c>
      <c r="D25" s="234">
        <v>4.3310000000000004</v>
      </c>
      <c r="E25" s="235">
        <v>0.76</v>
      </c>
      <c r="F25" s="236">
        <v>9.6000000000000002E-2</v>
      </c>
      <c r="G25" s="237">
        <v>1496.46</v>
      </c>
      <c r="H25" s="237">
        <v>5.16</v>
      </c>
      <c r="I25" s="240">
        <v>8.9</v>
      </c>
      <c r="J25" s="241">
        <v>0.108</v>
      </c>
      <c r="K25" s="38" t="s">
        <v>746</v>
      </c>
    </row>
    <row r="26" spans="1:11" ht="32.25" customHeight="1" x14ac:dyDescent="0.2">
      <c r="A26" s="15" t="s">
        <v>533</v>
      </c>
      <c r="B26" s="39" t="s">
        <v>730</v>
      </c>
      <c r="C26" s="170">
        <v>0</v>
      </c>
      <c r="D26" s="234">
        <v>4.3310000000000004</v>
      </c>
      <c r="E26" s="235">
        <v>0.76</v>
      </c>
      <c r="F26" s="236">
        <v>9.6000000000000002E-2</v>
      </c>
      <c r="G26" s="237">
        <v>2755.48</v>
      </c>
      <c r="H26" s="237">
        <v>5.16</v>
      </c>
      <c r="I26" s="240">
        <v>8.9</v>
      </c>
      <c r="J26" s="241">
        <v>0.108</v>
      </c>
      <c r="K26" s="38" t="s">
        <v>746</v>
      </c>
    </row>
    <row r="27" spans="1:11" ht="32.25" customHeight="1" x14ac:dyDescent="0.2">
      <c r="A27" s="15" t="s">
        <v>534</v>
      </c>
      <c r="B27" s="39" t="s">
        <v>750</v>
      </c>
      <c r="C27" s="170">
        <v>0</v>
      </c>
      <c r="D27" s="234">
        <v>2.6160000000000001</v>
      </c>
      <c r="E27" s="235">
        <v>0.45800000000000002</v>
      </c>
      <c r="F27" s="236">
        <v>4.5999999999999999E-2</v>
      </c>
      <c r="G27" s="237">
        <v>12.01</v>
      </c>
      <c r="H27" s="237">
        <v>5.77</v>
      </c>
      <c r="I27" s="240">
        <v>7.8</v>
      </c>
      <c r="J27" s="241">
        <v>6.4000000000000001E-2</v>
      </c>
      <c r="K27" s="38" t="s">
        <v>746</v>
      </c>
    </row>
    <row r="28" spans="1:11" ht="32.25" customHeight="1" x14ac:dyDescent="0.2">
      <c r="A28" s="15" t="s">
        <v>535</v>
      </c>
      <c r="B28" s="39">
        <v>128</v>
      </c>
      <c r="C28" s="170">
        <v>0</v>
      </c>
      <c r="D28" s="234">
        <v>2.6160000000000001</v>
      </c>
      <c r="E28" s="235">
        <v>0.45800000000000002</v>
      </c>
      <c r="F28" s="236">
        <v>4.5999999999999999E-2</v>
      </c>
      <c r="G28" s="237">
        <v>527.74</v>
      </c>
      <c r="H28" s="237">
        <v>5.77</v>
      </c>
      <c r="I28" s="240">
        <v>7.8</v>
      </c>
      <c r="J28" s="241">
        <v>6.4000000000000001E-2</v>
      </c>
      <c r="K28" s="38"/>
    </row>
    <row r="29" spans="1:11" ht="32.25" customHeight="1" x14ac:dyDescent="0.2">
      <c r="A29" s="15" t="s">
        <v>536</v>
      </c>
      <c r="B29" s="39" t="s">
        <v>731</v>
      </c>
      <c r="C29" s="170">
        <v>0</v>
      </c>
      <c r="D29" s="234">
        <v>2.6160000000000001</v>
      </c>
      <c r="E29" s="235">
        <v>0.45800000000000002</v>
      </c>
      <c r="F29" s="236">
        <v>4.5999999999999999E-2</v>
      </c>
      <c r="G29" s="237">
        <v>955.52</v>
      </c>
      <c r="H29" s="237">
        <v>5.77</v>
      </c>
      <c r="I29" s="240">
        <v>7.8</v>
      </c>
      <c r="J29" s="241">
        <v>6.4000000000000001E-2</v>
      </c>
      <c r="K29" s="38"/>
    </row>
    <row r="30" spans="1:11" ht="32.25" customHeight="1" x14ac:dyDescent="0.2">
      <c r="A30" s="15" t="s">
        <v>537</v>
      </c>
      <c r="B30" s="39" t="s">
        <v>732</v>
      </c>
      <c r="C30" s="170">
        <v>0</v>
      </c>
      <c r="D30" s="234">
        <v>2.6160000000000001</v>
      </c>
      <c r="E30" s="235">
        <v>0.45800000000000002</v>
      </c>
      <c r="F30" s="236">
        <v>4.5999999999999999E-2</v>
      </c>
      <c r="G30" s="237">
        <v>1493.22</v>
      </c>
      <c r="H30" s="237">
        <v>5.77</v>
      </c>
      <c r="I30" s="240">
        <v>7.8</v>
      </c>
      <c r="J30" s="241">
        <v>6.4000000000000001E-2</v>
      </c>
      <c r="K30" s="38"/>
    </row>
    <row r="31" spans="1:11" ht="32.25" customHeight="1" x14ac:dyDescent="0.2">
      <c r="A31" s="15" t="s">
        <v>538</v>
      </c>
      <c r="B31" s="39" t="s">
        <v>733</v>
      </c>
      <c r="C31" s="170">
        <v>0</v>
      </c>
      <c r="D31" s="234">
        <v>2.6160000000000001</v>
      </c>
      <c r="E31" s="235">
        <v>0.45800000000000002</v>
      </c>
      <c r="F31" s="236">
        <v>4.5999999999999999E-2</v>
      </c>
      <c r="G31" s="237">
        <v>2752.23</v>
      </c>
      <c r="H31" s="237">
        <v>5.77</v>
      </c>
      <c r="I31" s="240">
        <v>7.8</v>
      </c>
      <c r="J31" s="241">
        <v>6.4000000000000001E-2</v>
      </c>
      <c r="K31" s="38"/>
    </row>
    <row r="32" spans="1:11" ht="32.25" customHeight="1" x14ac:dyDescent="0.2">
      <c r="A32" s="15" t="s">
        <v>539</v>
      </c>
      <c r="B32" s="39" t="s">
        <v>751</v>
      </c>
      <c r="C32" s="170">
        <v>0</v>
      </c>
      <c r="D32" s="234">
        <v>1.3180000000000001</v>
      </c>
      <c r="E32" s="235">
        <v>0.215</v>
      </c>
      <c r="F32" s="236">
        <v>1.9E-2</v>
      </c>
      <c r="G32" s="237">
        <v>106.98</v>
      </c>
      <c r="H32" s="237">
        <v>6.08</v>
      </c>
      <c r="I32" s="240">
        <v>7.88</v>
      </c>
      <c r="J32" s="241">
        <v>2.9000000000000001E-2</v>
      </c>
      <c r="K32" s="38"/>
    </row>
    <row r="33" spans="1:11" ht="32.25" customHeight="1" x14ac:dyDescent="0.2">
      <c r="A33" s="15" t="s">
        <v>540</v>
      </c>
      <c r="B33" s="39" t="s">
        <v>734</v>
      </c>
      <c r="C33" s="170">
        <v>0</v>
      </c>
      <c r="D33" s="234">
        <v>1.3180000000000001</v>
      </c>
      <c r="E33" s="235">
        <v>0.215</v>
      </c>
      <c r="F33" s="236">
        <v>1.9E-2</v>
      </c>
      <c r="G33" s="237">
        <v>2527.64</v>
      </c>
      <c r="H33" s="237">
        <v>6.08</v>
      </c>
      <c r="I33" s="240">
        <v>7.88</v>
      </c>
      <c r="J33" s="241">
        <v>2.9000000000000001E-2</v>
      </c>
      <c r="K33" s="38"/>
    </row>
    <row r="34" spans="1:11" ht="32.25" customHeight="1" x14ac:dyDescent="0.2">
      <c r="A34" s="15" t="s">
        <v>541</v>
      </c>
      <c r="B34" s="39" t="s">
        <v>735</v>
      </c>
      <c r="C34" s="170">
        <v>0</v>
      </c>
      <c r="D34" s="234">
        <v>1.3180000000000001</v>
      </c>
      <c r="E34" s="235">
        <v>0.215</v>
      </c>
      <c r="F34" s="236">
        <v>1.9E-2</v>
      </c>
      <c r="G34" s="237">
        <v>7634.95</v>
      </c>
      <c r="H34" s="237">
        <v>6.08</v>
      </c>
      <c r="I34" s="240">
        <v>7.88</v>
      </c>
      <c r="J34" s="241">
        <v>2.9000000000000001E-2</v>
      </c>
      <c r="K34" s="38"/>
    </row>
    <row r="35" spans="1:11" ht="32.25" customHeight="1" x14ac:dyDescent="0.2">
      <c r="A35" s="15" t="s">
        <v>542</v>
      </c>
      <c r="B35" s="39" t="s">
        <v>736</v>
      </c>
      <c r="C35" s="170">
        <v>0</v>
      </c>
      <c r="D35" s="234">
        <v>1.3180000000000001</v>
      </c>
      <c r="E35" s="235">
        <v>0.215</v>
      </c>
      <c r="F35" s="236">
        <v>1.9E-2</v>
      </c>
      <c r="G35" s="237">
        <v>17269.82</v>
      </c>
      <c r="H35" s="237">
        <v>6.08</v>
      </c>
      <c r="I35" s="240">
        <v>7.88</v>
      </c>
      <c r="J35" s="241">
        <v>2.9000000000000001E-2</v>
      </c>
      <c r="K35" s="38"/>
    </row>
    <row r="36" spans="1:11" ht="32.25" customHeight="1" x14ac:dyDescent="0.2">
      <c r="A36" s="15" t="s">
        <v>543</v>
      </c>
      <c r="B36" s="39" t="s">
        <v>737</v>
      </c>
      <c r="C36" s="170">
        <v>0</v>
      </c>
      <c r="D36" s="234">
        <v>1.3180000000000001</v>
      </c>
      <c r="E36" s="235">
        <v>0.215</v>
      </c>
      <c r="F36" s="236">
        <v>1.9E-2</v>
      </c>
      <c r="G36" s="237">
        <v>51159.03</v>
      </c>
      <c r="H36" s="237">
        <v>6.08</v>
      </c>
      <c r="I36" s="240">
        <v>7.88</v>
      </c>
      <c r="J36" s="241">
        <v>2.9000000000000001E-2</v>
      </c>
      <c r="K36" s="38"/>
    </row>
    <row r="37" spans="1:11" ht="32.25" customHeight="1" x14ac:dyDescent="0.2">
      <c r="A37" s="15" t="s">
        <v>195</v>
      </c>
      <c r="B37" s="39" t="s">
        <v>738</v>
      </c>
      <c r="C37" s="170" t="s">
        <v>465</v>
      </c>
      <c r="D37" s="242">
        <v>24.190999999999999</v>
      </c>
      <c r="E37" s="243">
        <v>4.2949999999999999</v>
      </c>
      <c r="F37" s="236">
        <v>3.3119999999999998</v>
      </c>
      <c r="G37" s="238">
        <v>0</v>
      </c>
      <c r="H37" s="238">
        <v>0</v>
      </c>
      <c r="I37" s="238">
        <v>0</v>
      </c>
      <c r="J37" s="239">
        <v>0</v>
      </c>
      <c r="K37" s="38"/>
    </row>
    <row r="38" spans="1:11" ht="27.75" customHeight="1" x14ac:dyDescent="0.2">
      <c r="A38" s="15" t="s">
        <v>196</v>
      </c>
      <c r="B38" s="39">
        <v>625</v>
      </c>
      <c r="C38" s="169">
        <v>0</v>
      </c>
      <c r="D38" s="234">
        <v>-4.4960000000000004</v>
      </c>
      <c r="E38" s="235">
        <v>-0.78900000000000003</v>
      </c>
      <c r="F38" s="236">
        <v>-0.107</v>
      </c>
      <c r="G38" s="237">
        <v>0</v>
      </c>
      <c r="H38" s="238">
        <v>0</v>
      </c>
      <c r="I38" s="238">
        <v>0</v>
      </c>
      <c r="J38" s="239">
        <v>0</v>
      </c>
      <c r="K38" s="38"/>
    </row>
    <row r="39" spans="1:11" ht="27.75" customHeight="1" x14ac:dyDescent="0.2">
      <c r="A39" s="15" t="s">
        <v>197</v>
      </c>
      <c r="B39" s="39">
        <v>570</v>
      </c>
      <c r="C39" s="170">
        <v>0</v>
      </c>
      <c r="D39" s="234">
        <v>-3.7389999999999999</v>
      </c>
      <c r="E39" s="235">
        <v>-0.65600000000000003</v>
      </c>
      <c r="F39" s="236">
        <v>-8.5000000000000006E-2</v>
      </c>
      <c r="G39" s="237">
        <v>0</v>
      </c>
      <c r="H39" s="238">
        <v>0</v>
      </c>
      <c r="I39" s="238">
        <v>0</v>
      </c>
      <c r="J39" s="239">
        <v>0</v>
      </c>
      <c r="K39" s="38"/>
    </row>
    <row r="40" spans="1:11" ht="27.75" customHeight="1" x14ac:dyDescent="0.2">
      <c r="A40" s="15" t="s">
        <v>198</v>
      </c>
      <c r="B40" s="39" t="s">
        <v>739</v>
      </c>
      <c r="C40" s="170">
        <v>0</v>
      </c>
      <c r="D40" s="234">
        <v>-4.4960000000000004</v>
      </c>
      <c r="E40" s="235">
        <v>-0.78900000000000003</v>
      </c>
      <c r="F40" s="236">
        <v>-0.107</v>
      </c>
      <c r="G40" s="237">
        <v>0</v>
      </c>
      <c r="H40" s="238">
        <v>0</v>
      </c>
      <c r="I40" s="238">
        <v>0</v>
      </c>
      <c r="J40" s="241">
        <v>0.124</v>
      </c>
      <c r="K40" s="38"/>
    </row>
    <row r="41" spans="1:11" ht="27.75" customHeight="1" x14ac:dyDescent="0.2">
      <c r="A41" s="15" t="s">
        <v>199</v>
      </c>
      <c r="B41" s="39" t="s">
        <v>740</v>
      </c>
      <c r="C41" s="170">
        <v>0</v>
      </c>
      <c r="D41" s="234">
        <v>-4.4960000000000004</v>
      </c>
      <c r="E41" s="235">
        <v>-0.78900000000000003</v>
      </c>
      <c r="F41" s="236">
        <v>-0.107</v>
      </c>
      <c r="G41" s="237">
        <v>0</v>
      </c>
      <c r="H41" s="238">
        <v>0</v>
      </c>
      <c r="I41" s="238">
        <v>0</v>
      </c>
      <c r="J41" s="239">
        <v>0</v>
      </c>
      <c r="K41" s="38"/>
    </row>
    <row r="42" spans="1:11" ht="27.75" customHeight="1" x14ac:dyDescent="0.2">
      <c r="A42" s="15" t="s">
        <v>200</v>
      </c>
      <c r="B42" s="39" t="s">
        <v>741</v>
      </c>
      <c r="C42" s="170">
        <v>0</v>
      </c>
      <c r="D42" s="234">
        <v>-3.7389999999999999</v>
      </c>
      <c r="E42" s="235">
        <v>-0.65600000000000003</v>
      </c>
      <c r="F42" s="236">
        <v>-8.5000000000000006E-2</v>
      </c>
      <c r="G42" s="237">
        <v>0</v>
      </c>
      <c r="H42" s="238">
        <v>0</v>
      </c>
      <c r="I42" s="238">
        <v>0</v>
      </c>
      <c r="J42" s="241">
        <v>9.5000000000000001E-2</v>
      </c>
      <c r="K42" s="38"/>
    </row>
    <row r="43" spans="1:11" ht="27.75" customHeight="1" x14ac:dyDescent="0.2">
      <c r="A43" s="15" t="s">
        <v>201</v>
      </c>
      <c r="B43" s="39" t="s">
        <v>742</v>
      </c>
      <c r="C43" s="170">
        <v>0</v>
      </c>
      <c r="D43" s="234">
        <v>-3.7389999999999999</v>
      </c>
      <c r="E43" s="235">
        <v>-0.65600000000000003</v>
      </c>
      <c r="F43" s="236">
        <v>-8.5000000000000006E-2</v>
      </c>
      <c r="G43" s="237">
        <v>0</v>
      </c>
      <c r="H43" s="238">
        <v>0</v>
      </c>
      <c r="I43" s="238">
        <v>0</v>
      </c>
      <c r="J43" s="239">
        <v>0</v>
      </c>
      <c r="K43" s="38"/>
    </row>
    <row r="44" spans="1:11" ht="27.75" customHeight="1" x14ac:dyDescent="0.2">
      <c r="A44" s="15" t="s">
        <v>202</v>
      </c>
      <c r="B44" s="39" t="s">
        <v>743</v>
      </c>
      <c r="C44" s="170">
        <v>0</v>
      </c>
      <c r="D44" s="234">
        <v>-1.944</v>
      </c>
      <c r="E44" s="235">
        <v>-0.33900000000000002</v>
      </c>
      <c r="F44" s="236">
        <v>-3.4000000000000002E-2</v>
      </c>
      <c r="G44" s="237">
        <v>66.66</v>
      </c>
      <c r="H44" s="238">
        <v>0</v>
      </c>
      <c r="I44" s="238">
        <v>0</v>
      </c>
      <c r="J44" s="241">
        <v>7.3999999999999996E-2</v>
      </c>
      <c r="K44" s="38"/>
    </row>
    <row r="45" spans="1:11" ht="27.75" customHeight="1" x14ac:dyDescent="0.2">
      <c r="A45" s="15" t="s">
        <v>203</v>
      </c>
      <c r="B45" s="39" t="s">
        <v>744</v>
      </c>
      <c r="C45" s="170">
        <v>0</v>
      </c>
      <c r="D45" s="234">
        <v>-1.944</v>
      </c>
      <c r="E45" s="235">
        <v>-0.33900000000000002</v>
      </c>
      <c r="F45" s="236">
        <v>-3.4000000000000002E-2</v>
      </c>
      <c r="G45" s="237">
        <v>66.66</v>
      </c>
      <c r="H45" s="238">
        <v>0</v>
      </c>
      <c r="I45" s="238">
        <v>0</v>
      </c>
      <c r="J45" s="239">
        <v>0</v>
      </c>
      <c r="K45" s="38"/>
    </row>
    <row r="46" spans="1:11" ht="27.75" customHeight="1" x14ac:dyDescent="0.2">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260"/>
  <sheetViews>
    <sheetView topLeftCell="A64" zoomScale="85" zoomScaleNormal="85" zoomScaleSheetLayoutView="100" workbookViewId="0">
      <selection activeCell="C102" sqref="C102"/>
    </sheetView>
  </sheetViews>
  <sheetFormatPr defaultRowHeight="27.75" customHeight="1" x14ac:dyDescent="0.2"/>
  <cols>
    <col min="1" max="1" width="14.5703125" style="46" customWidth="1"/>
    <col min="2" max="2" width="14.140625" style="46" bestFit="1" customWidth="1"/>
    <col min="3" max="3" width="17" style="46" bestFit="1" customWidth="1"/>
    <col min="4" max="4" width="16" style="54" customWidth="1"/>
    <col min="5" max="5" width="16.140625" style="54" customWidth="1"/>
    <col min="6" max="6" width="17.28515625" style="54" customWidth="1"/>
    <col min="7" max="7" width="50.7109375" style="54" customWidth="1"/>
    <col min="8" max="9" width="14.7109375" style="54" customWidth="1"/>
    <col min="10" max="10" width="14.7109375" style="55" customWidth="1"/>
    <col min="11" max="12" width="14.7109375" style="56" customWidth="1"/>
    <col min="13" max="16" width="14.7109375" style="46" customWidth="1"/>
    <col min="17" max="18" width="15.5703125" style="46" customWidth="1"/>
    <col min="19" max="16384" width="9.140625" style="46"/>
  </cols>
  <sheetData>
    <row r="1" spans="1:16" ht="66.75" customHeight="1" x14ac:dyDescent="0.2">
      <c r="A1" s="44" t="s">
        <v>27</v>
      </c>
      <c r="B1" s="44"/>
      <c r="C1" s="290" t="s">
        <v>169</v>
      </c>
      <c r="D1" s="290"/>
      <c r="E1" s="45"/>
      <c r="F1" s="289" t="s">
        <v>59</v>
      </c>
      <c r="G1" s="289"/>
      <c r="H1" s="289"/>
      <c r="I1" s="289"/>
      <c r="J1" s="289"/>
      <c r="K1" s="289"/>
      <c r="L1" s="289"/>
      <c r="M1" s="289"/>
      <c r="N1" s="289"/>
      <c r="O1" s="289"/>
      <c r="P1" s="289"/>
    </row>
    <row r="2" spans="1:16" s="47" customFormat="1" ht="25.5" customHeight="1" x14ac:dyDescent="0.2">
      <c r="A2" s="272" t="str">
        <f>Overview!B4&amp; " - Effective from "&amp;TEXT(Overview!D4,"D MMMM YYYY")&amp;" - "&amp;Overview!E4&amp;" EDCM charges"</f>
        <v>National Grid Electricity Distribution (West Midlands) plc - Effective from 1 April 2024 - Final EDCM charges</v>
      </c>
      <c r="B2" s="272"/>
      <c r="C2" s="272"/>
      <c r="D2" s="272"/>
      <c r="E2" s="272"/>
      <c r="F2" s="272"/>
      <c r="G2" s="272"/>
      <c r="H2" s="272"/>
      <c r="I2" s="272"/>
      <c r="J2" s="272"/>
      <c r="K2" s="272"/>
      <c r="L2" s="272"/>
      <c r="M2" s="272"/>
      <c r="N2" s="272"/>
      <c r="O2" s="272"/>
      <c r="P2" s="272"/>
    </row>
    <row r="3" spans="1:16" s="75" customFormat="1" ht="10.5" customHeight="1" x14ac:dyDescent="0.2">
      <c r="A3" s="196"/>
      <c r="B3" s="196"/>
      <c r="C3" s="199"/>
      <c r="D3" s="196"/>
      <c r="E3" s="196"/>
      <c r="F3" s="196"/>
      <c r="G3" s="196"/>
      <c r="H3" s="204"/>
      <c r="I3" s="196"/>
      <c r="J3" s="196"/>
      <c r="K3" s="196"/>
      <c r="L3" s="196"/>
      <c r="M3" s="196"/>
      <c r="N3" s="196"/>
      <c r="O3" s="196"/>
      <c r="P3" s="196"/>
    </row>
    <row r="4" spans="1:16" s="75" customFormat="1" ht="25.5" customHeight="1" x14ac:dyDescent="0.2">
      <c r="A4" s="291" t="s">
        <v>109</v>
      </c>
      <c r="B4" s="292"/>
      <c r="C4" s="292"/>
      <c r="D4" s="292"/>
      <c r="E4" s="292"/>
      <c r="F4" s="293"/>
      <c r="G4" s="196"/>
      <c r="H4" s="204"/>
      <c r="I4" s="196"/>
      <c r="J4" s="196"/>
      <c r="K4" s="196"/>
      <c r="L4" s="196"/>
      <c r="M4" s="196"/>
      <c r="N4" s="196"/>
      <c r="O4" s="196"/>
      <c r="P4" s="196"/>
    </row>
    <row r="5" spans="1:16" s="75" customFormat="1" ht="25.5" customHeight="1" x14ac:dyDescent="0.2">
      <c r="A5" s="278" t="s">
        <v>20</v>
      </c>
      <c r="B5" s="297"/>
      <c r="C5" s="279"/>
      <c r="D5" s="294" t="s">
        <v>106</v>
      </c>
      <c r="E5" s="295"/>
      <c r="F5" s="296"/>
      <c r="G5" s="196"/>
      <c r="H5" s="204"/>
      <c r="I5" s="196"/>
      <c r="J5" s="196"/>
      <c r="K5" s="196"/>
      <c r="L5" s="196"/>
      <c r="M5" s="196"/>
      <c r="N5" s="196"/>
      <c r="O5" s="196"/>
      <c r="P5" s="196"/>
    </row>
    <row r="6" spans="1:16" s="75" customFormat="1" ht="18" customHeight="1" x14ac:dyDescent="0.2">
      <c r="A6" s="298" t="s">
        <v>695</v>
      </c>
      <c r="B6" s="299"/>
      <c r="C6" s="300"/>
      <c r="D6" s="283" t="s">
        <v>692</v>
      </c>
      <c r="E6" s="284"/>
      <c r="F6" s="285"/>
      <c r="G6" s="196"/>
      <c r="H6" s="204"/>
      <c r="I6" s="196"/>
      <c r="J6" s="196"/>
      <c r="K6" s="196"/>
      <c r="L6" s="196"/>
      <c r="M6" s="196"/>
      <c r="N6" s="196"/>
      <c r="O6" s="196"/>
      <c r="P6" s="196"/>
    </row>
    <row r="7" spans="1:16" s="75" customFormat="1" ht="18" customHeight="1" x14ac:dyDescent="0.2">
      <c r="A7" s="298" t="s">
        <v>21</v>
      </c>
      <c r="B7" s="299"/>
      <c r="C7" s="300"/>
      <c r="D7" s="283" t="s">
        <v>22</v>
      </c>
      <c r="E7" s="284"/>
      <c r="F7" s="285"/>
      <c r="G7" s="196"/>
      <c r="H7" s="204"/>
      <c r="I7" s="196"/>
      <c r="J7" s="196"/>
      <c r="K7" s="196"/>
      <c r="L7" s="196"/>
      <c r="M7" s="196"/>
      <c r="N7" s="196"/>
      <c r="O7" s="196"/>
      <c r="P7" s="196"/>
    </row>
    <row r="8" spans="1:16" s="75" customFormat="1" ht="25.5" customHeight="1" x14ac:dyDescent="0.2">
      <c r="A8" s="304"/>
      <c r="B8" s="305"/>
      <c r="C8" s="306"/>
      <c r="D8" s="301"/>
      <c r="E8" s="302"/>
      <c r="F8" s="303"/>
      <c r="G8" s="196"/>
      <c r="H8" s="204"/>
      <c r="I8" s="196"/>
      <c r="J8" s="196"/>
      <c r="K8" s="196"/>
      <c r="L8" s="196"/>
      <c r="M8" s="196"/>
      <c r="N8" s="196"/>
      <c r="O8" s="196"/>
      <c r="P8" s="196"/>
    </row>
    <row r="9" spans="1:16" s="75" customFormat="1" ht="10.5" customHeight="1" x14ac:dyDescent="0.2">
      <c r="A9" s="196"/>
      <c r="B9" s="196"/>
      <c r="C9" s="199"/>
      <c r="D9" s="196"/>
      <c r="E9" s="196"/>
      <c r="F9" s="196"/>
      <c r="G9" s="196"/>
      <c r="H9" s="204"/>
      <c r="I9" s="196"/>
      <c r="J9" s="196"/>
      <c r="K9" s="196"/>
      <c r="L9" s="196"/>
      <c r="M9" s="196"/>
      <c r="N9" s="196"/>
      <c r="O9" s="196"/>
      <c r="P9" s="196"/>
    </row>
    <row r="10" spans="1:16" ht="63.75" customHeight="1" x14ac:dyDescent="0.2">
      <c r="A10" s="48" t="s">
        <v>98</v>
      </c>
      <c r="B10" s="49" t="s">
        <v>64</v>
      </c>
      <c r="C10" s="48" t="s">
        <v>65</v>
      </c>
      <c r="D10" s="48" t="s">
        <v>100</v>
      </c>
      <c r="E10" s="49" t="s">
        <v>64</v>
      </c>
      <c r="F10" s="48" t="s">
        <v>66</v>
      </c>
      <c r="G10" s="50" t="s">
        <v>58</v>
      </c>
      <c r="H10" s="50" t="s">
        <v>754</v>
      </c>
      <c r="I10" s="51" t="s">
        <v>163</v>
      </c>
      <c r="J10" s="50" t="s">
        <v>101</v>
      </c>
      <c r="K10" s="50" t="s">
        <v>161</v>
      </c>
      <c r="L10" s="125" t="s">
        <v>175</v>
      </c>
      <c r="M10" s="51" t="s">
        <v>164</v>
      </c>
      <c r="N10" s="50" t="s">
        <v>102</v>
      </c>
      <c r="O10" s="50" t="s">
        <v>162</v>
      </c>
      <c r="P10" s="125" t="s">
        <v>176</v>
      </c>
    </row>
    <row r="11" spans="1:16" ht="12.75" x14ac:dyDescent="0.2">
      <c r="A11" s="227">
        <v>636</v>
      </c>
      <c r="B11" s="255">
        <f>IF(A11="","",A11)</f>
        <v>636</v>
      </c>
      <c r="C11" s="248" t="s">
        <v>1490</v>
      </c>
      <c r="D11" s="227">
        <v>933</v>
      </c>
      <c r="E11" s="255">
        <f>IF(D11="","",D11)</f>
        <v>933</v>
      </c>
      <c r="F11" s="248" t="s">
        <v>1424</v>
      </c>
      <c r="G11" s="53" t="s">
        <v>771</v>
      </c>
      <c r="H11" s="256">
        <v>0</v>
      </c>
      <c r="I11" s="257">
        <v>0</v>
      </c>
      <c r="J11" s="258">
        <v>4.7</v>
      </c>
      <c r="K11" s="258">
        <v>0.72</v>
      </c>
      <c r="L11" s="258">
        <v>0.72</v>
      </c>
      <c r="M11" s="259">
        <v>0</v>
      </c>
      <c r="N11" s="260">
        <v>1958.11</v>
      </c>
      <c r="O11" s="260">
        <v>0.05</v>
      </c>
      <c r="P11" s="260">
        <v>0.05</v>
      </c>
    </row>
    <row r="12" spans="1:16" ht="12.75" x14ac:dyDescent="0.2">
      <c r="A12" s="226">
        <v>637</v>
      </c>
      <c r="B12" s="255">
        <f t="shared" ref="B12:B75" si="0">IF(A12="","",A12)</f>
        <v>637</v>
      </c>
      <c r="C12" s="248" t="s">
        <v>1491</v>
      </c>
      <c r="D12" s="226"/>
      <c r="E12" s="255" t="str">
        <f t="shared" ref="E12:E75" si="1">IF(D12="","",D12)</f>
        <v/>
      </c>
      <c r="F12" s="248" t="s">
        <v>746</v>
      </c>
      <c r="G12" s="53" t="s">
        <v>772</v>
      </c>
      <c r="H12" s="256">
        <v>2</v>
      </c>
      <c r="I12" s="257">
        <v>0</v>
      </c>
      <c r="J12" s="258">
        <v>13358.63</v>
      </c>
      <c r="K12" s="258">
        <v>2.97</v>
      </c>
      <c r="L12" s="258">
        <v>2.97</v>
      </c>
      <c r="M12" s="259">
        <v>0</v>
      </c>
      <c r="N12" s="260">
        <v>0</v>
      </c>
      <c r="O12" s="260">
        <v>0</v>
      </c>
      <c r="P12" s="260">
        <v>0</v>
      </c>
    </row>
    <row r="13" spans="1:16" ht="12.75" x14ac:dyDescent="0.2">
      <c r="A13" s="226">
        <v>702</v>
      </c>
      <c r="B13" s="255">
        <f t="shared" si="0"/>
        <v>702</v>
      </c>
      <c r="C13" s="248" t="s">
        <v>1492</v>
      </c>
      <c r="D13" s="226">
        <v>703</v>
      </c>
      <c r="E13" s="255">
        <f t="shared" si="1"/>
        <v>703</v>
      </c>
      <c r="F13" s="248" t="s">
        <v>1425</v>
      </c>
      <c r="G13" s="53" t="s">
        <v>1241</v>
      </c>
      <c r="H13" s="256">
        <v>0</v>
      </c>
      <c r="I13" s="257">
        <v>0</v>
      </c>
      <c r="J13" s="258">
        <v>60.34</v>
      </c>
      <c r="K13" s="258">
        <v>1.1000000000000001</v>
      </c>
      <c r="L13" s="258">
        <v>1.1000000000000001</v>
      </c>
      <c r="M13" s="259">
        <v>-0.89500000000000002</v>
      </c>
      <c r="N13" s="260">
        <v>690.64</v>
      </c>
      <c r="O13" s="260">
        <v>0.05</v>
      </c>
      <c r="P13" s="260">
        <v>0.05</v>
      </c>
    </row>
    <row r="14" spans="1:16" ht="12.75" x14ac:dyDescent="0.2">
      <c r="A14" s="226">
        <v>704</v>
      </c>
      <c r="B14" s="255">
        <f t="shared" si="0"/>
        <v>704</v>
      </c>
      <c r="C14" s="248" t="s">
        <v>1493</v>
      </c>
      <c r="D14" s="226"/>
      <c r="E14" s="255" t="str">
        <f t="shared" si="1"/>
        <v/>
      </c>
      <c r="F14" s="248" t="s">
        <v>746</v>
      </c>
      <c r="G14" s="53" t="s">
        <v>1242</v>
      </c>
      <c r="H14" s="256">
        <v>1</v>
      </c>
      <c r="I14" s="257">
        <v>0.39100000000000001</v>
      </c>
      <c r="J14" s="258">
        <v>2304.14</v>
      </c>
      <c r="K14" s="258">
        <v>1.26</v>
      </c>
      <c r="L14" s="258">
        <v>1.26</v>
      </c>
      <c r="M14" s="259">
        <v>0</v>
      </c>
      <c r="N14" s="260">
        <v>0</v>
      </c>
      <c r="O14" s="260">
        <v>0</v>
      </c>
      <c r="P14" s="260">
        <v>0</v>
      </c>
    </row>
    <row r="15" spans="1:16" ht="12.75" x14ac:dyDescent="0.2">
      <c r="A15" s="226">
        <v>705</v>
      </c>
      <c r="B15" s="255">
        <f t="shared" si="0"/>
        <v>705</v>
      </c>
      <c r="C15" s="248" t="s">
        <v>1494</v>
      </c>
      <c r="D15" s="226">
        <v>750</v>
      </c>
      <c r="E15" s="255">
        <f t="shared" si="1"/>
        <v>750</v>
      </c>
      <c r="F15" s="248" t="s">
        <v>1426</v>
      </c>
      <c r="G15" s="53" t="s">
        <v>1243</v>
      </c>
      <c r="H15" s="256">
        <v>0</v>
      </c>
      <c r="I15" s="257">
        <v>0</v>
      </c>
      <c r="J15" s="258">
        <v>75.709999999999994</v>
      </c>
      <c r="K15" s="258">
        <v>0.77</v>
      </c>
      <c r="L15" s="258">
        <v>0.77</v>
      </c>
      <c r="M15" s="259">
        <v>-0.39900000000000002</v>
      </c>
      <c r="N15" s="260">
        <v>384.55</v>
      </c>
      <c r="O15" s="260">
        <v>0.05</v>
      </c>
      <c r="P15" s="260">
        <v>0.05</v>
      </c>
    </row>
    <row r="16" spans="1:16" ht="12.75" x14ac:dyDescent="0.2">
      <c r="A16" s="226">
        <v>706</v>
      </c>
      <c r="B16" s="255">
        <f t="shared" si="0"/>
        <v>706</v>
      </c>
      <c r="C16" s="248" t="s">
        <v>1495</v>
      </c>
      <c r="D16" s="226">
        <v>751</v>
      </c>
      <c r="E16" s="255">
        <f t="shared" si="1"/>
        <v>751</v>
      </c>
      <c r="F16" s="248" t="s">
        <v>1427</v>
      </c>
      <c r="G16" s="53" t="s">
        <v>1244</v>
      </c>
      <c r="H16" s="256">
        <v>0</v>
      </c>
      <c r="I16" s="257">
        <v>1.788</v>
      </c>
      <c r="J16" s="258">
        <v>40.75</v>
      </c>
      <c r="K16" s="258">
        <v>3.08</v>
      </c>
      <c r="L16" s="258">
        <v>3.08</v>
      </c>
      <c r="M16" s="259">
        <v>0</v>
      </c>
      <c r="N16" s="260">
        <v>1439.77</v>
      </c>
      <c r="O16" s="260">
        <v>0.05</v>
      </c>
      <c r="P16" s="260">
        <v>0.05</v>
      </c>
    </row>
    <row r="17" spans="1:16" ht="25.5" x14ac:dyDescent="0.2">
      <c r="A17" s="226">
        <v>707</v>
      </c>
      <c r="B17" s="255">
        <f t="shared" si="0"/>
        <v>707</v>
      </c>
      <c r="C17" s="248" t="s">
        <v>1496</v>
      </c>
      <c r="D17" s="226">
        <v>708</v>
      </c>
      <c r="E17" s="255">
        <f t="shared" si="1"/>
        <v>708</v>
      </c>
      <c r="F17" s="248" t="s">
        <v>1428</v>
      </c>
      <c r="G17" s="53" t="s">
        <v>1245</v>
      </c>
      <c r="H17" s="256">
        <v>3</v>
      </c>
      <c r="I17" s="257">
        <v>0</v>
      </c>
      <c r="J17" s="258">
        <v>29922.93</v>
      </c>
      <c r="K17" s="258">
        <v>3.07</v>
      </c>
      <c r="L17" s="258">
        <v>3.07</v>
      </c>
      <c r="M17" s="259">
        <v>0</v>
      </c>
      <c r="N17" s="260">
        <v>0</v>
      </c>
      <c r="O17" s="260">
        <v>0</v>
      </c>
      <c r="P17" s="260">
        <v>0</v>
      </c>
    </row>
    <row r="18" spans="1:16" ht="12.75" x14ac:dyDescent="0.2">
      <c r="A18" s="226">
        <v>709</v>
      </c>
      <c r="B18" s="255">
        <f t="shared" si="0"/>
        <v>709</v>
      </c>
      <c r="C18" s="248" t="s">
        <v>1497</v>
      </c>
      <c r="D18" s="226"/>
      <c r="E18" s="255" t="str">
        <f t="shared" si="1"/>
        <v/>
      </c>
      <c r="F18" s="248" t="s">
        <v>746</v>
      </c>
      <c r="G18" s="53" t="s">
        <v>1246</v>
      </c>
      <c r="H18" s="256">
        <v>1</v>
      </c>
      <c r="I18" s="257">
        <v>0.43099999999999999</v>
      </c>
      <c r="J18" s="258">
        <v>2907.68</v>
      </c>
      <c r="K18" s="258">
        <v>0.72</v>
      </c>
      <c r="L18" s="258">
        <v>0.72</v>
      </c>
      <c r="M18" s="259">
        <v>0</v>
      </c>
      <c r="N18" s="260">
        <v>0</v>
      </c>
      <c r="O18" s="260">
        <v>0</v>
      </c>
      <c r="P18" s="260">
        <v>0</v>
      </c>
    </row>
    <row r="19" spans="1:16" ht="12.75" x14ac:dyDescent="0.2">
      <c r="A19" s="226">
        <v>710</v>
      </c>
      <c r="B19" s="255">
        <f t="shared" si="0"/>
        <v>710</v>
      </c>
      <c r="C19" s="248" t="s">
        <v>1498</v>
      </c>
      <c r="D19" s="226">
        <v>732</v>
      </c>
      <c r="E19" s="255">
        <f t="shared" si="1"/>
        <v>732</v>
      </c>
      <c r="F19" s="248" t="s">
        <v>1429</v>
      </c>
      <c r="G19" s="53" t="s">
        <v>1247</v>
      </c>
      <c r="H19" s="256">
        <v>0</v>
      </c>
      <c r="I19" s="257">
        <v>0</v>
      </c>
      <c r="J19" s="258">
        <v>15.33</v>
      </c>
      <c r="K19" s="258">
        <v>0.56999999999999995</v>
      </c>
      <c r="L19" s="258">
        <v>0.56999999999999995</v>
      </c>
      <c r="M19" s="259">
        <v>0</v>
      </c>
      <c r="N19" s="260">
        <v>0</v>
      </c>
      <c r="O19" s="260">
        <v>0</v>
      </c>
      <c r="P19" s="260">
        <v>0</v>
      </c>
    </row>
    <row r="20" spans="1:16" ht="25.5" x14ac:dyDescent="0.2">
      <c r="A20" s="226">
        <v>711</v>
      </c>
      <c r="B20" s="255">
        <f t="shared" si="0"/>
        <v>711</v>
      </c>
      <c r="C20" s="248" t="s">
        <v>1499</v>
      </c>
      <c r="D20" s="226">
        <v>733</v>
      </c>
      <c r="E20" s="255">
        <f t="shared" si="1"/>
        <v>733</v>
      </c>
      <c r="F20" s="248" t="s">
        <v>1430</v>
      </c>
      <c r="G20" s="53" t="s">
        <v>1248</v>
      </c>
      <c r="H20" s="256">
        <v>2</v>
      </c>
      <c r="I20" s="257">
        <v>1.0149999999999999</v>
      </c>
      <c r="J20" s="258">
        <v>10630.78</v>
      </c>
      <c r="K20" s="258">
        <v>0.7</v>
      </c>
      <c r="L20" s="258">
        <v>0.7</v>
      </c>
      <c r="M20" s="259">
        <v>0</v>
      </c>
      <c r="N20" s="260">
        <v>0</v>
      </c>
      <c r="O20" s="260">
        <v>0</v>
      </c>
      <c r="P20" s="260">
        <v>0</v>
      </c>
    </row>
    <row r="21" spans="1:16" ht="25.5" x14ac:dyDescent="0.2">
      <c r="A21" s="226">
        <v>712</v>
      </c>
      <c r="B21" s="255">
        <f t="shared" si="0"/>
        <v>712</v>
      </c>
      <c r="C21" s="248" t="s">
        <v>1500</v>
      </c>
      <c r="D21" s="226"/>
      <c r="E21" s="255" t="str">
        <f t="shared" si="1"/>
        <v/>
      </c>
      <c r="F21" s="248" t="s">
        <v>746</v>
      </c>
      <c r="G21" s="53" t="s">
        <v>1249</v>
      </c>
      <c r="H21" s="256">
        <v>1</v>
      </c>
      <c r="I21" s="257">
        <v>1.0209999999999999</v>
      </c>
      <c r="J21" s="258">
        <v>2124.16</v>
      </c>
      <c r="K21" s="258">
        <v>1.59</v>
      </c>
      <c r="L21" s="258">
        <v>1.59</v>
      </c>
      <c r="M21" s="259">
        <v>0</v>
      </c>
      <c r="N21" s="260">
        <v>0</v>
      </c>
      <c r="O21" s="260">
        <v>0</v>
      </c>
      <c r="P21" s="260">
        <v>0</v>
      </c>
    </row>
    <row r="22" spans="1:16" ht="12.75" x14ac:dyDescent="0.2">
      <c r="A22" s="226">
        <v>713</v>
      </c>
      <c r="B22" s="255">
        <f t="shared" si="0"/>
        <v>713</v>
      </c>
      <c r="C22" s="248" t="s">
        <v>1501</v>
      </c>
      <c r="D22" s="226"/>
      <c r="E22" s="255" t="str">
        <f t="shared" si="1"/>
        <v/>
      </c>
      <c r="F22" s="248" t="s">
        <v>746</v>
      </c>
      <c r="G22" s="53" t="s">
        <v>1250</v>
      </c>
      <c r="H22" s="256">
        <v>3</v>
      </c>
      <c r="I22" s="257">
        <v>1.02</v>
      </c>
      <c r="J22" s="258">
        <v>27676.12</v>
      </c>
      <c r="K22" s="258">
        <v>2.71</v>
      </c>
      <c r="L22" s="258">
        <v>2.71</v>
      </c>
      <c r="M22" s="259">
        <v>0</v>
      </c>
      <c r="N22" s="260">
        <v>0</v>
      </c>
      <c r="O22" s="260">
        <v>0</v>
      </c>
      <c r="P22" s="260">
        <v>0</v>
      </c>
    </row>
    <row r="23" spans="1:16" ht="12.75" x14ac:dyDescent="0.2">
      <c r="A23" s="226">
        <v>714</v>
      </c>
      <c r="B23" s="255">
        <f t="shared" si="0"/>
        <v>714</v>
      </c>
      <c r="C23" s="248" t="s">
        <v>1502</v>
      </c>
      <c r="D23" s="226"/>
      <c r="E23" s="255" t="str">
        <f t="shared" si="1"/>
        <v/>
      </c>
      <c r="F23" s="248" t="s">
        <v>746</v>
      </c>
      <c r="G23" s="53" t="s">
        <v>1251</v>
      </c>
      <c r="H23" s="256">
        <v>2</v>
      </c>
      <c r="I23" s="257">
        <v>0</v>
      </c>
      <c r="J23" s="258">
        <v>10734.18</v>
      </c>
      <c r="K23" s="258">
        <v>1.05</v>
      </c>
      <c r="L23" s="258">
        <v>1.05</v>
      </c>
      <c r="M23" s="259">
        <v>0</v>
      </c>
      <c r="N23" s="260">
        <v>0</v>
      </c>
      <c r="O23" s="260">
        <v>0</v>
      </c>
      <c r="P23" s="260">
        <v>0</v>
      </c>
    </row>
    <row r="24" spans="1:16" ht="12.75" x14ac:dyDescent="0.2">
      <c r="A24" s="226">
        <v>715</v>
      </c>
      <c r="B24" s="255">
        <f t="shared" si="0"/>
        <v>715</v>
      </c>
      <c r="C24" s="248" t="s">
        <v>1503</v>
      </c>
      <c r="D24" s="226"/>
      <c r="E24" s="255" t="str">
        <f t="shared" si="1"/>
        <v/>
      </c>
      <c r="F24" s="248" t="s">
        <v>746</v>
      </c>
      <c r="G24" s="53" t="s">
        <v>1252</v>
      </c>
      <c r="H24" s="256">
        <v>2</v>
      </c>
      <c r="I24" s="257">
        <v>0</v>
      </c>
      <c r="J24" s="258">
        <v>21340.959999999999</v>
      </c>
      <c r="K24" s="258">
        <v>0.49</v>
      </c>
      <c r="L24" s="258">
        <v>0.49</v>
      </c>
      <c r="M24" s="259">
        <v>0</v>
      </c>
      <c r="N24" s="260">
        <v>0</v>
      </c>
      <c r="O24" s="260">
        <v>0</v>
      </c>
      <c r="P24" s="260">
        <v>0</v>
      </c>
    </row>
    <row r="25" spans="1:16" ht="12.75" x14ac:dyDescent="0.2">
      <c r="A25" s="226">
        <v>716</v>
      </c>
      <c r="B25" s="255">
        <f t="shared" si="0"/>
        <v>716</v>
      </c>
      <c r="C25" s="248" t="s">
        <v>1504</v>
      </c>
      <c r="D25" s="226">
        <v>734</v>
      </c>
      <c r="E25" s="255">
        <f t="shared" si="1"/>
        <v>734</v>
      </c>
      <c r="F25" s="248" t="s">
        <v>1431</v>
      </c>
      <c r="G25" s="53" t="s">
        <v>1253</v>
      </c>
      <c r="H25" s="256">
        <v>0</v>
      </c>
      <c r="I25" s="257">
        <v>1.0149999999999999</v>
      </c>
      <c r="J25" s="258">
        <v>107.44</v>
      </c>
      <c r="K25" s="258">
        <v>0.68</v>
      </c>
      <c r="L25" s="258">
        <v>0.68</v>
      </c>
      <c r="M25" s="259">
        <v>0</v>
      </c>
      <c r="N25" s="260">
        <v>0</v>
      </c>
      <c r="O25" s="260">
        <v>0</v>
      </c>
      <c r="P25" s="260">
        <v>0</v>
      </c>
    </row>
    <row r="26" spans="1:16" ht="25.5" x14ac:dyDescent="0.2">
      <c r="A26" s="226">
        <v>717</v>
      </c>
      <c r="B26" s="255">
        <f t="shared" si="0"/>
        <v>717</v>
      </c>
      <c r="C26" s="248" t="s">
        <v>1505</v>
      </c>
      <c r="D26" s="226">
        <v>735</v>
      </c>
      <c r="E26" s="255">
        <f t="shared" si="1"/>
        <v>735</v>
      </c>
      <c r="F26" s="248" t="s">
        <v>1432</v>
      </c>
      <c r="G26" s="53" t="s">
        <v>1254</v>
      </c>
      <c r="H26" s="256">
        <v>2</v>
      </c>
      <c r="I26" s="257">
        <v>1.012</v>
      </c>
      <c r="J26" s="258">
        <v>22210.71</v>
      </c>
      <c r="K26" s="258">
        <v>1.1100000000000001</v>
      </c>
      <c r="L26" s="258">
        <v>1.1100000000000001</v>
      </c>
      <c r="M26" s="259">
        <v>0</v>
      </c>
      <c r="N26" s="260">
        <v>0</v>
      </c>
      <c r="O26" s="260">
        <v>0</v>
      </c>
      <c r="P26" s="260">
        <v>0</v>
      </c>
    </row>
    <row r="27" spans="1:16" ht="25.5" x14ac:dyDescent="0.2">
      <c r="A27" s="226">
        <v>718</v>
      </c>
      <c r="B27" s="255">
        <f t="shared" si="0"/>
        <v>718</v>
      </c>
      <c r="C27" s="248" t="s">
        <v>1506</v>
      </c>
      <c r="D27" s="226">
        <v>736</v>
      </c>
      <c r="E27" s="255">
        <f t="shared" si="1"/>
        <v>736</v>
      </c>
      <c r="F27" s="248" t="s">
        <v>1433</v>
      </c>
      <c r="G27" s="53" t="s">
        <v>1255</v>
      </c>
      <c r="H27" s="256">
        <v>3</v>
      </c>
      <c r="I27" s="257">
        <v>0</v>
      </c>
      <c r="J27" s="258">
        <v>28676.16</v>
      </c>
      <c r="K27" s="258">
        <v>1.2</v>
      </c>
      <c r="L27" s="258">
        <v>1.2</v>
      </c>
      <c r="M27" s="259">
        <v>0</v>
      </c>
      <c r="N27" s="260">
        <v>0</v>
      </c>
      <c r="O27" s="260">
        <v>0</v>
      </c>
      <c r="P27" s="260">
        <v>0</v>
      </c>
    </row>
    <row r="28" spans="1:16" ht="25.5" x14ac:dyDescent="0.2">
      <c r="A28" s="226">
        <v>719</v>
      </c>
      <c r="B28" s="255">
        <f t="shared" si="0"/>
        <v>719</v>
      </c>
      <c r="C28" s="248" t="s">
        <v>1507</v>
      </c>
      <c r="D28" s="226">
        <v>741</v>
      </c>
      <c r="E28" s="255">
        <f t="shared" si="1"/>
        <v>741</v>
      </c>
      <c r="F28" s="248" t="s">
        <v>1434</v>
      </c>
      <c r="G28" s="53" t="s">
        <v>1256</v>
      </c>
      <c r="H28" s="256">
        <v>2</v>
      </c>
      <c r="I28" s="257">
        <v>0.875</v>
      </c>
      <c r="J28" s="258">
        <v>13796.3</v>
      </c>
      <c r="K28" s="258">
        <v>1.02</v>
      </c>
      <c r="L28" s="258">
        <v>1.02</v>
      </c>
      <c r="M28" s="259">
        <v>0</v>
      </c>
      <c r="N28" s="260">
        <v>0</v>
      </c>
      <c r="O28" s="260">
        <v>0</v>
      </c>
      <c r="P28" s="260">
        <v>0</v>
      </c>
    </row>
    <row r="29" spans="1:16" ht="12.75" x14ac:dyDescent="0.2">
      <c r="A29" s="226">
        <v>720</v>
      </c>
      <c r="B29" s="255">
        <f t="shared" si="0"/>
        <v>720</v>
      </c>
      <c r="C29" s="248" t="s">
        <v>1508</v>
      </c>
      <c r="D29" s="226">
        <v>737</v>
      </c>
      <c r="E29" s="255">
        <f t="shared" si="1"/>
        <v>737</v>
      </c>
      <c r="F29" s="248" t="s">
        <v>1435</v>
      </c>
      <c r="G29" s="53" t="s">
        <v>1257</v>
      </c>
      <c r="H29" s="256">
        <v>3</v>
      </c>
      <c r="I29" s="257">
        <v>1.845</v>
      </c>
      <c r="J29" s="258">
        <v>28778.38</v>
      </c>
      <c r="K29" s="258">
        <v>1.6</v>
      </c>
      <c r="L29" s="258">
        <v>1.6</v>
      </c>
      <c r="M29" s="259">
        <v>0</v>
      </c>
      <c r="N29" s="260">
        <v>0</v>
      </c>
      <c r="O29" s="260">
        <v>0</v>
      </c>
      <c r="P29" s="260">
        <v>0</v>
      </c>
    </row>
    <row r="30" spans="1:16" ht="12.75" x14ac:dyDescent="0.2">
      <c r="A30" s="226">
        <v>721</v>
      </c>
      <c r="B30" s="255">
        <f t="shared" si="0"/>
        <v>721</v>
      </c>
      <c r="C30" s="248" t="s">
        <v>1509</v>
      </c>
      <c r="D30" s="226">
        <v>738</v>
      </c>
      <c r="E30" s="255">
        <f t="shared" si="1"/>
        <v>738</v>
      </c>
      <c r="F30" s="248" t="s">
        <v>1436</v>
      </c>
      <c r="G30" s="53" t="s">
        <v>1258</v>
      </c>
      <c r="H30" s="256">
        <v>3</v>
      </c>
      <c r="I30" s="257">
        <v>1.8220000000000001</v>
      </c>
      <c r="J30" s="258">
        <v>36341.82</v>
      </c>
      <c r="K30" s="258">
        <v>0.63</v>
      </c>
      <c r="L30" s="258">
        <v>0.63</v>
      </c>
      <c r="M30" s="259">
        <v>0</v>
      </c>
      <c r="N30" s="260">
        <v>0</v>
      </c>
      <c r="O30" s="260">
        <v>0</v>
      </c>
      <c r="P30" s="260">
        <v>0</v>
      </c>
    </row>
    <row r="31" spans="1:16" ht="12.75" x14ac:dyDescent="0.2">
      <c r="A31" s="226">
        <v>722</v>
      </c>
      <c r="B31" s="255">
        <f t="shared" si="0"/>
        <v>722</v>
      </c>
      <c r="C31" s="248" t="s">
        <v>1510</v>
      </c>
      <c r="D31" s="226">
        <v>739</v>
      </c>
      <c r="E31" s="255">
        <f t="shared" si="1"/>
        <v>739</v>
      </c>
      <c r="F31" s="248" t="s">
        <v>1437</v>
      </c>
      <c r="G31" s="53" t="s">
        <v>1259</v>
      </c>
      <c r="H31" s="256">
        <v>2</v>
      </c>
      <c r="I31" s="257">
        <v>0</v>
      </c>
      <c r="J31" s="258">
        <v>12178.91</v>
      </c>
      <c r="K31" s="258">
        <v>0.94</v>
      </c>
      <c r="L31" s="258">
        <v>0.94</v>
      </c>
      <c r="M31" s="259">
        <v>0</v>
      </c>
      <c r="N31" s="260">
        <v>0</v>
      </c>
      <c r="O31" s="260">
        <v>0</v>
      </c>
      <c r="P31" s="260">
        <v>0</v>
      </c>
    </row>
    <row r="32" spans="1:16" ht="12.75" x14ac:dyDescent="0.2">
      <c r="A32" s="226">
        <v>723</v>
      </c>
      <c r="B32" s="255">
        <f t="shared" si="0"/>
        <v>723</v>
      </c>
      <c r="C32" s="248" t="s">
        <v>1511</v>
      </c>
      <c r="D32" s="226">
        <v>748</v>
      </c>
      <c r="E32" s="255">
        <f t="shared" si="1"/>
        <v>748</v>
      </c>
      <c r="F32" s="248" t="s">
        <v>1438</v>
      </c>
      <c r="G32" s="53" t="s">
        <v>1260</v>
      </c>
      <c r="H32" s="256">
        <v>0</v>
      </c>
      <c r="I32" s="257">
        <v>0</v>
      </c>
      <c r="J32" s="258">
        <v>2.4700000000000002</v>
      </c>
      <c r="K32" s="258">
        <v>3.08</v>
      </c>
      <c r="L32" s="258">
        <v>3.08</v>
      </c>
      <c r="M32" s="259">
        <v>-3.1669999999999998</v>
      </c>
      <c r="N32" s="260">
        <v>29.68</v>
      </c>
      <c r="O32" s="260">
        <v>0.05</v>
      </c>
      <c r="P32" s="260">
        <v>0.05</v>
      </c>
    </row>
    <row r="33" spans="1:16" ht="102" x14ac:dyDescent="0.2">
      <c r="A33" s="226">
        <v>724</v>
      </c>
      <c r="B33" s="255">
        <f t="shared" si="0"/>
        <v>724</v>
      </c>
      <c r="C33" s="248" t="s">
        <v>1512</v>
      </c>
      <c r="D33" s="226"/>
      <c r="E33" s="255" t="str">
        <f t="shared" si="1"/>
        <v/>
      </c>
      <c r="F33" s="248" t="s">
        <v>746</v>
      </c>
      <c r="G33" s="53" t="s">
        <v>1261</v>
      </c>
      <c r="H33" s="256">
        <v>3</v>
      </c>
      <c r="I33" s="257">
        <v>0.51800000000000002</v>
      </c>
      <c r="J33" s="258">
        <v>27072.33</v>
      </c>
      <c r="K33" s="258">
        <v>1.53</v>
      </c>
      <c r="L33" s="258">
        <v>1.53</v>
      </c>
      <c r="M33" s="259">
        <v>0</v>
      </c>
      <c r="N33" s="260">
        <v>0</v>
      </c>
      <c r="O33" s="260">
        <v>0</v>
      </c>
      <c r="P33" s="260">
        <v>0</v>
      </c>
    </row>
    <row r="34" spans="1:16" ht="12.75" x14ac:dyDescent="0.2">
      <c r="A34" s="226">
        <v>725</v>
      </c>
      <c r="B34" s="255">
        <f t="shared" si="0"/>
        <v>725</v>
      </c>
      <c r="C34" s="248" t="s">
        <v>1513</v>
      </c>
      <c r="D34" s="226">
        <v>749</v>
      </c>
      <c r="E34" s="255">
        <f t="shared" si="1"/>
        <v>749</v>
      </c>
      <c r="F34" s="248" t="s">
        <v>1439</v>
      </c>
      <c r="G34" s="53" t="s">
        <v>1262</v>
      </c>
      <c r="H34" s="256">
        <v>0</v>
      </c>
      <c r="I34" s="257">
        <v>0.76200000000000001</v>
      </c>
      <c r="J34" s="258">
        <v>29.58</v>
      </c>
      <c r="K34" s="258">
        <v>0.96</v>
      </c>
      <c r="L34" s="258">
        <v>0.96</v>
      </c>
      <c r="M34" s="259">
        <v>-1.3879999999999999</v>
      </c>
      <c r="N34" s="260">
        <v>698.06</v>
      </c>
      <c r="O34" s="260">
        <v>0.05</v>
      </c>
      <c r="P34" s="260">
        <v>0.05</v>
      </c>
    </row>
    <row r="35" spans="1:16" ht="12.75" x14ac:dyDescent="0.2">
      <c r="A35" s="226">
        <v>726</v>
      </c>
      <c r="B35" s="255">
        <f t="shared" si="0"/>
        <v>726</v>
      </c>
      <c r="C35" s="248" t="s">
        <v>1514</v>
      </c>
      <c r="D35" s="226">
        <v>752</v>
      </c>
      <c r="E35" s="255">
        <f t="shared" si="1"/>
        <v>752</v>
      </c>
      <c r="F35" s="248" t="s">
        <v>1440</v>
      </c>
      <c r="G35" s="53" t="s">
        <v>1263</v>
      </c>
      <c r="H35" s="256">
        <v>0</v>
      </c>
      <c r="I35" s="257">
        <v>0</v>
      </c>
      <c r="J35" s="258">
        <v>0.82</v>
      </c>
      <c r="K35" s="258">
        <v>2.99</v>
      </c>
      <c r="L35" s="258">
        <v>2.99</v>
      </c>
      <c r="M35" s="259">
        <v>0</v>
      </c>
      <c r="N35" s="260">
        <v>82.45</v>
      </c>
      <c r="O35" s="260">
        <v>0.05</v>
      </c>
      <c r="P35" s="260">
        <v>0.05</v>
      </c>
    </row>
    <row r="36" spans="1:16" ht="25.5" x14ac:dyDescent="0.2">
      <c r="A36" s="226">
        <v>727</v>
      </c>
      <c r="B36" s="255">
        <f t="shared" si="0"/>
        <v>727</v>
      </c>
      <c r="C36" s="248" t="s">
        <v>1515</v>
      </c>
      <c r="D36" s="226"/>
      <c r="E36" s="255" t="str">
        <f t="shared" si="1"/>
        <v/>
      </c>
      <c r="F36" s="248" t="s">
        <v>746</v>
      </c>
      <c r="G36" s="53" t="s">
        <v>1264</v>
      </c>
      <c r="H36" s="256">
        <v>3</v>
      </c>
      <c r="I36" s="257">
        <v>3.2109999999999999</v>
      </c>
      <c r="J36" s="258">
        <v>31399.42</v>
      </c>
      <c r="K36" s="258">
        <v>0.88</v>
      </c>
      <c r="L36" s="258">
        <v>0.88</v>
      </c>
      <c r="M36" s="259">
        <v>0</v>
      </c>
      <c r="N36" s="260">
        <v>0</v>
      </c>
      <c r="O36" s="260">
        <v>0</v>
      </c>
      <c r="P36" s="260">
        <v>0</v>
      </c>
    </row>
    <row r="37" spans="1:16" ht="12.75" x14ac:dyDescent="0.2">
      <c r="A37" s="226">
        <v>728</v>
      </c>
      <c r="B37" s="255">
        <f t="shared" si="0"/>
        <v>728</v>
      </c>
      <c r="C37" s="248" t="s">
        <v>1516</v>
      </c>
      <c r="D37" s="226">
        <v>753</v>
      </c>
      <c r="E37" s="255">
        <f t="shared" si="1"/>
        <v>753</v>
      </c>
      <c r="F37" s="248" t="s">
        <v>1441</v>
      </c>
      <c r="G37" s="53" t="s">
        <v>1265</v>
      </c>
      <c r="H37" s="256">
        <v>1</v>
      </c>
      <c r="I37" s="257">
        <v>0</v>
      </c>
      <c r="J37" s="258">
        <v>1956.81</v>
      </c>
      <c r="K37" s="258">
        <v>2.87</v>
      </c>
      <c r="L37" s="258">
        <v>2.87</v>
      </c>
      <c r="M37" s="259">
        <v>-3.1669999999999998</v>
      </c>
      <c r="N37" s="260">
        <v>330.44</v>
      </c>
      <c r="O37" s="260">
        <v>0.05</v>
      </c>
      <c r="P37" s="260">
        <v>0.05</v>
      </c>
    </row>
    <row r="38" spans="1:16" ht="12.75" x14ac:dyDescent="0.2">
      <c r="A38" s="226">
        <v>729</v>
      </c>
      <c r="B38" s="255">
        <f t="shared" si="0"/>
        <v>729</v>
      </c>
      <c r="C38" s="248" t="s">
        <v>1517</v>
      </c>
      <c r="D38" s="226">
        <v>754</v>
      </c>
      <c r="E38" s="255">
        <f t="shared" si="1"/>
        <v>754</v>
      </c>
      <c r="F38" s="248" t="s">
        <v>1442</v>
      </c>
      <c r="G38" s="53" t="s">
        <v>1266</v>
      </c>
      <c r="H38" s="256">
        <v>2</v>
      </c>
      <c r="I38" s="257">
        <v>0</v>
      </c>
      <c r="J38" s="258">
        <v>11099.51</v>
      </c>
      <c r="K38" s="258">
        <v>0.49</v>
      </c>
      <c r="L38" s="258">
        <v>0.49</v>
      </c>
      <c r="M38" s="259">
        <v>0</v>
      </c>
      <c r="N38" s="260">
        <v>2133.6999999999998</v>
      </c>
      <c r="O38" s="260">
        <v>0.05</v>
      </c>
      <c r="P38" s="260">
        <v>0.05</v>
      </c>
    </row>
    <row r="39" spans="1:16" ht="25.5" x14ac:dyDescent="0.2">
      <c r="A39" s="226">
        <v>730</v>
      </c>
      <c r="B39" s="255">
        <f t="shared" si="0"/>
        <v>730</v>
      </c>
      <c r="C39" s="248" t="s">
        <v>1518</v>
      </c>
      <c r="D39" s="226">
        <v>731</v>
      </c>
      <c r="E39" s="255">
        <f t="shared" si="1"/>
        <v>731</v>
      </c>
      <c r="F39" s="248" t="s">
        <v>1443</v>
      </c>
      <c r="G39" s="53" t="s">
        <v>1267</v>
      </c>
      <c r="H39" s="256">
        <v>2</v>
      </c>
      <c r="I39" s="257">
        <v>2.2589999999999999</v>
      </c>
      <c r="J39" s="258">
        <v>10530.78</v>
      </c>
      <c r="K39" s="258">
        <v>1.75</v>
      </c>
      <c r="L39" s="258">
        <v>1.75</v>
      </c>
      <c r="M39" s="259">
        <v>0</v>
      </c>
      <c r="N39" s="260">
        <v>0</v>
      </c>
      <c r="O39" s="260">
        <v>0</v>
      </c>
      <c r="P39" s="260">
        <v>0</v>
      </c>
    </row>
    <row r="40" spans="1:16" ht="12.75" x14ac:dyDescent="0.2">
      <c r="A40" s="226">
        <v>740</v>
      </c>
      <c r="B40" s="255">
        <f t="shared" si="0"/>
        <v>740</v>
      </c>
      <c r="C40" s="248" t="s">
        <v>1519</v>
      </c>
      <c r="D40" s="226">
        <v>746</v>
      </c>
      <c r="E40" s="255">
        <f t="shared" si="1"/>
        <v>746</v>
      </c>
      <c r="F40" s="248" t="s">
        <v>1444</v>
      </c>
      <c r="G40" s="53" t="s">
        <v>1268</v>
      </c>
      <c r="H40" s="256">
        <v>1</v>
      </c>
      <c r="I40" s="257">
        <v>3.1280000000000001</v>
      </c>
      <c r="J40" s="258">
        <v>1952.21</v>
      </c>
      <c r="K40" s="258">
        <v>0.87</v>
      </c>
      <c r="L40" s="258">
        <v>0.87</v>
      </c>
      <c r="M40" s="259">
        <v>0</v>
      </c>
      <c r="N40" s="260">
        <v>0</v>
      </c>
      <c r="O40" s="260">
        <v>0</v>
      </c>
      <c r="P40" s="260">
        <v>0</v>
      </c>
    </row>
    <row r="41" spans="1:16" ht="12.75" x14ac:dyDescent="0.2">
      <c r="A41" s="226">
        <v>742</v>
      </c>
      <c r="B41" s="255">
        <f t="shared" si="0"/>
        <v>742</v>
      </c>
      <c r="C41" s="248" t="s">
        <v>1520</v>
      </c>
      <c r="D41" s="226"/>
      <c r="E41" s="255" t="str">
        <f t="shared" si="1"/>
        <v/>
      </c>
      <c r="F41" s="248" t="s">
        <v>746</v>
      </c>
      <c r="G41" s="53" t="s">
        <v>1269</v>
      </c>
      <c r="H41" s="256">
        <v>1</v>
      </c>
      <c r="I41" s="257">
        <v>1.75</v>
      </c>
      <c r="J41" s="258">
        <v>2087.3000000000002</v>
      </c>
      <c r="K41" s="258">
        <v>4.5199999999999996</v>
      </c>
      <c r="L41" s="258">
        <v>4.5199999999999996</v>
      </c>
      <c r="M41" s="259">
        <v>0</v>
      </c>
      <c r="N41" s="260">
        <v>0</v>
      </c>
      <c r="O41" s="260">
        <v>0</v>
      </c>
      <c r="P41" s="260">
        <v>0</v>
      </c>
    </row>
    <row r="42" spans="1:16" ht="12.75" x14ac:dyDescent="0.2">
      <c r="A42" s="226">
        <v>743</v>
      </c>
      <c r="B42" s="255">
        <f t="shared" si="0"/>
        <v>743</v>
      </c>
      <c r="C42" s="248" t="s">
        <v>1521</v>
      </c>
      <c r="D42" s="226"/>
      <c r="E42" s="255" t="str">
        <f t="shared" si="1"/>
        <v/>
      </c>
      <c r="F42" s="248" t="s">
        <v>746</v>
      </c>
      <c r="G42" s="53" t="s">
        <v>1270</v>
      </c>
      <c r="H42" s="256">
        <v>1</v>
      </c>
      <c r="I42" s="257">
        <v>0</v>
      </c>
      <c r="J42" s="258">
        <v>1953.84</v>
      </c>
      <c r="K42" s="258">
        <v>3.46</v>
      </c>
      <c r="L42" s="258">
        <v>3.46</v>
      </c>
      <c r="M42" s="259">
        <v>0</v>
      </c>
      <c r="N42" s="260">
        <v>0</v>
      </c>
      <c r="O42" s="260">
        <v>0</v>
      </c>
      <c r="P42" s="260">
        <v>0</v>
      </c>
    </row>
    <row r="43" spans="1:16" ht="12.75" x14ac:dyDescent="0.2">
      <c r="A43" s="226">
        <v>744</v>
      </c>
      <c r="B43" s="255">
        <f t="shared" si="0"/>
        <v>744</v>
      </c>
      <c r="C43" s="248" t="s">
        <v>1522</v>
      </c>
      <c r="D43" s="226">
        <v>915</v>
      </c>
      <c r="E43" s="255">
        <f t="shared" si="1"/>
        <v>915</v>
      </c>
      <c r="F43" s="248" t="s">
        <v>1445</v>
      </c>
      <c r="G43" s="53" t="s">
        <v>1271</v>
      </c>
      <c r="H43" s="256">
        <v>3</v>
      </c>
      <c r="I43" s="257">
        <v>1.43</v>
      </c>
      <c r="J43" s="258">
        <v>27051.5</v>
      </c>
      <c r="K43" s="258">
        <v>0.98</v>
      </c>
      <c r="L43" s="258">
        <v>0.98</v>
      </c>
      <c r="M43" s="259">
        <v>-1.3879999999999999</v>
      </c>
      <c r="N43" s="260">
        <v>20.84</v>
      </c>
      <c r="O43" s="260">
        <v>0.05</v>
      </c>
      <c r="P43" s="260">
        <v>0.05</v>
      </c>
    </row>
    <row r="44" spans="1:16" ht="12.75" x14ac:dyDescent="0.2">
      <c r="A44" s="226">
        <v>770</v>
      </c>
      <c r="B44" s="255">
        <f t="shared" si="0"/>
        <v>770</v>
      </c>
      <c r="C44" s="248" t="s">
        <v>1523</v>
      </c>
      <c r="D44" s="226">
        <v>755</v>
      </c>
      <c r="E44" s="255">
        <f t="shared" si="1"/>
        <v>755</v>
      </c>
      <c r="F44" s="248" t="s">
        <v>1446</v>
      </c>
      <c r="G44" s="53" t="s">
        <v>1272</v>
      </c>
      <c r="H44" s="256">
        <v>0</v>
      </c>
      <c r="I44" s="257">
        <v>0.79100000000000004</v>
      </c>
      <c r="J44" s="258">
        <v>21.73</v>
      </c>
      <c r="K44" s="258">
        <v>1.25</v>
      </c>
      <c r="L44" s="258">
        <v>1.25</v>
      </c>
      <c r="M44" s="259">
        <v>-1.8260000000000001</v>
      </c>
      <c r="N44" s="260">
        <v>150.57</v>
      </c>
      <c r="O44" s="260">
        <v>0.05</v>
      </c>
      <c r="P44" s="260">
        <v>0.05</v>
      </c>
    </row>
    <row r="45" spans="1:16" ht="12.75" x14ac:dyDescent="0.2">
      <c r="A45" s="226">
        <v>771</v>
      </c>
      <c r="B45" s="255">
        <f t="shared" si="0"/>
        <v>771</v>
      </c>
      <c r="C45" s="248" t="s">
        <v>1524</v>
      </c>
      <c r="D45" s="226">
        <v>756</v>
      </c>
      <c r="E45" s="255">
        <f t="shared" si="1"/>
        <v>756</v>
      </c>
      <c r="F45" s="248" t="s">
        <v>1447</v>
      </c>
      <c r="G45" s="53" t="s">
        <v>1273</v>
      </c>
      <c r="H45" s="256">
        <v>0</v>
      </c>
      <c r="I45" s="257">
        <v>0</v>
      </c>
      <c r="J45" s="258">
        <v>0.23</v>
      </c>
      <c r="K45" s="258">
        <v>2.84</v>
      </c>
      <c r="L45" s="258">
        <v>2.84</v>
      </c>
      <c r="M45" s="259">
        <v>0</v>
      </c>
      <c r="N45" s="260">
        <v>172.07</v>
      </c>
      <c r="O45" s="260">
        <v>0.05</v>
      </c>
      <c r="P45" s="260">
        <v>0.05</v>
      </c>
    </row>
    <row r="46" spans="1:16" ht="12.75" x14ac:dyDescent="0.2">
      <c r="A46" s="226">
        <v>772</v>
      </c>
      <c r="B46" s="255">
        <f t="shared" si="0"/>
        <v>772</v>
      </c>
      <c r="C46" s="248" t="s">
        <v>1525</v>
      </c>
      <c r="D46" s="226">
        <v>757</v>
      </c>
      <c r="E46" s="255">
        <f t="shared" si="1"/>
        <v>757</v>
      </c>
      <c r="F46" s="248" t="s">
        <v>1448</v>
      </c>
      <c r="G46" s="53" t="s">
        <v>1274</v>
      </c>
      <c r="H46" s="256">
        <v>0</v>
      </c>
      <c r="I46" s="257">
        <v>0.78800000000000003</v>
      </c>
      <c r="J46" s="258">
        <v>1.1399999999999999</v>
      </c>
      <c r="K46" s="258">
        <v>1.55</v>
      </c>
      <c r="L46" s="258">
        <v>1.55</v>
      </c>
      <c r="M46" s="259">
        <v>0</v>
      </c>
      <c r="N46" s="260">
        <v>92.74</v>
      </c>
      <c r="O46" s="260">
        <v>0.05</v>
      </c>
      <c r="P46" s="260">
        <v>0.05</v>
      </c>
    </row>
    <row r="47" spans="1:16" ht="12.75" x14ac:dyDescent="0.2">
      <c r="A47" s="226">
        <v>773</v>
      </c>
      <c r="B47" s="255">
        <f t="shared" si="0"/>
        <v>773</v>
      </c>
      <c r="C47" s="248" t="s">
        <v>1526</v>
      </c>
      <c r="D47" s="226">
        <v>758</v>
      </c>
      <c r="E47" s="255">
        <f t="shared" si="1"/>
        <v>758</v>
      </c>
      <c r="F47" s="248" t="s">
        <v>1449</v>
      </c>
      <c r="G47" s="53" t="s">
        <v>1275</v>
      </c>
      <c r="H47" s="256">
        <v>1</v>
      </c>
      <c r="I47" s="257">
        <v>0</v>
      </c>
      <c r="J47" s="258">
        <v>1955.74</v>
      </c>
      <c r="K47" s="258">
        <v>2.77</v>
      </c>
      <c r="L47" s="258">
        <v>2.77</v>
      </c>
      <c r="M47" s="259">
        <v>0</v>
      </c>
      <c r="N47" s="260">
        <v>582.47</v>
      </c>
      <c r="O47" s="260">
        <v>0.05</v>
      </c>
      <c r="P47" s="260">
        <v>0.05</v>
      </c>
    </row>
    <row r="48" spans="1:16" ht="12.75" x14ac:dyDescent="0.2">
      <c r="A48" s="226">
        <v>774</v>
      </c>
      <c r="B48" s="255">
        <f t="shared" si="0"/>
        <v>774</v>
      </c>
      <c r="C48" s="248" t="s">
        <v>1527</v>
      </c>
      <c r="D48" s="226">
        <v>759</v>
      </c>
      <c r="E48" s="255">
        <f t="shared" si="1"/>
        <v>759</v>
      </c>
      <c r="F48" s="248" t="s">
        <v>1450</v>
      </c>
      <c r="G48" s="53" t="s">
        <v>1276</v>
      </c>
      <c r="H48" s="256">
        <v>0</v>
      </c>
      <c r="I48" s="257">
        <v>1.0129999999999999</v>
      </c>
      <c r="J48" s="258">
        <v>6.29</v>
      </c>
      <c r="K48" s="258">
        <v>1.81</v>
      </c>
      <c r="L48" s="258">
        <v>1.81</v>
      </c>
      <c r="M48" s="259">
        <v>0</v>
      </c>
      <c r="N48" s="260">
        <v>1132.71</v>
      </c>
      <c r="O48" s="260">
        <v>0.05</v>
      </c>
      <c r="P48" s="260">
        <v>0.05</v>
      </c>
    </row>
    <row r="49" spans="1:16" ht="12.75" x14ac:dyDescent="0.2">
      <c r="A49" s="226">
        <v>775</v>
      </c>
      <c r="B49" s="255">
        <f t="shared" si="0"/>
        <v>775</v>
      </c>
      <c r="C49" s="248" t="s">
        <v>1528</v>
      </c>
      <c r="D49" s="226">
        <v>760</v>
      </c>
      <c r="E49" s="255">
        <f t="shared" si="1"/>
        <v>760</v>
      </c>
      <c r="F49" s="248" t="s">
        <v>1451</v>
      </c>
      <c r="G49" s="53" t="s">
        <v>1277</v>
      </c>
      <c r="H49" s="256">
        <v>0</v>
      </c>
      <c r="I49" s="257">
        <v>0.78800000000000003</v>
      </c>
      <c r="J49" s="258">
        <v>8.9</v>
      </c>
      <c r="K49" s="258">
        <v>1.49</v>
      </c>
      <c r="L49" s="258">
        <v>1.49</v>
      </c>
      <c r="M49" s="259">
        <v>0</v>
      </c>
      <c r="N49" s="260">
        <v>556.26</v>
      </c>
      <c r="O49" s="260">
        <v>0.05</v>
      </c>
      <c r="P49" s="260">
        <v>0.05</v>
      </c>
    </row>
    <row r="50" spans="1:16" ht="12.75" x14ac:dyDescent="0.2">
      <c r="A50" s="226">
        <v>776</v>
      </c>
      <c r="B50" s="255">
        <f t="shared" si="0"/>
        <v>776</v>
      </c>
      <c r="C50" s="248" t="s">
        <v>1529</v>
      </c>
      <c r="D50" s="226">
        <v>761</v>
      </c>
      <c r="E50" s="255">
        <f t="shared" si="1"/>
        <v>761</v>
      </c>
      <c r="F50" s="248" t="s">
        <v>1452</v>
      </c>
      <c r="G50" s="53" t="s">
        <v>1278</v>
      </c>
      <c r="H50" s="256">
        <v>1</v>
      </c>
      <c r="I50" s="257">
        <v>0.78900000000000003</v>
      </c>
      <c r="J50" s="258">
        <v>1984.28</v>
      </c>
      <c r="K50" s="258">
        <v>1.34</v>
      </c>
      <c r="L50" s="258">
        <v>1.34</v>
      </c>
      <c r="M50" s="259">
        <v>0</v>
      </c>
      <c r="N50" s="260">
        <v>4051.95</v>
      </c>
      <c r="O50" s="260">
        <v>0.05</v>
      </c>
      <c r="P50" s="260">
        <v>0.05</v>
      </c>
    </row>
    <row r="51" spans="1:16" ht="12.75" x14ac:dyDescent="0.2">
      <c r="A51" s="226">
        <v>777</v>
      </c>
      <c r="B51" s="255">
        <f t="shared" si="0"/>
        <v>777</v>
      </c>
      <c r="C51" s="248" t="s">
        <v>1530</v>
      </c>
      <c r="D51" s="226">
        <v>762</v>
      </c>
      <c r="E51" s="255">
        <f t="shared" si="1"/>
        <v>762</v>
      </c>
      <c r="F51" s="248" t="s">
        <v>1453</v>
      </c>
      <c r="G51" s="53" t="s">
        <v>1279</v>
      </c>
      <c r="H51" s="256">
        <v>1</v>
      </c>
      <c r="I51" s="257">
        <v>0</v>
      </c>
      <c r="J51" s="258">
        <v>1965.01</v>
      </c>
      <c r="K51" s="258">
        <v>1.1299999999999999</v>
      </c>
      <c r="L51" s="258">
        <v>1.1299999999999999</v>
      </c>
      <c r="M51" s="259">
        <v>0</v>
      </c>
      <c r="N51" s="260">
        <v>1183.45</v>
      </c>
      <c r="O51" s="260">
        <v>0.05</v>
      </c>
      <c r="P51" s="260">
        <v>0.05</v>
      </c>
    </row>
    <row r="52" spans="1:16" ht="12.75" x14ac:dyDescent="0.2">
      <c r="A52" s="226">
        <v>778</v>
      </c>
      <c r="B52" s="255">
        <f t="shared" si="0"/>
        <v>778</v>
      </c>
      <c r="C52" s="248" t="s">
        <v>1531</v>
      </c>
      <c r="D52" s="226">
        <v>763</v>
      </c>
      <c r="E52" s="255">
        <f t="shared" si="1"/>
        <v>763</v>
      </c>
      <c r="F52" s="248" t="s">
        <v>1454</v>
      </c>
      <c r="G52" s="53" t="s">
        <v>1280</v>
      </c>
      <c r="H52" s="256">
        <v>0</v>
      </c>
      <c r="I52" s="257">
        <v>0</v>
      </c>
      <c r="J52" s="258">
        <v>4.6399999999999997</v>
      </c>
      <c r="K52" s="258">
        <v>2.4</v>
      </c>
      <c r="L52" s="258">
        <v>2.4</v>
      </c>
      <c r="M52" s="259">
        <v>0</v>
      </c>
      <c r="N52" s="260">
        <v>3761.95</v>
      </c>
      <c r="O52" s="260">
        <v>0.05</v>
      </c>
      <c r="P52" s="260">
        <v>0.05</v>
      </c>
    </row>
    <row r="53" spans="1:16" ht="12.75" x14ac:dyDescent="0.2">
      <c r="A53" s="226">
        <v>779</v>
      </c>
      <c r="B53" s="255">
        <f t="shared" si="0"/>
        <v>779</v>
      </c>
      <c r="C53" s="248" t="s">
        <v>1532</v>
      </c>
      <c r="D53" s="226">
        <v>764</v>
      </c>
      <c r="E53" s="255">
        <f t="shared" si="1"/>
        <v>764</v>
      </c>
      <c r="F53" s="248" t="s">
        <v>1455</v>
      </c>
      <c r="G53" s="53" t="s">
        <v>1281</v>
      </c>
      <c r="H53" s="256">
        <v>0</v>
      </c>
      <c r="I53" s="257">
        <v>0.78500000000000003</v>
      </c>
      <c r="J53" s="258">
        <v>25.59</v>
      </c>
      <c r="K53" s="258">
        <v>1.42</v>
      </c>
      <c r="L53" s="258">
        <v>1.42</v>
      </c>
      <c r="M53" s="259">
        <v>0</v>
      </c>
      <c r="N53" s="260">
        <v>3838.7</v>
      </c>
      <c r="O53" s="260">
        <v>0.05</v>
      </c>
      <c r="P53" s="260">
        <v>0.05</v>
      </c>
    </row>
    <row r="54" spans="1:16" ht="12.75" x14ac:dyDescent="0.2">
      <c r="A54" s="226">
        <v>780</v>
      </c>
      <c r="B54" s="255">
        <f t="shared" si="0"/>
        <v>780</v>
      </c>
      <c r="C54" s="248" t="s">
        <v>1533</v>
      </c>
      <c r="D54" s="226">
        <v>765</v>
      </c>
      <c r="E54" s="255">
        <f t="shared" si="1"/>
        <v>765</v>
      </c>
      <c r="F54" s="248" t="s">
        <v>1456</v>
      </c>
      <c r="G54" s="53" t="s">
        <v>1282</v>
      </c>
      <c r="H54" s="256">
        <v>0</v>
      </c>
      <c r="I54" s="257">
        <v>0.78400000000000003</v>
      </c>
      <c r="J54" s="258">
        <v>6.13</v>
      </c>
      <c r="K54" s="258">
        <v>1.31</v>
      </c>
      <c r="L54" s="258">
        <v>1.31</v>
      </c>
      <c r="M54" s="259">
        <v>0</v>
      </c>
      <c r="N54" s="260">
        <v>208.34</v>
      </c>
      <c r="O54" s="260">
        <v>0.05</v>
      </c>
      <c r="P54" s="260">
        <v>0.05</v>
      </c>
    </row>
    <row r="55" spans="1:16" ht="12.75" x14ac:dyDescent="0.2">
      <c r="A55" s="226">
        <v>781</v>
      </c>
      <c r="B55" s="255">
        <f t="shared" si="0"/>
        <v>781</v>
      </c>
      <c r="C55" s="248" t="s">
        <v>1534</v>
      </c>
      <c r="D55" s="226">
        <v>766</v>
      </c>
      <c r="E55" s="255">
        <f t="shared" si="1"/>
        <v>766</v>
      </c>
      <c r="F55" s="248" t="s">
        <v>1457</v>
      </c>
      <c r="G55" s="53" t="s">
        <v>1283</v>
      </c>
      <c r="H55" s="256">
        <v>0</v>
      </c>
      <c r="I55" s="257">
        <v>1.79</v>
      </c>
      <c r="J55" s="258">
        <v>1354.77</v>
      </c>
      <c r="K55" s="258">
        <v>0.56000000000000005</v>
      </c>
      <c r="L55" s="258">
        <v>0.56000000000000005</v>
      </c>
      <c r="M55" s="259">
        <v>-1.7889999999999999</v>
      </c>
      <c r="N55" s="260">
        <v>8467.34</v>
      </c>
      <c r="O55" s="260">
        <v>0.05</v>
      </c>
      <c r="P55" s="260">
        <v>0.05</v>
      </c>
    </row>
    <row r="56" spans="1:16" ht="12.75" x14ac:dyDescent="0.2">
      <c r="A56" s="226">
        <v>782</v>
      </c>
      <c r="B56" s="255">
        <f t="shared" si="0"/>
        <v>782</v>
      </c>
      <c r="C56" s="248" t="s">
        <v>1535</v>
      </c>
      <c r="D56" s="226">
        <v>767</v>
      </c>
      <c r="E56" s="255">
        <f t="shared" si="1"/>
        <v>767</v>
      </c>
      <c r="F56" s="248" t="s">
        <v>1458</v>
      </c>
      <c r="G56" s="53" t="s">
        <v>1284</v>
      </c>
      <c r="H56" s="256">
        <v>0</v>
      </c>
      <c r="I56" s="257">
        <v>0</v>
      </c>
      <c r="J56" s="258">
        <v>1.25</v>
      </c>
      <c r="K56" s="258">
        <v>0.81</v>
      </c>
      <c r="L56" s="258">
        <v>0.81</v>
      </c>
      <c r="M56" s="259">
        <v>0</v>
      </c>
      <c r="N56" s="260">
        <v>206.02</v>
      </c>
      <c r="O56" s="260">
        <v>0.05</v>
      </c>
      <c r="P56" s="260">
        <v>0.05</v>
      </c>
    </row>
    <row r="57" spans="1:16" ht="12.75" x14ac:dyDescent="0.2">
      <c r="A57" s="226">
        <v>783</v>
      </c>
      <c r="B57" s="255">
        <f t="shared" si="0"/>
        <v>783</v>
      </c>
      <c r="C57" s="248" t="s">
        <v>1536</v>
      </c>
      <c r="D57" s="226">
        <v>768</v>
      </c>
      <c r="E57" s="255">
        <f t="shared" si="1"/>
        <v>768</v>
      </c>
      <c r="F57" s="248" t="s">
        <v>1459</v>
      </c>
      <c r="G57" s="53" t="s">
        <v>1285</v>
      </c>
      <c r="H57" s="256">
        <v>1</v>
      </c>
      <c r="I57" s="257">
        <v>0</v>
      </c>
      <c r="J57" s="258">
        <v>1958.66</v>
      </c>
      <c r="K57" s="258">
        <v>1.26</v>
      </c>
      <c r="L57" s="258">
        <v>1.26</v>
      </c>
      <c r="M57" s="259">
        <v>0</v>
      </c>
      <c r="N57" s="260">
        <v>679.71</v>
      </c>
      <c r="O57" s="260">
        <v>0.05</v>
      </c>
      <c r="P57" s="260">
        <v>0.05</v>
      </c>
    </row>
    <row r="58" spans="1:16" ht="12.75" x14ac:dyDescent="0.2">
      <c r="A58" s="226">
        <v>784</v>
      </c>
      <c r="B58" s="255">
        <f t="shared" si="0"/>
        <v>784</v>
      </c>
      <c r="C58" s="248" t="s">
        <v>1537</v>
      </c>
      <c r="D58" s="226">
        <v>769</v>
      </c>
      <c r="E58" s="255">
        <f t="shared" si="1"/>
        <v>769</v>
      </c>
      <c r="F58" s="248" t="s">
        <v>1460</v>
      </c>
      <c r="G58" s="53" t="s">
        <v>1286</v>
      </c>
      <c r="H58" s="256">
        <v>0</v>
      </c>
      <c r="I58" s="257">
        <v>0.34799999999999998</v>
      </c>
      <c r="J58" s="258">
        <v>1.04</v>
      </c>
      <c r="K58" s="258">
        <v>1.67</v>
      </c>
      <c r="L58" s="258">
        <v>1.67</v>
      </c>
      <c r="M58" s="259">
        <v>0</v>
      </c>
      <c r="N58" s="260">
        <v>347.12</v>
      </c>
      <c r="O58" s="260">
        <v>0.05</v>
      </c>
      <c r="P58" s="260">
        <v>0.05</v>
      </c>
    </row>
    <row r="59" spans="1:16" ht="12.75" x14ac:dyDescent="0.2">
      <c r="A59" s="226">
        <v>785</v>
      </c>
      <c r="B59" s="255">
        <f t="shared" si="0"/>
        <v>785</v>
      </c>
      <c r="C59" s="248" t="s">
        <v>1538</v>
      </c>
      <c r="D59" s="226">
        <v>805</v>
      </c>
      <c r="E59" s="255">
        <f t="shared" si="1"/>
        <v>805</v>
      </c>
      <c r="F59" s="248" t="s">
        <v>1461</v>
      </c>
      <c r="G59" s="53" t="s">
        <v>1287</v>
      </c>
      <c r="H59" s="256">
        <v>0</v>
      </c>
      <c r="I59" s="257">
        <v>0</v>
      </c>
      <c r="J59" s="258">
        <v>0.82</v>
      </c>
      <c r="K59" s="258">
        <v>2.99</v>
      </c>
      <c r="L59" s="258">
        <v>2.99</v>
      </c>
      <c r="M59" s="259">
        <v>0</v>
      </c>
      <c r="N59" s="260">
        <v>54.91</v>
      </c>
      <c r="O59" s="260">
        <v>0.05</v>
      </c>
      <c r="P59" s="260">
        <v>0.05</v>
      </c>
    </row>
    <row r="60" spans="1:16" ht="12.75" x14ac:dyDescent="0.2">
      <c r="A60" s="226">
        <v>786</v>
      </c>
      <c r="B60" s="255">
        <f t="shared" si="0"/>
        <v>786</v>
      </c>
      <c r="C60" s="248" t="s">
        <v>1539</v>
      </c>
      <c r="D60" s="226">
        <v>806</v>
      </c>
      <c r="E60" s="255">
        <f t="shared" si="1"/>
        <v>806</v>
      </c>
      <c r="F60" s="248" t="s">
        <v>1462</v>
      </c>
      <c r="G60" s="53" t="s">
        <v>1288</v>
      </c>
      <c r="H60" s="256">
        <v>1</v>
      </c>
      <c r="I60" s="257">
        <v>0</v>
      </c>
      <c r="J60" s="258">
        <v>1959.28</v>
      </c>
      <c r="K60" s="258">
        <v>2.73</v>
      </c>
      <c r="L60" s="258">
        <v>2.73</v>
      </c>
      <c r="M60" s="259">
        <v>-3.1669999999999998</v>
      </c>
      <c r="N60" s="260">
        <v>70.41</v>
      </c>
      <c r="O60" s="260">
        <v>0.05</v>
      </c>
      <c r="P60" s="260">
        <v>0.05</v>
      </c>
    </row>
    <row r="61" spans="1:16" ht="12.75" x14ac:dyDescent="0.2">
      <c r="A61" s="226">
        <v>787</v>
      </c>
      <c r="B61" s="255">
        <f t="shared" si="0"/>
        <v>787</v>
      </c>
      <c r="C61" s="248" t="s">
        <v>1540</v>
      </c>
      <c r="D61" s="226">
        <v>807</v>
      </c>
      <c r="E61" s="255">
        <f t="shared" si="1"/>
        <v>807</v>
      </c>
      <c r="F61" s="248">
        <v>1470000965881</v>
      </c>
      <c r="G61" s="53" t="s">
        <v>1289</v>
      </c>
      <c r="H61" s="256">
        <v>2</v>
      </c>
      <c r="I61" s="257">
        <v>0.51</v>
      </c>
      <c r="J61" s="258">
        <v>10623.67</v>
      </c>
      <c r="K61" s="258">
        <v>0.95</v>
      </c>
      <c r="L61" s="258">
        <v>0.95</v>
      </c>
      <c r="M61" s="259">
        <v>-0.52400000000000002</v>
      </c>
      <c r="N61" s="260">
        <v>1.66</v>
      </c>
      <c r="O61" s="260">
        <v>0.05</v>
      </c>
      <c r="P61" s="260">
        <v>0.05</v>
      </c>
    </row>
    <row r="62" spans="1:16" ht="25.5" x14ac:dyDescent="0.2">
      <c r="A62" s="226">
        <v>789</v>
      </c>
      <c r="B62" s="255">
        <f t="shared" si="0"/>
        <v>789</v>
      </c>
      <c r="C62" s="248" t="s">
        <v>1541</v>
      </c>
      <c r="D62" s="226"/>
      <c r="E62" s="255" t="str">
        <f t="shared" si="1"/>
        <v/>
      </c>
      <c r="F62" s="248" t="s">
        <v>746</v>
      </c>
      <c r="G62" s="53" t="s">
        <v>1290</v>
      </c>
      <c r="H62" s="256">
        <v>2</v>
      </c>
      <c r="I62" s="257">
        <v>2.645</v>
      </c>
      <c r="J62" s="258">
        <v>10582.31</v>
      </c>
      <c r="K62" s="258">
        <v>1.57</v>
      </c>
      <c r="L62" s="258">
        <v>1.57</v>
      </c>
      <c r="M62" s="259">
        <v>0</v>
      </c>
      <c r="N62" s="260">
        <v>0</v>
      </c>
      <c r="O62" s="260">
        <v>0</v>
      </c>
      <c r="P62" s="260">
        <v>0</v>
      </c>
    </row>
    <row r="63" spans="1:16" ht="25.5" x14ac:dyDescent="0.2">
      <c r="A63" s="226">
        <v>790</v>
      </c>
      <c r="B63" s="255">
        <f t="shared" si="0"/>
        <v>790</v>
      </c>
      <c r="C63" s="248" t="s">
        <v>1542</v>
      </c>
      <c r="D63" s="226"/>
      <c r="E63" s="255" t="str">
        <f t="shared" si="1"/>
        <v/>
      </c>
      <c r="F63" s="248" t="s">
        <v>746</v>
      </c>
      <c r="G63" s="53" t="s">
        <v>1291</v>
      </c>
      <c r="H63" s="256">
        <v>1</v>
      </c>
      <c r="I63" s="257">
        <v>2.5910000000000002</v>
      </c>
      <c r="J63" s="258">
        <v>1994.88</v>
      </c>
      <c r="K63" s="258">
        <v>1.0900000000000001</v>
      </c>
      <c r="L63" s="258">
        <v>1.0900000000000001</v>
      </c>
      <c r="M63" s="259">
        <v>0</v>
      </c>
      <c r="N63" s="260">
        <v>0</v>
      </c>
      <c r="O63" s="260">
        <v>0</v>
      </c>
      <c r="P63" s="260">
        <v>0</v>
      </c>
    </row>
    <row r="64" spans="1:16" ht="12.75" x14ac:dyDescent="0.2">
      <c r="A64" s="226">
        <v>794</v>
      </c>
      <c r="B64" s="255">
        <f t="shared" si="0"/>
        <v>794</v>
      </c>
      <c r="C64" s="248" t="s">
        <v>1543</v>
      </c>
      <c r="D64" s="226">
        <v>815</v>
      </c>
      <c r="E64" s="255">
        <f t="shared" si="1"/>
        <v>815</v>
      </c>
      <c r="F64" s="248" t="s">
        <v>1463</v>
      </c>
      <c r="G64" s="53" t="s">
        <v>1292</v>
      </c>
      <c r="H64" s="256">
        <v>0</v>
      </c>
      <c r="I64" s="257">
        <v>0</v>
      </c>
      <c r="J64" s="258">
        <v>2.62</v>
      </c>
      <c r="K64" s="258">
        <v>3.91</v>
      </c>
      <c r="L64" s="258">
        <v>3.91</v>
      </c>
      <c r="M64" s="259">
        <v>0</v>
      </c>
      <c r="N64" s="260">
        <v>1272.01</v>
      </c>
      <c r="O64" s="260">
        <v>0.05</v>
      </c>
      <c r="P64" s="260">
        <v>0.05</v>
      </c>
    </row>
    <row r="65" spans="1:16" ht="12.75" x14ac:dyDescent="0.2">
      <c r="A65" s="226">
        <v>795</v>
      </c>
      <c r="B65" s="255">
        <f t="shared" si="0"/>
        <v>795</v>
      </c>
      <c r="C65" s="248" t="s">
        <v>1544</v>
      </c>
      <c r="D65" s="226">
        <v>816</v>
      </c>
      <c r="E65" s="255">
        <f t="shared" si="1"/>
        <v>816</v>
      </c>
      <c r="F65" s="248" t="s">
        <v>1464</v>
      </c>
      <c r="G65" s="53" t="s">
        <v>1293</v>
      </c>
      <c r="H65" s="256">
        <v>0</v>
      </c>
      <c r="I65" s="257">
        <v>0.34699999999999998</v>
      </c>
      <c r="J65" s="258">
        <v>2.62</v>
      </c>
      <c r="K65" s="258">
        <v>0.86</v>
      </c>
      <c r="L65" s="258">
        <v>0.86</v>
      </c>
      <c r="M65" s="259">
        <v>0</v>
      </c>
      <c r="N65" s="260">
        <v>262.24</v>
      </c>
      <c r="O65" s="260">
        <v>0.05</v>
      </c>
      <c r="P65" s="260">
        <v>0.05</v>
      </c>
    </row>
    <row r="66" spans="1:16" ht="12.75" x14ac:dyDescent="0.2">
      <c r="A66" s="226">
        <v>797</v>
      </c>
      <c r="B66" s="255">
        <f t="shared" si="0"/>
        <v>797</v>
      </c>
      <c r="C66" s="248" t="s">
        <v>1545</v>
      </c>
      <c r="D66" s="226">
        <v>818</v>
      </c>
      <c r="E66" s="255">
        <f t="shared" si="1"/>
        <v>818</v>
      </c>
      <c r="F66" s="248" t="s">
        <v>1465</v>
      </c>
      <c r="G66" s="53" t="s">
        <v>1294</v>
      </c>
      <c r="H66" s="256">
        <v>0</v>
      </c>
      <c r="I66" s="257">
        <v>0.34899999999999998</v>
      </c>
      <c r="J66" s="258">
        <v>1.06</v>
      </c>
      <c r="K66" s="258">
        <v>2.52</v>
      </c>
      <c r="L66" s="258">
        <v>2.52</v>
      </c>
      <c r="M66" s="259">
        <v>-0.52400000000000002</v>
      </c>
      <c r="N66" s="260">
        <v>846.91</v>
      </c>
      <c r="O66" s="260">
        <v>0.05</v>
      </c>
      <c r="P66" s="260">
        <v>0.05</v>
      </c>
    </row>
    <row r="67" spans="1:16" ht="12.75" x14ac:dyDescent="0.2">
      <c r="A67" s="226">
        <v>798</v>
      </c>
      <c r="B67" s="255">
        <f t="shared" si="0"/>
        <v>798</v>
      </c>
      <c r="C67" s="248" t="s">
        <v>1546</v>
      </c>
      <c r="D67" s="226">
        <v>819</v>
      </c>
      <c r="E67" s="255">
        <f t="shared" si="1"/>
        <v>819</v>
      </c>
      <c r="F67" s="248" t="s">
        <v>1466</v>
      </c>
      <c r="G67" s="53" t="s">
        <v>1295</v>
      </c>
      <c r="H67" s="256">
        <v>0</v>
      </c>
      <c r="I67" s="257">
        <v>0</v>
      </c>
      <c r="J67" s="258">
        <v>20.66</v>
      </c>
      <c r="K67" s="258">
        <v>1.05</v>
      </c>
      <c r="L67" s="258">
        <v>1.05</v>
      </c>
      <c r="M67" s="259">
        <v>0</v>
      </c>
      <c r="N67" s="260">
        <v>4648.87</v>
      </c>
      <c r="O67" s="260">
        <v>0.05</v>
      </c>
      <c r="P67" s="260">
        <v>0.05</v>
      </c>
    </row>
    <row r="68" spans="1:16" ht="12.75" x14ac:dyDescent="0.2">
      <c r="A68" s="226">
        <v>799</v>
      </c>
      <c r="B68" s="255">
        <f t="shared" si="0"/>
        <v>799</v>
      </c>
      <c r="C68" s="248" t="s">
        <v>1547</v>
      </c>
      <c r="D68" s="226">
        <v>820</v>
      </c>
      <c r="E68" s="255">
        <f t="shared" si="1"/>
        <v>820</v>
      </c>
      <c r="F68" s="248" t="s">
        <v>1467</v>
      </c>
      <c r="G68" s="53" t="s">
        <v>1296</v>
      </c>
      <c r="H68" s="256">
        <v>0</v>
      </c>
      <c r="I68" s="257">
        <v>0.78800000000000003</v>
      </c>
      <c r="J68" s="258">
        <v>1.25</v>
      </c>
      <c r="K68" s="258">
        <v>2</v>
      </c>
      <c r="L68" s="258">
        <v>2</v>
      </c>
      <c r="M68" s="259">
        <v>0</v>
      </c>
      <c r="N68" s="260">
        <v>171.05</v>
      </c>
      <c r="O68" s="260">
        <v>0.05</v>
      </c>
      <c r="P68" s="260">
        <v>0.05</v>
      </c>
    </row>
    <row r="69" spans="1:16" ht="12.75" x14ac:dyDescent="0.2">
      <c r="A69" s="226">
        <v>801</v>
      </c>
      <c r="B69" s="255">
        <f t="shared" si="0"/>
        <v>801</v>
      </c>
      <c r="C69" s="248" t="s">
        <v>1548</v>
      </c>
      <c r="D69" s="226">
        <v>821</v>
      </c>
      <c r="E69" s="255">
        <f t="shared" si="1"/>
        <v>821</v>
      </c>
      <c r="F69" s="248" t="s">
        <v>1468</v>
      </c>
      <c r="G69" s="53" t="s">
        <v>1297</v>
      </c>
      <c r="H69" s="256">
        <v>0</v>
      </c>
      <c r="I69" s="257">
        <v>0</v>
      </c>
      <c r="J69" s="258">
        <v>2.1800000000000002</v>
      </c>
      <c r="K69" s="258">
        <v>0.69</v>
      </c>
      <c r="L69" s="258">
        <v>0.69</v>
      </c>
      <c r="M69" s="259">
        <v>0</v>
      </c>
      <c r="N69" s="260">
        <v>183.49</v>
      </c>
      <c r="O69" s="260">
        <v>0.05</v>
      </c>
      <c r="P69" s="260">
        <v>0.05</v>
      </c>
    </row>
    <row r="70" spans="1:16" ht="12.75" x14ac:dyDescent="0.2">
      <c r="A70" s="226">
        <v>866</v>
      </c>
      <c r="B70" s="255">
        <f t="shared" si="0"/>
        <v>866</v>
      </c>
      <c r="C70" s="248" t="s">
        <v>1549</v>
      </c>
      <c r="D70" s="226">
        <v>824</v>
      </c>
      <c r="E70" s="255">
        <f t="shared" si="1"/>
        <v>824</v>
      </c>
      <c r="F70" s="248" t="s">
        <v>1469</v>
      </c>
      <c r="G70" s="53" t="s">
        <v>1298</v>
      </c>
      <c r="H70" s="256">
        <v>0</v>
      </c>
      <c r="I70" s="257">
        <v>1.77</v>
      </c>
      <c r="J70" s="258">
        <v>26.89</v>
      </c>
      <c r="K70" s="258">
        <v>0.8</v>
      </c>
      <c r="L70" s="258">
        <v>0.8</v>
      </c>
      <c r="M70" s="259">
        <v>0</v>
      </c>
      <c r="N70" s="260">
        <v>1495.71</v>
      </c>
      <c r="O70" s="260">
        <v>0.05</v>
      </c>
      <c r="P70" s="260">
        <v>0.05</v>
      </c>
    </row>
    <row r="71" spans="1:16" ht="12.75" x14ac:dyDescent="0.2">
      <c r="A71" s="226">
        <v>867</v>
      </c>
      <c r="B71" s="255">
        <f t="shared" si="0"/>
        <v>867</v>
      </c>
      <c r="C71" s="248" t="s">
        <v>1550</v>
      </c>
      <c r="D71" s="226">
        <v>825</v>
      </c>
      <c r="E71" s="255">
        <f t="shared" si="1"/>
        <v>825</v>
      </c>
      <c r="F71" s="248" t="s">
        <v>1470</v>
      </c>
      <c r="G71" s="53" t="s">
        <v>1299</v>
      </c>
      <c r="H71" s="256">
        <v>0</v>
      </c>
      <c r="I71" s="257">
        <v>0.79100000000000004</v>
      </c>
      <c r="J71" s="258">
        <v>0.52</v>
      </c>
      <c r="K71" s="258">
        <v>1.71</v>
      </c>
      <c r="L71" s="258">
        <v>1.71</v>
      </c>
      <c r="M71" s="259">
        <v>0</v>
      </c>
      <c r="N71" s="260">
        <v>77.900000000000006</v>
      </c>
      <c r="O71" s="260">
        <v>0.05</v>
      </c>
      <c r="P71" s="260">
        <v>0.05</v>
      </c>
    </row>
    <row r="72" spans="1:16" ht="12.75" x14ac:dyDescent="0.2">
      <c r="A72" s="226">
        <v>868</v>
      </c>
      <c r="B72" s="255">
        <f t="shared" si="0"/>
        <v>868</v>
      </c>
      <c r="C72" s="248" t="s">
        <v>1551</v>
      </c>
      <c r="D72" s="226">
        <v>826</v>
      </c>
      <c r="E72" s="255">
        <f t="shared" si="1"/>
        <v>826</v>
      </c>
      <c r="F72" s="248" t="s">
        <v>1471</v>
      </c>
      <c r="G72" s="53" t="s">
        <v>1300</v>
      </c>
      <c r="H72" s="256">
        <v>0</v>
      </c>
      <c r="I72" s="257">
        <v>0.78900000000000003</v>
      </c>
      <c r="J72" s="258">
        <v>1.74</v>
      </c>
      <c r="K72" s="258">
        <v>1.22</v>
      </c>
      <c r="L72" s="258">
        <v>1.22</v>
      </c>
      <c r="M72" s="259">
        <v>0</v>
      </c>
      <c r="N72" s="260">
        <v>170.57</v>
      </c>
      <c r="O72" s="260">
        <v>0.05</v>
      </c>
      <c r="P72" s="260">
        <v>0.05</v>
      </c>
    </row>
    <row r="73" spans="1:16" ht="12.75" x14ac:dyDescent="0.2">
      <c r="A73" s="226">
        <v>869</v>
      </c>
      <c r="B73" s="255">
        <f t="shared" si="0"/>
        <v>869</v>
      </c>
      <c r="C73" s="248" t="s">
        <v>1552</v>
      </c>
      <c r="D73" s="226">
        <v>827</v>
      </c>
      <c r="E73" s="255">
        <f t="shared" si="1"/>
        <v>827</v>
      </c>
      <c r="F73" s="248" t="s">
        <v>1472</v>
      </c>
      <c r="G73" s="53" t="s">
        <v>1301</v>
      </c>
      <c r="H73" s="256">
        <v>0</v>
      </c>
      <c r="I73" s="257">
        <v>0</v>
      </c>
      <c r="J73" s="258">
        <v>24.58</v>
      </c>
      <c r="K73" s="258">
        <v>0.78</v>
      </c>
      <c r="L73" s="258">
        <v>0.78</v>
      </c>
      <c r="M73" s="259">
        <v>0</v>
      </c>
      <c r="N73" s="260">
        <v>1273.83</v>
      </c>
      <c r="O73" s="260">
        <v>0.05</v>
      </c>
      <c r="P73" s="260">
        <v>0.05</v>
      </c>
    </row>
    <row r="74" spans="1:16" ht="12.75" x14ac:dyDescent="0.2">
      <c r="A74" s="226">
        <v>870</v>
      </c>
      <c r="B74" s="255">
        <f t="shared" si="0"/>
        <v>870</v>
      </c>
      <c r="C74" s="248" t="s">
        <v>1553</v>
      </c>
      <c r="D74" s="226">
        <v>828</v>
      </c>
      <c r="E74" s="255">
        <f t="shared" si="1"/>
        <v>828</v>
      </c>
      <c r="F74" s="248" t="s">
        <v>1473</v>
      </c>
      <c r="G74" s="53" t="s">
        <v>1302</v>
      </c>
      <c r="H74" s="256">
        <v>0</v>
      </c>
      <c r="I74" s="257">
        <v>1.0049999999999999</v>
      </c>
      <c r="J74" s="258">
        <v>6.31</v>
      </c>
      <c r="K74" s="258">
        <v>1.37</v>
      </c>
      <c r="L74" s="258">
        <v>1.37</v>
      </c>
      <c r="M74" s="259">
        <v>0</v>
      </c>
      <c r="N74" s="260">
        <v>165.99</v>
      </c>
      <c r="O74" s="260">
        <v>0.05</v>
      </c>
      <c r="P74" s="260">
        <v>0.05</v>
      </c>
    </row>
    <row r="75" spans="1:16" ht="12.75" x14ac:dyDescent="0.2">
      <c r="A75" s="226">
        <v>871</v>
      </c>
      <c r="B75" s="255">
        <f t="shared" si="0"/>
        <v>871</v>
      </c>
      <c r="C75" s="248" t="s">
        <v>1554</v>
      </c>
      <c r="D75" s="226">
        <v>829</v>
      </c>
      <c r="E75" s="255">
        <f t="shared" si="1"/>
        <v>829</v>
      </c>
      <c r="F75" s="248" t="s">
        <v>1474</v>
      </c>
      <c r="G75" s="53" t="s">
        <v>1303</v>
      </c>
      <c r="H75" s="256">
        <v>0</v>
      </c>
      <c r="I75" s="257">
        <v>1.0109999999999999</v>
      </c>
      <c r="J75" s="258">
        <v>2.2000000000000002</v>
      </c>
      <c r="K75" s="258">
        <v>1.45</v>
      </c>
      <c r="L75" s="258">
        <v>1.45</v>
      </c>
      <c r="M75" s="259">
        <v>0</v>
      </c>
      <c r="N75" s="260">
        <v>115.05</v>
      </c>
      <c r="O75" s="260">
        <v>0.05</v>
      </c>
      <c r="P75" s="260">
        <v>0.05</v>
      </c>
    </row>
    <row r="76" spans="1:16" ht="12.75" x14ac:dyDescent="0.2">
      <c r="A76" s="226">
        <v>872</v>
      </c>
      <c r="B76" s="255">
        <f t="shared" ref="B76:B139" si="2">IF(A76="","",A76)</f>
        <v>872</v>
      </c>
      <c r="C76" s="248" t="s">
        <v>1555</v>
      </c>
      <c r="D76" s="226">
        <v>830</v>
      </c>
      <c r="E76" s="255">
        <f t="shared" ref="E76:E139" si="3">IF(D76="","",D76)</f>
        <v>830</v>
      </c>
      <c r="F76" s="248" t="s">
        <v>1475</v>
      </c>
      <c r="G76" s="53" t="s">
        <v>1304</v>
      </c>
      <c r="H76" s="256">
        <v>1</v>
      </c>
      <c r="I76" s="257">
        <v>1.7789999999999999</v>
      </c>
      <c r="J76" s="258">
        <v>2171.67</v>
      </c>
      <c r="K76" s="258">
        <v>2.89</v>
      </c>
      <c r="L76" s="258">
        <v>2.89</v>
      </c>
      <c r="M76" s="259">
        <v>0</v>
      </c>
      <c r="N76" s="260">
        <v>20988.6</v>
      </c>
      <c r="O76" s="260">
        <v>0.05</v>
      </c>
      <c r="P76" s="260">
        <v>0.05</v>
      </c>
    </row>
    <row r="77" spans="1:16" ht="12.75" x14ac:dyDescent="0.2">
      <c r="A77" s="226">
        <v>873</v>
      </c>
      <c r="B77" s="255">
        <f t="shared" si="2"/>
        <v>873</v>
      </c>
      <c r="C77" s="248" t="s">
        <v>1556</v>
      </c>
      <c r="D77" s="226">
        <v>831</v>
      </c>
      <c r="E77" s="255">
        <f t="shared" si="3"/>
        <v>831</v>
      </c>
      <c r="F77" s="248" t="s">
        <v>1476</v>
      </c>
      <c r="G77" s="53" t="s">
        <v>1305</v>
      </c>
      <c r="H77" s="256">
        <v>0</v>
      </c>
      <c r="I77" s="257">
        <v>1.778</v>
      </c>
      <c r="J77" s="258">
        <v>7.32</v>
      </c>
      <c r="K77" s="258">
        <v>1.24</v>
      </c>
      <c r="L77" s="258">
        <v>1.24</v>
      </c>
      <c r="M77" s="259">
        <v>0</v>
      </c>
      <c r="N77" s="260">
        <v>585.6</v>
      </c>
      <c r="O77" s="260">
        <v>0.05</v>
      </c>
      <c r="P77" s="260">
        <v>0.05</v>
      </c>
    </row>
    <row r="78" spans="1:16" ht="12.75" x14ac:dyDescent="0.2">
      <c r="A78" s="226">
        <v>875</v>
      </c>
      <c r="B78" s="255">
        <f t="shared" si="2"/>
        <v>875</v>
      </c>
      <c r="C78" s="248" t="s">
        <v>1557</v>
      </c>
      <c r="D78" s="226">
        <v>833</v>
      </c>
      <c r="E78" s="255">
        <f t="shared" si="3"/>
        <v>833</v>
      </c>
      <c r="F78" s="248" t="s">
        <v>1477</v>
      </c>
      <c r="G78" s="53" t="s">
        <v>1306</v>
      </c>
      <c r="H78" s="256">
        <v>0</v>
      </c>
      <c r="I78" s="257">
        <v>1.7769999999999999</v>
      </c>
      <c r="J78" s="258">
        <v>1.79</v>
      </c>
      <c r="K78" s="258">
        <v>0.93</v>
      </c>
      <c r="L78" s="258">
        <v>0.93</v>
      </c>
      <c r="M78" s="259">
        <v>0</v>
      </c>
      <c r="N78" s="260">
        <v>170.52</v>
      </c>
      <c r="O78" s="260">
        <v>0.05</v>
      </c>
      <c r="P78" s="260">
        <v>0.05</v>
      </c>
    </row>
    <row r="79" spans="1:16" ht="12.75" x14ac:dyDescent="0.2">
      <c r="A79" s="226">
        <v>876</v>
      </c>
      <c r="B79" s="255">
        <f t="shared" si="2"/>
        <v>876</v>
      </c>
      <c r="C79" s="248" t="s">
        <v>1558</v>
      </c>
      <c r="D79" s="226">
        <v>834</v>
      </c>
      <c r="E79" s="255">
        <f t="shared" si="3"/>
        <v>834</v>
      </c>
      <c r="F79" s="248" t="s">
        <v>1478</v>
      </c>
      <c r="G79" s="53" t="s">
        <v>1307</v>
      </c>
      <c r="H79" s="256">
        <v>0</v>
      </c>
      <c r="I79" s="257">
        <v>1.014</v>
      </c>
      <c r="J79" s="258">
        <v>23.12</v>
      </c>
      <c r="K79" s="258">
        <v>1.2</v>
      </c>
      <c r="L79" s="258">
        <v>1.2</v>
      </c>
      <c r="M79" s="259">
        <v>-1.762</v>
      </c>
      <c r="N79" s="260">
        <v>924.61</v>
      </c>
      <c r="O79" s="260">
        <v>0.05</v>
      </c>
      <c r="P79" s="260">
        <v>0.05</v>
      </c>
    </row>
    <row r="80" spans="1:16" ht="12.75" x14ac:dyDescent="0.2">
      <c r="A80" s="226">
        <v>877</v>
      </c>
      <c r="B80" s="255">
        <f t="shared" si="2"/>
        <v>877</v>
      </c>
      <c r="C80" s="248" t="s">
        <v>1559</v>
      </c>
      <c r="D80" s="226">
        <v>835</v>
      </c>
      <c r="E80" s="255">
        <f t="shared" si="3"/>
        <v>835</v>
      </c>
      <c r="F80" s="248" t="s">
        <v>1479</v>
      </c>
      <c r="G80" s="53" t="s">
        <v>1308</v>
      </c>
      <c r="H80" s="256">
        <v>0</v>
      </c>
      <c r="I80" s="257">
        <v>0</v>
      </c>
      <c r="J80" s="258">
        <v>17.45</v>
      </c>
      <c r="K80" s="258">
        <v>2.73</v>
      </c>
      <c r="L80" s="258">
        <v>2.73</v>
      </c>
      <c r="M80" s="259">
        <v>-3.1669999999999998</v>
      </c>
      <c r="N80" s="260">
        <v>1745.43</v>
      </c>
      <c r="O80" s="260">
        <v>0.05</v>
      </c>
      <c r="P80" s="260">
        <v>0.05</v>
      </c>
    </row>
    <row r="81" spans="1:16" ht="12.75" x14ac:dyDescent="0.2">
      <c r="A81" s="226">
        <v>878</v>
      </c>
      <c r="B81" s="255">
        <f t="shared" si="2"/>
        <v>878</v>
      </c>
      <c r="C81" s="248" t="s">
        <v>1560</v>
      </c>
      <c r="D81" s="226">
        <v>836</v>
      </c>
      <c r="E81" s="255">
        <f t="shared" si="3"/>
        <v>836</v>
      </c>
      <c r="F81" s="248" t="s">
        <v>1480</v>
      </c>
      <c r="G81" s="53" t="s">
        <v>1309</v>
      </c>
      <c r="H81" s="256">
        <v>0</v>
      </c>
      <c r="I81" s="257">
        <v>1.008</v>
      </c>
      <c r="J81" s="258">
        <v>27.52</v>
      </c>
      <c r="K81" s="258">
        <v>1.33</v>
      </c>
      <c r="L81" s="258">
        <v>1.33</v>
      </c>
      <c r="M81" s="259">
        <v>-2.1920000000000002</v>
      </c>
      <c r="N81" s="260">
        <v>27.52</v>
      </c>
      <c r="O81" s="260">
        <v>0.05</v>
      </c>
      <c r="P81" s="260">
        <v>0.05</v>
      </c>
    </row>
    <row r="82" spans="1:16" ht="12.75" x14ac:dyDescent="0.2">
      <c r="A82" s="226">
        <v>879</v>
      </c>
      <c r="B82" s="255">
        <f t="shared" si="2"/>
        <v>879</v>
      </c>
      <c r="C82" s="248" t="s">
        <v>1561</v>
      </c>
      <c r="D82" s="226">
        <v>837</v>
      </c>
      <c r="E82" s="255">
        <f t="shared" si="3"/>
        <v>837</v>
      </c>
      <c r="F82" s="248" t="s">
        <v>1481</v>
      </c>
      <c r="G82" s="53" t="s">
        <v>1310</v>
      </c>
      <c r="H82" s="256">
        <v>0</v>
      </c>
      <c r="I82" s="257">
        <v>0.78700000000000003</v>
      </c>
      <c r="J82" s="258">
        <v>61.02</v>
      </c>
      <c r="K82" s="258">
        <v>1.06</v>
      </c>
      <c r="L82" s="258">
        <v>1.06</v>
      </c>
      <c r="M82" s="259">
        <v>0</v>
      </c>
      <c r="N82" s="260">
        <v>3813.56</v>
      </c>
      <c r="O82" s="260">
        <v>0.05</v>
      </c>
      <c r="P82" s="260">
        <v>0.05</v>
      </c>
    </row>
    <row r="83" spans="1:16" ht="12.75" x14ac:dyDescent="0.2">
      <c r="A83" s="226">
        <v>880</v>
      </c>
      <c r="B83" s="255">
        <f t="shared" si="2"/>
        <v>880</v>
      </c>
      <c r="C83" s="248" t="s">
        <v>1562</v>
      </c>
      <c r="D83" s="226">
        <v>838</v>
      </c>
      <c r="E83" s="255">
        <f t="shared" si="3"/>
        <v>838</v>
      </c>
      <c r="F83" s="248" t="s">
        <v>1482</v>
      </c>
      <c r="G83" s="53" t="s">
        <v>1311</v>
      </c>
      <c r="H83" s="256">
        <v>0</v>
      </c>
      <c r="I83" s="257">
        <v>0</v>
      </c>
      <c r="J83" s="258">
        <v>1243.99</v>
      </c>
      <c r="K83" s="258">
        <v>0.56999999999999995</v>
      </c>
      <c r="L83" s="258">
        <v>0.56999999999999995</v>
      </c>
      <c r="M83" s="259">
        <v>0</v>
      </c>
      <c r="N83" s="260">
        <v>6841.92</v>
      </c>
      <c r="O83" s="260">
        <v>0.05</v>
      </c>
      <c r="P83" s="260">
        <v>0.05</v>
      </c>
    </row>
    <row r="84" spans="1:16" ht="12.75" x14ac:dyDescent="0.2">
      <c r="A84" s="226">
        <v>881</v>
      </c>
      <c r="B84" s="255">
        <f t="shared" si="2"/>
        <v>881</v>
      </c>
      <c r="C84" s="248" t="s">
        <v>1563</v>
      </c>
      <c r="D84" s="226">
        <v>839</v>
      </c>
      <c r="E84" s="255">
        <f t="shared" si="3"/>
        <v>839</v>
      </c>
      <c r="F84" s="248" t="s">
        <v>1483</v>
      </c>
      <c r="G84" s="53" t="s">
        <v>1312</v>
      </c>
      <c r="H84" s="256">
        <v>0</v>
      </c>
      <c r="I84" s="257">
        <v>1.784</v>
      </c>
      <c r="J84" s="258">
        <v>350.97</v>
      </c>
      <c r="K84" s="258">
        <v>0.88</v>
      </c>
      <c r="L84" s="258">
        <v>0.88</v>
      </c>
      <c r="M84" s="259">
        <v>-2.1859999999999999</v>
      </c>
      <c r="N84" s="260">
        <v>350.97</v>
      </c>
      <c r="O84" s="260">
        <v>0.05</v>
      </c>
      <c r="P84" s="260">
        <v>0.05</v>
      </c>
    </row>
    <row r="85" spans="1:16" ht="12.75" x14ac:dyDescent="0.2">
      <c r="A85" s="226">
        <v>883</v>
      </c>
      <c r="B85" s="255">
        <f t="shared" si="2"/>
        <v>883</v>
      </c>
      <c r="C85" s="248" t="s">
        <v>1564</v>
      </c>
      <c r="D85" s="226">
        <v>841</v>
      </c>
      <c r="E85" s="255">
        <f t="shared" si="3"/>
        <v>841</v>
      </c>
      <c r="F85" s="248" t="s">
        <v>1484</v>
      </c>
      <c r="G85" s="53" t="s">
        <v>1313</v>
      </c>
      <c r="H85" s="256">
        <v>0</v>
      </c>
      <c r="I85" s="257">
        <v>1.272</v>
      </c>
      <c r="J85" s="258">
        <v>2.0499999999999998</v>
      </c>
      <c r="K85" s="258">
        <v>1.42</v>
      </c>
      <c r="L85" s="258">
        <v>1.42</v>
      </c>
      <c r="M85" s="259">
        <v>-1.2729999999999999</v>
      </c>
      <c r="N85" s="260">
        <v>410.9</v>
      </c>
      <c r="O85" s="260">
        <v>0.05</v>
      </c>
      <c r="P85" s="260">
        <v>0.05</v>
      </c>
    </row>
    <row r="86" spans="1:16" ht="12.75" x14ac:dyDescent="0.2">
      <c r="A86" s="226">
        <v>884</v>
      </c>
      <c r="B86" s="255">
        <f t="shared" si="2"/>
        <v>884</v>
      </c>
      <c r="C86" s="248" t="s">
        <v>1565</v>
      </c>
      <c r="D86" s="226">
        <v>7413</v>
      </c>
      <c r="E86" s="255">
        <f t="shared" si="3"/>
        <v>7413</v>
      </c>
      <c r="F86" s="248">
        <v>7413</v>
      </c>
      <c r="G86" s="53" t="s">
        <v>1314</v>
      </c>
      <c r="H86" s="256">
        <v>1</v>
      </c>
      <c r="I86" s="257">
        <v>1.014</v>
      </c>
      <c r="J86" s="258">
        <v>1961.4</v>
      </c>
      <c r="K86" s="258">
        <v>2.19</v>
      </c>
      <c r="L86" s="258">
        <v>2.19</v>
      </c>
      <c r="M86" s="259">
        <v>-3.1280000000000001</v>
      </c>
      <c r="N86" s="260">
        <v>467.17</v>
      </c>
      <c r="O86" s="260">
        <v>0.05</v>
      </c>
      <c r="P86" s="260">
        <v>0.05</v>
      </c>
    </row>
    <row r="87" spans="1:16" ht="12.75" x14ac:dyDescent="0.2">
      <c r="A87" s="226">
        <v>885</v>
      </c>
      <c r="B87" s="255">
        <f t="shared" si="2"/>
        <v>885</v>
      </c>
      <c r="C87" s="248" t="s">
        <v>1566</v>
      </c>
      <c r="D87" s="226">
        <v>843</v>
      </c>
      <c r="E87" s="255">
        <f t="shared" si="3"/>
        <v>843</v>
      </c>
      <c r="F87" s="248" t="s">
        <v>1485</v>
      </c>
      <c r="G87" s="53" t="s">
        <v>1315</v>
      </c>
      <c r="H87" s="256">
        <v>0</v>
      </c>
      <c r="I87" s="257">
        <v>1.79</v>
      </c>
      <c r="J87" s="258">
        <v>734.38</v>
      </c>
      <c r="K87" s="258">
        <v>2.91</v>
      </c>
      <c r="L87" s="258">
        <v>2.91</v>
      </c>
      <c r="M87" s="259">
        <v>-5.0860000000000003</v>
      </c>
      <c r="N87" s="260">
        <v>734.38</v>
      </c>
      <c r="O87" s="260">
        <v>0.05</v>
      </c>
      <c r="P87" s="260">
        <v>0.05</v>
      </c>
    </row>
    <row r="88" spans="1:16" ht="12.75" x14ac:dyDescent="0.2">
      <c r="A88" s="226">
        <v>886</v>
      </c>
      <c r="B88" s="255">
        <f t="shared" si="2"/>
        <v>886</v>
      </c>
      <c r="C88" s="248" t="s">
        <v>1567</v>
      </c>
      <c r="D88" s="226">
        <v>844</v>
      </c>
      <c r="E88" s="255">
        <f t="shared" si="3"/>
        <v>844</v>
      </c>
      <c r="F88" s="248" t="s">
        <v>1486</v>
      </c>
      <c r="G88" s="53" t="s">
        <v>1316</v>
      </c>
      <c r="H88" s="256">
        <v>0</v>
      </c>
      <c r="I88" s="257">
        <v>0</v>
      </c>
      <c r="J88" s="258">
        <v>101.86</v>
      </c>
      <c r="K88" s="258">
        <v>0.83</v>
      </c>
      <c r="L88" s="258">
        <v>0.83</v>
      </c>
      <c r="M88" s="259">
        <v>0</v>
      </c>
      <c r="N88" s="260">
        <v>3192.69</v>
      </c>
      <c r="O88" s="260">
        <v>0.05</v>
      </c>
      <c r="P88" s="260">
        <v>0.05</v>
      </c>
    </row>
    <row r="89" spans="1:16" ht="12.75" x14ac:dyDescent="0.2">
      <c r="A89" s="226">
        <v>887</v>
      </c>
      <c r="B89" s="255">
        <f t="shared" si="2"/>
        <v>887</v>
      </c>
      <c r="C89" s="248" t="s">
        <v>1568</v>
      </c>
      <c r="D89" s="226">
        <v>845</v>
      </c>
      <c r="E89" s="255">
        <f t="shared" si="3"/>
        <v>845</v>
      </c>
      <c r="F89" s="248" t="s">
        <v>1487</v>
      </c>
      <c r="G89" s="53" t="s">
        <v>1317</v>
      </c>
      <c r="H89" s="256">
        <v>0</v>
      </c>
      <c r="I89" s="257">
        <v>0</v>
      </c>
      <c r="J89" s="258">
        <v>104.15</v>
      </c>
      <c r="K89" s="258">
        <v>0.76</v>
      </c>
      <c r="L89" s="258">
        <v>0.76</v>
      </c>
      <c r="M89" s="259">
        <v>0</v>
      </c>
      <c r="N89" s="260">
        <v>3252.1</v>
      </c>
      <c r="O89" s="260">
        <v>0.05</v>
      </c>
      <c r="P89" s="260">
        <v>0.05</v>
      </c>
    </row>
    <row r="90" spans="1:16" ht="12.75" x14ac:dyDescent="0.2">
      <c r="A90" s="226">
        <v>888</v>
      </c>
      <c r="B90" s="255">
        <f t="shared" si="2"/>
        <v>888</v>
      </c>
      <c r="C90" s="248" t="s">
        <v>1569</v>
      </c>
      <c r="D90" s="226">
        <v>846</v>
      </c>
      <c r="E90" s="255">
        <f t="shared" si="3"/>
        <v>846</v>
      </c>
      <c r="F90" s="248" t="s">
        <v>1488</v>
      </c>
      <c r="G90" s="53" t="s">
        <v>1368</v>
      </c>
      <c r="H90" s="256">
        <v>0</v>
      </c>
      <c r="I90" s="257">
        <v>0</v>
      </c>
      <c r="J90" s="258">
        <v>8.43</v>
      </c>
      <c r="K90" s="258">
        <v>3.25</v>
      </c>
      <c r="L90" s="258">
        <v>3.25</v>
      </c>
      <c r="M90" s="259">
        <v>0</v>
      </c>
      <c r="N90" s="260">
        <v>2107.41</v>
      </c>
      <c r="O90" s="260">
        <v>0.05</v>
      </c>
      <c r="P90" s="260">
        <v>0.05</v>
      </c>
    </row>
    <row r="91" spans="1:16" ht="12.75" x14ac:dyDescent="0.2">
      <c r="A91" s="226">
        <v>2226</v>
      </c>
      <c r="B91" s="255">
        <f t="shared" si="2"/>
        <v>2226</v>
      </c>
      <c r="C91" s="248">
        <v>2226</v>
      </c>
      <c r="D91" s="226"/>
      <c r="E91" s="255" t="str">
        <f t="shared" si="3"/>
        <v/>
      </c>
      <c r="F91" s="248" t="s">
        <v>746</v>
      </c>
      <c r="G91" s="53" t="s">
        <v>777</v>
      </c>
      <c r="H91" s="256">
        <v>4</v>
      </c>
      <c r="I91" s="257">
        <v>0</v>
      </c>
      <c r="J91" s="258">
        <v>123130.18</v>
      </c>
      <c r="K91" s="258">
        <v>1.85</v>
      </c>
      <c r="L91" s="258">
        <v>1.85</v>
      </c>
      <c r="M91" s="259">
        <v>0</v>
      </c>
      <c r="N91" s="260">
        <v>0</v>
      </c>
      <c r="O91" s="260">
        <v>0</v>
      </c>
      <c r="P91" s="260">
        <v>0</v>
      </c>
    </row>
    <row r="92" spans="1:16" ht="12.75" x14ac:dyDescent="0.2">
      <c r="A92" s="226">
        <v>7070</v>
      </c>
      <c r="B92" s="255">
        <f t="shared" si="2"/>
        <v>7070</v>
      </c>
      <c r="C92" s="248">
        <v>7070</v>
      </c>
      <c r="D92" s="226">
        <v>7070</v>
      </c>
      <c r="E92" s="255">
        <f t="shared" si="3"/>
        <v>7070</v>
      </c>
      <c r="F92" s="248">
        <v>7070</v>
      </c>
      <c r="G92" s="53" t="s">
        <v>774</v>
      </c>
      <c r="H92" s="256">
        <v>0</v>
      </c>
      <c r="I92" s="257">
        <v>0</v>
      </c>
      <c r="J92" s="258">
        <v>12.84</v>
      </c>
      <c r="K92" s="258">
        <v>1.22</v>
      </c>
      <c r="L92" s="258">
        <v>1.22</v>
      </c>
      <c r="M92" s="259">
        <v>-0.89500000000000002</v>
      </c>
      <c r="N92" s="260">
        <v>738.15</v>
      </c>
      <c r="O92" s="260">
        <v>0.05</v>
      </c>
      <c r="P92" s="260">
        <v>0.05</v>
      </c>
    </row>
    <row r="93" spans="1:16" ht="12.75" x14ac:dyDescent="0.2">
      <c r="A93" s="226">
        <v>7337</v>
      </c>
      <c r="B93" s="255">
        <f t="shared" si="2"/>
        <v>7337</v>
      </c>
      <c r="C93" s="248">
        <v>7337</v>
      </c>
      <c r="D93" s="226">
        <v>7338</v>
      </c>
      <c r="E93" s="255">
        <f t="shared" si="3"/>
        <v>7338</v>
      </c>
      <c r="F93" s="248">
        <v>7338</v>
      </c>
      <c r="G93" s="53" t="s">
        <v>776</v>
      </c>
      <c r="H93" s="256">
        <v>0</v>
      </c>
      <c r="I93" s="257">
        <v>0.35</v>
      </c>
      <c r="J93" s="258">
        <v>27.26</v>
      </c>
      <c r="K93" s="258">
        <v>0.74</v>
      </c>
      <c r="L93" s="258">
        <v>0.74</v>
      </c>
      <c r="M93" s="259">
        <v>-0.52400000000000002</v>
      </c>
      <c r="N93" s="260">
        <v>759</v>
      </c>
      <c r="O93" s="260">
        <v>0.05</v>
      </c>
      <c r="P93" s="260">
        <v>0.05</v>
      </c>
    </row>
    <row r="94" spans="1:16" ht="12.75" x14ac:dyDescent="0.2">
      <c r="A94" s="226">
        <v>7371</v>
      </c>
      <c r="B94" s="255">
        <f t="shared" si="2"/>
        <v>7371</v>
      </c>
      <c r="C94" s="248">
        <v>7371</v>
      </c>
      <c r="D94" s="226">
        <v>7375</v>
      </c>
      <c r="E94" s="255">
        <f t="shared" si="3"/>
        <v>7375</v>
      </c>
      <c r="F94" s="248">
        <v>7375</v>
      </c>
      <c r="G94" s="53" t="s">
        <v>778</v>
      </c>
      <c r="H94" s="256">
        <v>0</v>
      </c>
      <c r="I94" s="257">
        <v>1.877</v>
      </c>
      <c r="J94" s="258">
        <v>4608.32</v>
      </c>
      <c r="K94" s="258">
        <v>0.57999999999999996</v>
      </c>
      <c r="L94" s="258">
        <v>0.57999999999999996</v>
      </c>
      <c r="M94" s="259">
        <v>-1.843</v>
      </c>
      <c r="N94" s="260">
        <v>4608.32</v>
      </c>
      <c r="O94" s="260">
        <v>0.05</v>
      </c>
      <c r="P94" s="260">
        <v>0.05</v>
      </c>
    </row>
    <row r="95" spans="1:16" ht="12.75" x14ac:dyDescent="0.2">
      <c r="A95" s="226" t="s">
        <v>801</v>
      </c>
      <c r="B95" s="255" t="str">
        <f t="shared" si="2"/>
        <v>0234</v>
      </c>
      <c r="C95" s="248" t="s">
        <v>801</v>
      </c>
      <c r="D95" s="226"/>
      <c r="E95" s="255" t="str">
        <f t="shared" si="3"/>
        <v/>
      </c>
      <c r="F95" s="248" t="s">
        <v>746</v>
      </c>
      <c r="G95" s="53" t="s">
        <v>775</v>
      </c>
      <c r="H95" s="256">
        <v>4</v>
      </c>
      <c r="I95" s="257">
        <v>0</v>
      </c>
      <c r="J95" s="258">
        <v>123130.18</v>
      </c>
      <c r="K95" s="258">
        <v>2.4900000000000002</v>
      </c>
      <c r="L95" s="258">
        <v>2.4900000000000002</v>
      </c>
      <c r="M95" s="259">
        <v>0</v>
      </c>
      <c r="N95" s="260">
        <v>0</v>
      </c>
      <c r="O95" s="260">
        <v>0</v>
      </c>
      <c r="P95" s="260">
        <v>0</v>
      </c>
    </row>
    <row r="96" spans="1:16" ht="12.75" x14ac:dyDescent="0.2">
      <c r="A96" s="226"/>
      <c r="B96" s="255"/>
      <c r="C96" s="248"/>
      <c r="D96" s="226">
        <v>745</v>
      </c>
      <c r="E96" s="255">
        <f t="shared" si="3"/>
        <v>745</v>
      </c>
      <c r="F96" s="248" t="s">
        <v>1489</v>
      </c>
      <c r="G96" s="53" t="s">
        <v>773</v>
      </c>
      <c r="H96" s="256">
        <v>0</v>
      </c>
      <c r="I96" s="257">
        <v>0</v>
      </c>
      <c r="J96" s="258">
        <v>0</v>
      </c>
      <c r="K96" s="258">
        <v>0</v>
      </c>
      <c r="L96" s="258">
        <v>0</v>
      </c>
      <c r="M96" s="259">
        <v>0</v>
      </c>
      <c r="N96" s="260">
        <v>0</v>
      </c>
      <c r="O96" s="260">
        <v>0</v>
      </c>
      <c r="P96" s="260">
        <v>0</v>
      </c>
    </row>
    <row r="97" spans="1:16" ht="12.75" x14ac:dyDescent="0.2">
      <c r="A97" s="226" t="s">
        <v>802</v>
      </c>
      <c r="B97" s="255" t="str">
        <f t="shared" si="2"/>
        <v>New Import 1</v>
      </c>
      <c r="C97" s="248" t="s">
        <v>802</v>
      </c>
      <c r="D97" s="226" t="s">
        <v>864</v>
      </c>
      <c r="E97" s="255" t="str">
        <f t="shared" si="3"/>
        <v>New Export 1</v>
      </c>
      <c r="F97" s="248" t="s">
        <v>864</v>
      </c>
      <c r="G97" s="53" t="s">
        <v>1390</v>
      </c>
      <c r="H97" s="256">
        <v>0</v>
      </c>
      <c r="I97" s="257">
        <v>0.34799999999999998</v>
      </c>
      <c r="J97" s="258">
        <v>2.34</v>
      </c>
      <c r="K97" s="258">
        <v>0.49</v>
      </c>
      <c r="L97" s="258">
        <v>0.49</v>
      </c>
      <c r="M97" s="259">
        <v>0</v>
      </c>
      <c r="N97" s="260">
        <v>584.02</v>
      </c>
      <c r="O97" s="260">
        <v>0.05</v>
      </c>
      <c r="P97" s="260">
        <v>0.05</v>
      </c>
    </row>
    <row r="98" spans="1:16" ht="12.75" x14ac:dyDescent="0.2">
      <c r="A98" s="226" t="s">
        <v>803</v>
      </c>
      <c r="B98" s="255" t="str">
        <f t="shared" si="2"/>
        <v>New Import 2</v>
      </c>
      <c r="C98" s="248" t="s">
        <v>803</v>
      </c>
      <c r="D98" s="226" t="s">
        <v>865</v>
      </c>
      <c r="E98" s="255" t="str">
        <f t="shared" si="3"/>
        <v>New Export 2</v>
      </c>
      <c r="F98" s="248" t="s">
        <v>865</v>
      </c>
      <c r="G98" s="53" t="s">
        <v>779</v>
      </c>
      <c r="H98" s="256">
        <v>0</v>
      </c>
      <c r="I98" s="257">
        <v>0</v>
      </c>
      <c r="J98" s="258">
        <v>4.05</v>
      </c>
      <c r="K98" s="258">
        <v>3.15</v>
      </c>
      <c r="L98" s="258">
        <v>3.15</v>
      </c>
      <c r="M98" s="259">
        <v>0</v>
      </c>
      <c r="N98" s="260">
        <v>1052.92</v>
      </c>
      <c r="O98" s="260">
        <v>0.05</v>
      </c>
      <c r="P98" s="260">
        <v>0.05</v>
      </c>
    </row>
    <row r="99" spans="1:16" ht="12.75" x14ac:dyDescent="0.2">
      <c r="A99" s="226" t="s">
        <v>804</v>
      </c>
      <c r="B99" s="255" t="str">
        <f t="shared" si="2"/>
        <v>New Import 3</v>
      </c>
      <c r="C99" s="248" t="s">
        <v>804</v>
      </c>
      <c r="D99" s="226" t="s">
        <v>866</v>
      </c>
      <c r="E99" s="255" t="str">
        <f t="shared" si="3"/>
        <v>New Export 3</v>
      </c>
      <c r="F99" s="248" t="s">
        <v>866</v>
      </c>
      <c r="G99" s="53" t="s">
        <v>780</v>
      </c>
      <c r="H99" s="256">
        <v>0</v>
      </c>
      <c r="I99" s="257">
        <v>0</v>
      </c>
      <c r="J99" s="258">
        <v>103.95</v>
      </c>
      <c r="K99" s="258">
        <v>3.06</v>
      </c>
      <c r="L99" s="258">
        <v>3.06</v>
      </c>
      <c r="M99" s="259">
        <v>0</v>
      </c>
      <c r="N99" s="260">
        <v>20748.14</v>
      </c>
      <c r="O99" s="260">
        <v>0.05</v>
      </c>
      <c r="P99" s="260">
        <v>0.05</v>
      </c>
    </row>
    <row r="100" spans="1:16" ht="12.75" x14ac:dyDescent="0.2">
      <c r="A100" s="226" t="s">
        <v>805</v>
      </c>
      <c r="B100" s="255" t="str">
        <f t="shared" si="2"/>
        <v>New Import 4</v>
      </c>
      <c r="C100" s="248" t="s">
        <v>805</v>
      </c>
      <c r="D100" s="226" t="s">
        <v>867</v>
      </c>
      <c r="E100" s="255" t="str">
        <f t="shared" si="3"/>
        <v>New Export 4</v>
      </c>
      <c r="F100" s="248" t="s">
        <v>867</v>
      </c>
      <c r="G100" s="53" t="s">
        <v>1369</v>
      </c>
      <c r="H100" s="256">
        <v>0</v>
      </c>
      <c r="I100" s="257">
        <v>0</v>
      </c>
      <c r="J100" s="258">
        <v>2308.17</v>
      </c>
      <c r="K100" s="258">
        <v>1.59</v>
      </c>
      <c r="L100" s="258">
        <v>1.59</v>
      </c>
      <c r="M100" s="259">
        <v>-1.5269999999999999</v>
      </c>
      <c r="N100" s="260">
        <v>2266.54</v>
      </c>
      <c r="O100" s="260">
        <v>0.05</v>
      </c>
      <c r="P100" s="260">
        <v>0.05</v>
      </c>
    </row>
    <row r="101" spans="1:16" ht="12.75" x14ac:dyDescent="0.2">
      <c r="A101" s="226" t="s">
        <v>806</v>
      </c>
      <c r="B101" s="255" t="str">
        <f t="shared" si="2"/>
        <v>New Import 5</v>
      </c>
      <c r="C101" s="248" t="s">
        <v>806</v>
      </c>
      <c r="D101" s="226" t="s">
        <v>868</v>
      </c>
      <c r="E101" s="255" t="str">
        <f t="shared" si="3"/>
        <v>New Export 5</v>
      </c>
      <c r="F101" s="248" t="s">
        <v>868</v>
      </c>
      <c r="G101" s="53" t="s">
        <v>1370</v>
      </c>
      <c r="H101" s="256">
        <v>0</v>
      </c>
      <c r="I101" s="257">
        <v>0.34799999999999998</v>
      </c>
      <c r="J101" s="258">
        <v>10.77</v>
      </c>
      <c r="K101" s="258">
        <v>0.71</v>
      </c>
      <c r="L101" s="258">
        <v>0.71</v>
      </c>
      <c r="M101" s="259">
        <v>0</v>
      </c>
      <c r="N101" s="260">
        <v>161.53</v>
      </c>
      <c r="O101" s="260">
        <v>0.05</v>
      </c>
      <c r="P101" s="260">
        <v>0.05</v>
      </c>
    </row>
    <row r="102" spans="1:16" ht="12.75" x14ac:dyDescent="0.2">
      <c r="A102" s="226" t="s">
        <v>807</v>
      </c>
      <c r="B102" s="255" t="str">
        <f t="shared" si="2"/>
        <v>New Import 6</v>
      </c>
      <c r="C102" s="248" t="s">
        <v>807</v>
      </c>
      <c r="D102" s="226" t="s">
        <v>869</v>
      </c>
      <c r="E102" s="255" t="str">
        <f t="shared" si="3"/>
        <v>New Export 6</v>
      </c>
      <c r="F102" s="248" t="s">
        <v>869</v>
      </c>
      <c r="G102" s="53" t="s">
        <v>1391</v>
      </c>
      <c r="H102" s="256">
        <v>0</v>
      </c>
      <c r="I102" s="257">
        <v>0</v>
      </c>
      <c r="J102" s="258">
        <v>1.5</v>
      </c>
      <c r="K102" s="258">
        <v>0.89</v>
      </c>
      <c r="L102" s="258">
        <v>0.89</v>
      </c>
      <c r="M102" s="259">
        <v>0</v>
      </c>
      <c r="N102" s="260">
        <v>749.48</v>
      </c>
      <c r="O102" s="260">
        <v>0.05</v>
      </c>
      <c r="P102" s="260">
        <v>0.05</v>
      </c>
    </row>
    <row r="103" spans="1:16" ht="12.75" x14ac:dyDescent="0.2">
      <c r="A103" s="226" t="s">
        <v>808</v>
      </c>
      <c r="B103" s="255" t="str">
        <f t="shared" si="2"/>
        <v>New Import 7</v>
      </c>
      <c r="C103" s="248" t="s">
        <v>808</v>
      </c>
      <c r="D103" s="226" t="s">
        <v>870</v>
      </c>
      <c r="E103" s="255" t="str">
        <f t="shared" si="3"/>
        <v>New Export 7</v>
      </c>
      <c r="F103" s="248" t="s">
        <v>870</v>
      </c>
      <c r="G103" s="53" t="s">
        <v>1392</v>
      </c>
      <c r="H103" s="256">
        <v>0</v>
      </c>
      <c r="I103" s="257">
        <v>0</v>
      </c>
      <c r="J103" s="258">
        <v>14199.72</v>
      </c>
      <c r="K103" s="258">
        <v>0.51</v>
      </c>
      <c r="L103" s="258">
        <v>0.51</v>
      </c>
      <c r="M103" s="259">
        <v>0</v>
      </c>
      <c r="N103" s="260">
        <v>14199.72</v>
      </c>
      <c r="O103" s="260">
        <v>0.05</v>
      </c>
      <c r="P103" s="260">
        <v>0.05</v>
      </c>
    </row>
    <row r="104" spans="1:16" ht="12.75" x14ac:dyDescent="0.2">
      <c r="A104" s="226" t="s">
        <v>809</v>
      </c>
      <c r="B104" s="255" t="str">
        <f t="shared" si="2"/>
        <v>New Import 8</v>
      </c>
      <c r="C104" s="248" t="s">
        <v>809</v>
      </c>
      <c r="D104" s="226" t="s">
        <v>871</v>
      </c>
      <c r="E104" s="255" t="str">
        <f t="shared" si="3"/>
        <v>New Export 8</v>
      </c>
      <c r="F104" s="248" t="s">
        <v>871</v>
      </c>
      <c r="G104" s="53" t="s">
        <v>1393</v>
      </c>
      <c r="H104" s="256">
        <v>0</v>
      </c>
      <c r="I104" s="257">
        <v>0.78800000000000003</v>
      </c>
      <c r="J104" s="258">
        <v>0.82</v>
      </c>
      <c r="K104" s="258">
        <v>1.71</v>
      </c>
      <c r="L104" s="258">
        <v>1.71</v>
      </c>
      <c r="M104" s="259">
        <v>0</v>
      </c>
      <c r="N104" s="260">
        <v>171.49</v>
      </c>
      <c r="O104" s="260">
        <v>0.05</v>
      </c>
      <c r="P104" s="260">
        <v>0.05</v>
      </c>
    </row>
    <row r="105" spans="1:16" ht="12.75" x14ac:dyDescent="0.2">
      <c r="A105" s="226" t="s">
        <v>810</v>
      </c>
      <c r="B105" s="255" t="str">
        <f t="shared" si="2"/>
        <v>New Import 9</v>
      </c>
      <c r="C105" s="248" t="s">
        <v>810</v>
      </c>
      <c r="D105" s="226" t="s">
        <v>872</v>
      </c>
      <c r="E105" s="255" t="str">
        <f t="shared" si="3"/>
        <v>New Export 9</v>
      </c>
      <c r="F105" s="248" t="s">
        <v>872</v>
      </c>
      <c r="G105" s="53" t="s">
        <v>1394</v>
      </c>
      <c r="H105" s="256">
        <v>0</v>
      </c>
      <c r="I105" s="257">
        <v>1.2729999999999999</v>
      </c>
      <c r="J105" s="258">
        <v>95.7</v>
      </c>
      <c r="K105" s="258">
        <v>0.76</v>
      </c>
      <c r="L105" s="258">
        <v>0.76</v>
      </c>
      <c r="M105" s="259">
        <v>-1.2729999999999999</v>
      </c>
      <c r="N105" s="260">
        <v>179.44</v>
      </c>
      <c r="O105" s="260">
        <v>0.05</v>
      </c>
      <c r="P105" s="260">
        <v>0.05</v>
      </c>
    </row>
    <row r="106" spans="1:16" ht="12.75" x14ac:dyDescent="0.2">
      <c r="A106" s="226" t="s">
        <v>811</v>
      </c>
      <c r="B106" s="255" t="str">
        <f t="shared" si="2"/>
        <v>New Import 10</v>
      </c>
      <c r="C106" s="248" t="s">
        <v>811</v>
      </c>
      <c r="D106" s="226" t="s">
        <v>873</v>
      </c>
      <c r="E106" s="255" t="str">
        <f t="shared" si="3"/>
        <v>New Export 10</v>
      </c>
      <c r="F106" s="248" t="s">
        <v>873</v>
      </c>
      <c r="G106" s="53" t="s">
        <v>1395</v>
      </c>
      <c r="H106" s="256">
        <v>0</v>
      </c>
      <c r="I106" s="257">
        <v>0</v>
      </c>
      <c r="J106" s="258">
        <v>24.08</v>
      </c>
      <c r="K106" s="258">
        <v>3.15</v>
      </c>
      <c r="L106" s="258">
        <v>3.15</v>
      </c>
      <c r="M106" s="259">
        <v>0</v>
      </c>
      <c r="N106" s="260">
        <v>1444.68</v>
      </c>
      <c r="O106" s="260">
        <v>0.05</v>
      </c>
      <c r="P106" s="260">
        <v>0.05</v>
      </c>
    </row>
    <row r="107" spans="1:16" ht="12.75" x14ac:dyDescent="0.2">
      <c r="A107" s="226" t="s">
        <v>812</v>
      </c>
      <c r="B107" s="255" t="str">
        <f t="shared" si="2"/>
        <v>New Import 11</v>
      </c>
      <c r="C107" s="248" t="s">
        <v>812</v>
      </c>
      <c r="D107" s="226" t="s">
        <v>874</v>
      </c>
      <c r="E107" s="255" t="str">
        <f t="shared" si="3"/>
        <v>New Export 11</v>
      </c>
      <c r="F107" s="248" t="s">
        <v>874</v>
      </c>
      <c r="G107" s="53" t="s">
        <v>1396</v>
      </c>
      <c r="H107" s="256">
        <v>0</v>
      </c>
      <c r="I107" s="257">
        <v>0</v>
      </c>
      <c r="J107" s="258">
        <v>1111.82</v>
      </c>
      <c r="K107" s="258">
        <v>1.34</v>
      </c>
      <c r="L107" s="258">
        <v>1.34</v>
      </c>
      <c r="M107" s="259">
        <v>-1.2729999999999999</v>
      </c>
      <c r="N107" s="260">
        <v>1109.82</v>
      </c>
      <c r="O107" s="260">
        <v>0.05</v>
      </c>
      <c r="P107" s="260">
        <v>0.05</v>
      </c>
    </row>
    <row r="108" spans="1:16" ht="12.75" x14ac:dyDescent="0.2">
      <c r="A108" s="226" t="s">
        <v>813</v>
      </c>
      <c r="B108" s="255" t="str">
        <f t="shared" si="2"/>
        <v>New Import 12</v>
      </c>
      <c r="C108" s="248" t="s">
        <v>813</v>
      </c>
      <c r="D108" s="226" t="s">
        <v>875</v>
      </c>
      <c r="E108" s="255" t="str">
        <f t="shared" si="3"/>
        <v>New Export 12</v>
      </c>
      <c r="F108" s="248" t="s">
        <v>875</v>
      </c>
      <c r="G108" s="53" t="s">
        <v>1397</v>
      </c>
      <c r="H108" s="256">
        <v>0</v>
      </c>
      <c r="I108" s="257">
        <v>0</v>
      </c>
      <c r="J108" s="258">
        <v>1111.82</v>
      </c>
      <c r="K108" s="258">
        <v>1.34</v>
      </c>
      <c r="L108" s="258">
        <v>1.34</v>
      </c>
      <c r="M108" s="259">
        <v>-1.2729999999999999</v>
      </c>
      <c r="N108" s="260">
        <v>1109.82</v>
      </c>
      <c r="O108" s="260">
        <v>0.05</v>
      </c>
      <c r="P108" s="260">
        <v>0.05</v>
      </c>
    </row>
    <row r="109" spans="1:16" ht="12.75" x14ac:dyDescent="0.2">
      <c r="A109" s="226" t="s">
        <v>814</v>
      </c>
      <c r="B109" s="255" t="str">
        <f t="shared" si="2"/>
        <v>New Import 13</v>
      </c>
      <c r="C109" s="248" t="s">
        <v>814</v>
      </c>
      <c r="D109" s="226" t="s">
        <v>876</v>
      </c>
      <c r="E109" s="255" t="str">
        <f t="shared" si="3"/>
        <v>New Export 13</v>
      </c>
      <c r="F109" s="248" t="s">
        <v>876</v>
      </c>
      <c r="G109" s="53" t="s">
        <v>1398</v>
      </c>
      <c r="H109" s="256">
        <v>0</v>
      </c>
      <c r="I109" s="257">
        <v>0</v>
      </c>
      <c r="J109" s="258">
        <v>7.38</v>
      </c>
      <c r="K109" s="258">
        <v>2.15</v>
      </c>
      <c r="L109" s="258">
        <v>2.15</v>
      </c>
      <c r="M109" s="259">
        <v>0</v>
      </c>
      <c r="N109" s="260">
        <v>3684.93</v>
      </c>
      <c r="O109" s="260">
        <v>0.05</v>
      </c>
      <c r="P109" s="260">
        <v>0.05</v>
      </c>
    </row>
    <row r="110" spans="1:16" ht="12.75" x14ac:dyDescent="0.2">
      <c r="A110" s="226" t="s">
        <v>815</v>
      </c>
      <c r="B110" s="255" t="str">
        <f t="shared" si="2"/>
        <v>New Import 14</v>
      </c>
      <c r="C110" s="248" t="s">
        <v>815</v>
      </c>
      <c r="D110" s="226"/>
      <c r="E110" s="255" t="str">
        <f t="shared" si="3"/>
        <v/>
      </c>
      <c r="F110" s="248" t="s">
        <v>746</v>
      </c>
      <c r="G110" s="53" t="s">
        <v>1318</v>
      </c>
      <c r="H110" s="256">
        <v>1</v>
      </c>
      <c r="I110" s="257">
        <v>0</v>
      </c>
      <c r="J110" s="258">
        <v>16099.2</v>
      </c>
      <c r="K110" s="258">
        <v>2.74</v>
      </c>
      <c r="L110" s="258">
        <v>2.74</v>
      </c>
      <c r="M110" s="259">
        <v>0</v>
      </c>
      <c r="N110" s="260">
        <v>0</v>
      </c>
      <c r="O110" s="260">
        <v>0</v>
      </c>
      <c r="P110" s="260">
        <v>0</v>
      </c>
    </row>
    <row r="111" spans="1:16" ht="12.75" x14ac:dyDescent="0.2">
      <c r="A111" s="226" t="s">
        <v>816</v>
      </c>
      <c r="B111" s="255" t="str">
        <f t="shared" si="2"/>
        <v>New Import 15</v>
      </c>
      <c r="C111" s="248" t="s">
        <v>816</v>
      </c>
      <c r="D111" s="226" t="s">
        <v>877</v>
      </c>
      <c r="E111" s="255" t="str">
        <f t="shared" si="3"/>
        <v>New Export 15</v>
      </c>
      <c r="F111" s="248" t="s">
        <v>877</v>
      </c>
      <c r="G111" s="53" t="s">
        <v>1399</v>
      </c>
      <c r="H111" s="256">
        <v>0</v>
      </c>
      <c r="I111" s="257">
        <v>0</v>
      </c>
      <c r="J111" s="258">
        <v>375.3</v>
      </c>
      <c r="K111" s="258">
        <v>1.82</v>
      </c>
      <c r="L111" s="258">
        <v>1.82</v>
      </c>
      <c r="M111" s="259">
        <v>-1.843</v>
      </c>
      <c r="N111" s="260">
        <v>375.68</v>
      </c>
      <c r="O111" s="260">
        <v>0.05</v>
      </c>
      <c r="P111" s="260">
        <v>0.05</v>
      </c>
    </row>
    <row r="112" spans="1:16" ht="12.75" x14ac:dyDescent="0.2">
      <c r="A112" s="226" t="s">
        <v>817</v>
      </c>
      <c r="B112" s="255" t="str">
        <f t="shared" si="2"/>
        <v>New Import 16</v>
      </c>
      <c r="C112" s="248" t="s">
        <v>817</v>
      </c>
      <c r="D112" s="226" t="s">
        <v>878</v>
      </c>
      <c r="E112" s="255" t="str">
        <f t="shared" si="3"/>
        <v>New Export 16</v>
      </c>
      <c r="F112" s="248" t="s">
        <v>878</v>
      </c>
      <c r="G112" s="53" t="s">
        <v>1400</v>
      </c>
      <c r="H112" s="256">
        <v>0</v>
      </c>
      <c r="I112" s="257">
        <v>0</v>
      </c>
      <c r="J112" s="258">
        <v>6.27</v>
      </c>
      <c r="K112" s="258">
        <v>0.89</v>
      </c>
      <c r="L112" s="258">
        <v>0.89</v>
      </c>
      <c r="M112" s="259">
        <v>0</v>
      </c>
      <c r="N112" s="260">
        <v>2509.5100000000002</v>
      </c>
      <c r="O112" s="260">
        <v>0.05</v>
      </c>
      <c r="P112" s="260">
        <v>0.05</v>
      </c>
    </row>
    <row r="113" spans="1:16" ht="12.75" x14ac:dyDescent="0.2">
      <c r="A113" s="226" t="s">
        <v>818</v>
      </c>
      <c r="B113" s="255" t="str">
        <f t="shared" si="2"/>
        <v>New Import 17</v>
      </c>
      <c r="C113" s="248" t="s">
        <v>818</v>
      </c>
      <c r="D113" s="226" t="s">
        <v>879</v>
      </c>
      <c r="E113" s="255" t="str">
        <f t="shared" si="3"/>
        <v>New Export 17</v>
      </c>
      <c r="F113" s="248" t="s">
        <v>879</v>
      </c>
      <c r="G113" s="53" t="s">
        <v>1371</v>
      </c>
      <c r="H113" s="256">
        <v>0</v>
      </c>
      <c r="I113" s="257">
        <v>0</v>
      </c>
      <c r="J113" s="258">
        <v>2434.42</v>
      </c>
      <c r="K113" s="258">
        <v>0.51</v>
      </c>
      <c r="L113" s="258">
        <v>0.51</v>
      </c>
      <c r="M113" s="259">
        <v>0</v>
      </c>
      <c r="N113" s="260">
        <v>2434.42</v>
      </c>
      <c r="O113" s="260">
        <v>0.05</v>
      </c>
      <c r="P113" s="260">
        <v>0.05</v>
      </c>
    </row>
    <row r="114" spans="1:16" ht="12.75" x14ac:dyDescent="0.2">
      <c r="A114" s="226" t="s">
        <v>819</v>
      </c>
      <c r="B114" s="255" t="str">
        <f t="shared" si="2"/>
        <v>New Import 18</v>
      </c>
      <c r="C114" s="248" t="s">
        <v>819</v>
      </c>
      <c r="D114" s="226" t="s">
        <v>880</v>
      </c>
      <c r="E114" s="255" t="str">
        <f t="shared" si="3"/>
        <v>New Export 18</v>
      </c>
      <c r="F114" s="248" t="s">
        <v>880</v>
      </c>
      <c r="G114" s="53" t="s">
        <v>1401</v>
      </c>
      <c r="H114" s="256">
        <v>0</v>
      </c>
      <c r="I114" s="257">
        <v>0.78800000000000003</v>
      </c>
      <c r="J114" s="258">
        <v>8.6199999999999992</v>
      </c>
      <c r="K114" s="258">
        <v>2.2400000000000002</v>
      </c>
      <c r="L114" s="258">
        <v>2.2400000000000002</v>
      </c>
      <c r="M114" s="259">
        <v>0</v>
      </c>
      <c r="N114" s="260">
        <v>163.69</v>
      </c>
      <c r="O114" s="260">
        <v>0.05</v>
      </c>
      <c r="P114" s="260">
        <v>0.05</v>
      </c>
    </row>
    <row r="115" spans="1:16" ht="12.75" x14ac:dyDescent="0.2">
      <c r="A115" s="226" t="s">
        <v>820</v>
      </c>
      <c r="B115" s="255" t="str">
        <f t="shared" si="2"/>
        <v>New Import 19</v>
      </c>
      <c r="C115" s="248" t="s">
        <v>820</v>
      </c>
      <c r="D115" s="226" t="s">
        <v>881</v>
      </c>
      <c r="E115" s="255" t="str">
        <f t="shared" si="3"/>
        <v>New Export 19</v>
      </c>
      <c r="F115" s="248" t="s">
        <v>881</v>
      </c>
      <c r="G115" s="53" t="s">
        <v>1402</v>
      </c>
      <c r="H115" s="256">
        <v>0</v>
      </c>
      <c r="I115" s="257">
        <v>0</v>
      </c>
      <c r="J115" s="258">
        <v>2785.72</v>
      </c>
      <c r="K115" s="258">
        <v>0.83</v>
      </c>
      <c r="L115" s="258">
        <v>0.83</v>
      </c>
      <c r="M115" s="259">
        <v>-0.39900000000000002</v>
      </c>
      <c r="N115" s="260">
        <v>2785.72</v>
      </c>
      <c r="O115" s="260">
        <v>0.05</v>
      </c>
      <c r="P115" s="260">
        <v>0.05</v>
      </c>
    </row>
    <row r="116" spans="1:16" ht="12.75" x14ac:dyDescent="0.2">
      <c r="A116" s="226" t="s">
        <v>821</v>
      </c>
      <c r="B116" s="255" t="str">
        <f t="shared" si="2"/>
        <v>New Import 20</v>
      </c>
      <c r="C116" s="248" t="s">
        <v>821</v>
      </c>
      <c r="D116" s="226" t="s">
        <v>882</v>
      </c>
      <c r="E116" s="255" t="str">
        <f t="shared" si="3"/>
        <v>New Export 20</v>
      </c>
      <c r="F116" s="248" t="s">
        <v>882</v>
      </c>
      <c r="G116" s="53" t="s">
        <v>1372</v>
      </c>
      <c r="H116" s="256">
        <v>0</v>
      </c>
      <c r="I116" s="257">
        <v>0</v>
      </c>
      <c r="J116" s="258">
        <v>125.37</v>
      </c>
      <c r="K116" s="258">
        <v>0.95</v>
      </c>
      <c r="L116" s="258">
        <v>0.95</v>
      </c>
      <c r="M116" s="259">
        <v>-0.35199999999999998</v>
      </c>
      <c r="N116" s="260">
        <v>625.61</v>
      </c>
      <c r="O116" s="260">
        <v>0.05</v>
      </c>
      <c r="P116" s="260">
        <v>0.05</v>
      </c>
    </row>
    <row r="117" spans="1:16" ht="12.75" x14ac:dyDescent="0.2">
      <c r="A117" s="226" t="s">
        <v>822</v>
      </c>
      <c r="B117" s="255" t="str">
        <f t="shared" si="2"/>
        <v>New Import 21</v>
      </c>
      <c r="C117" s="248" t="s">
        <v>822</v>
      </c>
      <c r="D117" s="226" t="s">
        <v>883</v>
      </c>
      <c r="E117" s="255" t="str">
        <f t="shared" si="3"/>
        <v>New Export 21</v>
      </c>
      <c r="F117" s="248" t="s">
        <v>883</v>
      </c>
      <c r="G117" s="53" t="s">
        <v>1373</v>
      </c>
      <c r="H117" s="256">
        <v>0</v>
      </c>
      <c r="I117" s="257">
        <v>0</v>
      </c>
      <c r="J117" s="258">
        <v>5.21</v>
      </c>
      <c r="K117" s="258">
        <v>2.15</v>
      </c>
      <c r="L117" s="258">
        <v>2.15</v>
      </c>
      <c r="M117" s="259">
        <v>0</v>
      </c>
      <c r="N117" s="260">
        <v>1039.9100000000001</v>
      </c>
      <c r="O117" s="260">
        <v>0.05</v>
      </c>
      <c r="P117" s="260">
        <v>0.05</v>
      </c>
    </row>
    <row r="118" spans="1:16" ht="12.75" x14ac:dyDescent="0.2">
      <c r="A118" s="226" t="s">
        <v>823</v>
      </c>
      <c r="B118" s="255" t="str">
        <f t="shared" si="2"/>
        <v>New Import 22</v>
      </c>
      <c r="C118" s="248" t="s">
        <v>823</v>
      </c>
      <c r="D118" s="226" t="s">
        <v>884</v>
      </c>
      <c r="E118" s="255" t="str">
        <f t="shared" si="3"/>
        <v>New Export 22</v>
      </c>
      <c r="F118" s="248" t="s">
        <v>884</v>
      </c>
      <c r="G118" s="53" t="s">
        <v>1374</v>
      </c>
      <c r="H118" s="256">
        <v>0</v>
      </c>
      <c r="I118" s="257">
        <v>0</v>
      </c>
      <c r="J118" s="258">
        <v>79.599999999999994</v>
      </c>
      <c r="K118" s="258">
        <v>0.93</v>
      </c>
      <c r="L118" s="258">
        <v>0.93</v>
      </c>
      <c r="M118" s="259">
        <v>0</v>
      </c>
      <c r="N118" s="260">
        <v>7960.03</v>
      </c>
      <c r="O118" s="260">
        <v>0.05</v>
      </c>
      <c r="P118" s="260">
        <v>0.05</v>
      </c>
    </row>
    <row r="119" spans="1:16" ht="12.75" x14ac:dyDescent="0.2">
      <c r="A119" s="226" t="s">
        <v>824</v>
      </c>
      <c r="B119" s="255" t="str">
        <f t="shared" si="2"/>
        <v>New Import 23</v>
      </c>
      <c r="C119" s="248" t="s">
        <v>824</v>
      </c>
      <c r="D119" s="226" t="s">
        <v>885</v>
      </c>
      <c r="E119" s="255" t="str">
        <f t="shared" si="3"/>
        <v>New Export 23</v>
      </c>
      <c r="F119" s="248" t="s">
        <v>885</v>
      </c>
      <c r="G119" s="53" t="s">
        <v>1403</v>
      </c>
      <c r="H119" s="256">
        <v>0</v>
      </c>
      <c r="I119" s="257">
        <v>0</v>
      </c>
      <c r="J119" s="258">
        <v>1.5</v>
      </c>
      <c r="K119" s="258">
        <v>1.97</v>
      </c>
      <c r="L119" s="258">
        <v>1.97</v>
      </c>
      <c r="M119" s="259">
        <v>0</v>
      </c>
      <c r="N119" s="260">
        <v>749.48</v>
      </c>
      <c r="O119" s="260">
        <v>0.05</v>
      </c>
      <c r="P119" s="260">
        <v>0.05</v>
      </c>
    </row>
    <row r="120" spans="1:16" ht="12.75" x14ac:dyDescent="0.2">
      <c r="A120" s="226" t="s">
        <v>825</v>
      </c>
      <c r="B120" s="255" t="str">
        <f t="shared" si="2"/>
        <v>New Import 24</v>
      </c>
      <c r="C120" s="248" t="s">
        <v>825</v>
      </c>
      <c r="D120" s="226" t="s">
        <v>886</v>
      </c>
      <c r="E120" s="255" t="str">
        <f t="shared" si="3"/>
        <v>New Export 24</v>
      </c>
      <c r="F120" s="248" t="s">
        <v>886</v>
      </c>
      <c r="G120" s="53" t="s">
        <v>1404</v>
      </c>
      <c r="H120" s="256">
        <v>0</v>
      </c>
      <c r="I120" s="257">
        <v>0</v>
      </c>
      <c r="J120" s="258">
        <v>2.68</v>
      </c>
      <c r="K120" s="258">
        <v>2.15</v>
      </c>
      <c r="L120" s="258">
        <v>2.15</v>
      </c>
      <c r="M120" s="259">
        <v>0</v>
      </c>
      <c r="N120" s="260">
        <v>1336.57</v>
      </c>
      <c r="O120" s="260">
        <v>0.05</v>
      </c>
      <c r="P120" s="260">
        <v>0.05</v>
      </c>
    </row>
    <row r="121" spans="1:16" ht="12.75" x14ac:dyDescent="0.2">
      <c r="A121" s="226" t="s">
        <v>826</v>
      </c>
      <c r="B121" s="255" t="str">
        <f t="shared" si="2"/>
        <v>New Import 25</v>
      </c>
      <c r="C121" s="248" t="s">
        <v>826</v>
      </c>
      <c r="D121" s="226" t="s">
        <v>887</v>
      </c>
      <c r="E121" s="255" t="str">
        <f t="shared" si="3"/>
        <v>New Export 25</v>
      </c>
      <c r="F121" s="248" t="s">
        <v>887</v>
      </c>
      <c r="G121" s="53" t="s">
        <v>1405</v>
      </c>
      <c r="H121" s="256">
        <v>0</v>
      </c>
      <c r="I121" s="257">
        <v>0</v>
      </c>
      <c r="J121" s="258">
        <v>24.61</v>
      </c>
      <c r="K121" s="258">
        <v>1.04</v>
      </c>
      <c r="L121" s="258">
        <v>1.04</v>
      </c>
      <c r="M121" s="259">
        <v>-0.39900000000000002</v>
      </c>
      <c r="N121" s="260">
        <v>147.69</v>
      </c>
      <c r="O121" s="260">
        <v>0.05</v>
      </c>
      <c r="P121" s="260">
        <v>0.05</v>
      </c>
    </row>
    <row r="122" spans="1:16" ht="12.75" x14ac:dyDescent="0.2">
      <c r="A122" s="226" t="s">
        <v>827</v>
      </c>
      <c r="B122" s="255" t="str">
        <f t="shared" si="2"/>
        <v>New Import 26</v>
      </c>
      <c r="C122" s="248" t="s">
        <v>827</v>
      </c>
      <c r="D122" s="226" t="s">
        <v>888</v>
      </c>
      <c r="E122" s="255" t="str">
        <f t="shared" si="3"/>
        <v>New Export 26</v>
      </c>
      <c r="F122" s="248" t="s">
        <v>888</v>
      </c>
      <c r="G122" s="53" t="s">
        <v>1375</v>
      </c>
      <c r="H122" s="256">
        <v>0</v>
      </c>
      <c r="I122" s="257">
        <v>0.34799999999999998</v>
      </c>
      <c r="J122" s="258">
        <v>15.89</v>
      </c>
      <c r="K122" s="258">
        <v>1.21</v>
      </c>
      <c r="L122" s="258">
        <v>1.21</v>
      </c>
      <c r="M122" s="259">
        <v>0</v>
      </c>
      <c r="N122" s="260">
        <v>4763.68</v>
      </c>
      <c r="O122" s="260">
        <v>0.05</v>
      </c>
      <c r="P122" s="260">
        <v>0.05</v>
      </c>
    </row>
    <row r="123" spans="1:16" ht="12.75" x14ac:dyDescent="0.2">
      <c r="A123" s="226" t="s">
        <v>828</v>
      </c>
      <c r="B123" s="255" t="str">
        <f t="shared" si="2"/>
        <v>New Import 27</v>
      </c>
      <c r="C123" s="248" t="s">
        <v>828</v>
      </c>
      <c r="D123" s="226" t="s">
        <v>889</v>
      </c>
      <c r="E123" s="255" t="str">
        <f t="shared" si="3"/>
        <v>New Export 27</v>
      </c>
      <c r="F123" s="248" t="s">
        <v>889</v>
      </c>
      <c r="G123" s="53" t="s">
        <v>1376</v>
      </c>
      <c r="H123" s="256">
        <v>0</v>
      </c>
      <c r="I123" s="257">
        <v>0</v>
      </c>
      <c r="J123" s="258">
        <v>40.909999999999997</v>
      </c>
      <c r="K123" s="258">
        <v>2.96</v>
      </c>
      <c r="L123" s="258">
        <v>2.96</v>
      </c>
      <c r="M123" s="259">
        <v>0</v>
      </c>
      <c r="N123" s="260">
        <v>545.45000000000005</v>
      </c>
      <c r="O123" s="260">
        <v>0.05</v>
      </c>
      <c r="P123" s="260">
        <v>0.05</v>
      </c>
    </row>
    <row r="124" spans="1:16" ht="12.75" x14ac:dyDescent="0.2">
      <c r="A124" s="226" t="s">
        <v>829</v>
      </c>
      <c r="B124" s="255" t="str">
        <f t="shared" si="2"/>
        <v>New Import 28</v>
      </c>
      <c r="C124" s="248" t="s">
        <v>829</v>
      </c>
      <c r="D124" s="226" t="s">
        <v>890</v>
      </c>
      <c r="E124" s="255" t="str">
        <f t="shared" si="3"/>
        <v>New Export 28</v>
      </c>
      <c r="F124" s="248" t="s">
        <v>890</v>
      </c>
      <c r="G124" s="53" t="s">
        <v>781</v>
      </c>
      <c r="H124" s="256">
        <v>0</v>
      </c>
      <c r="I124" s="257">
        <v>0</v>
      </c>
      <c r="J124" s="258">
        <v>126.89</v>
      </c>
      <c r="K124" s="258">
        <v>3.15</v>
      </c>
      <c r="L124" s="258">
        <v>3.15</v>
      </c>
      <c r="M124" s="259">
        <v>0</v>
      </c>
      <c r="N124" s="260">
        <v>20725.2</v>
      </c>
      <c r="O124" s="260">
        <v>0.05</v>
      </c>
      <c r="P124" s="260">
        <v>0.05</v>
      </c>
    </row>
    <row r="125" spans="1:16" ht="12.75" x14ac:dyDescent="0.2">
      <c r="A125" s="226" t="s">
        <v>830</v>
      </c>
      <c r="B125" s="255" t="str">
        <f t="shared" si="2"/>
        <v>New Import 29</v>
      </c>
      <c r="C125" s="248" t="s">
        <v>830</v>
      </c>
      <c r="D125" s="226" t="s">
        <v>891</v>
      </c>
      <c r="E125" s="255" t="str">
        <f t="shared" si="3"/>
        <v>New Export 29</v>
      </c>
      <c r="F125" s="248" t="s">
        <v>891</v>
      </c>
      <c r="G125" s="53" t="s">
        <v>1406</v>
      </c>
      <c r="H125" s="256">
        <v>0</v>
      </c>
      <c r="I125" s="257">
        <v>0.78800000000000003</v>
      </c>
      <c r="J125" s="258">
        <v>82.93</v>
      </c>
      <c r="K125" s="258">
        <v>2.2599999999999998</v>
      </c>
      <c r="L125" s="258">
        <v>2.2599999999999998</v>
      </c>
      <c r="M125" s="259">
        <v>0</v>
      </c>
      <c r="N125" s="260">
        <v>3483.12</v>
      </c>
      <c r="O125" s="260">
        <v>0.05</v>
      </c>
      <c r="P125" s="260">
        <v>0.05</v>
      </c>
    </row>
    <row r="126" spans="1:16" ht="12.75" x14ac:dyDescent="0.2">
      <c r="A126" s="226" t="s">
        <v>831</v>
      </c>
      <c r="B126" s="255" t="str">
        <f t="shared" si="2"/>
        <v>New Import 30</v>
      </c>
      <c r="C126" s="248" t="s">
        <v>831</v>
      </c>
      <c r="D126" s="226" t="s">
        <v>892</v>
      </c>
      <c r="E126" s="255" t="str">
        <f t="shared" si="3"/>
        <v>New Export 30</v>
      </c>
      <c r="F126" s="248" t="s">
        <v>892</v>
      </c>
      <c r="G126" s="53" t="s">
        <v>782</v>
      </c>
      <c r="H126" s="256">
        <v>0</v>
      </c>
      <c r="I126" s="257">
        <v>1.7809999999999999</v>
      </c>
      <c r="J126" s="258">
        <v>40.380000000000003</v>
      </c>
      <c r="K126" s="258">
        <v>3.31</v>
      </c>
      <c r="L126" s="258">
        <v>3.31</v>
      </c>
      <c r="M126" s="259">
        <v>0</v>
      </c>
      <c r="N126" s="260">
        <v>545.97</v>
      </c>
      <c r="O126" s="260">
        <v>0.05</v>
      </c>
      <c r="P126" s="260">
        <v>0.05</v>
      </c>
    </row>
    <row r="127" spans="1:16" ht="12.75" x14ac:dyDescent="0.2">
      <c r="A127" s="226" t="s">
        <v>832</v>
      </c>
      <c r="B127" s="255" t="str">
        <f t="shared" si="2"/>
        <v>New Import 31</v>
      </c>
      <c r="C127" s="248" t="s">
        <v>832</v>
      </c>
      <c r="D127" s="226" t="s">
        <v>893</v>
      </c>
      <c r="E127" s="255" t="str">
        <f t="shared" si="3"/>
        <v>New Export 31</v>
      </c>
      <c r="F127" s="248" t="s">
        <v>893</v>
      </c>
      <c r="G127" s="53" t="s">
        <v>783</v>
      </c>
      <c r="H127" s="256">
        <v>0</v>
      </c>
      <c r="I127" s="257">
        <v>0</v>
      </c>
      <c r="J127" s="258">
        <v>6.68</v>
      </c>
      <c r="K127" s="258">
        <v>2.15</v>
      </c>
      <c r="L127" s="258">
        <v>2.15</v>
      </c>
      <c r="M127" s="259">
        <v>0</v>
      </c>
      <c r="N127" s="260">
        <v>1332.57</v>
      </c>
      <c r="O127" s="260">
        <v>0.05</v>
      </c>
      <c r="P127" s="260">
        <v>0.05</v>
      </c>
    </row>
    <row r="128" spans="1:16" ht="12.75" x14ac:dyDescent="0.2">
      <c r="A128" s="226" t="s">
        <v>833</v>
      </c>
      <c r="B128" s="255" t="str">
        <f t="shared" si="2"/>
        <v>New Import 32</v>
      </c>
      <c r="C128" s="248" t="s">
        <v>833</v>
      </c>
      <c r="D128" s="226" t="s">
        <v>894</v>
      </c>
      <c r="E128" s="255" t="str">
        <f t="shared" si="3"/>
        <v>New Export 32</v>
      </c>
      <c r="F128" s="248" t="s">
        <v>894</v>
      </c>
      <c r="G128" s="53" t="s">
        <v>1407</v>
      </c>
      <c r="H128" s="256">
        <v>0</v>
      </c>
      <c r="I128" s="257">
        <v>0</v>
      </c>
      <c r="J128" s="258">
        <v>0.43</v>
      </c>
      <c r="K128" s="258">
        <v>1.1399999999999999</v>
      </c>
      <c r="L128" s="258">
        <v>1.1399999999999999</v>
      </c>
      <c r="M128" s="259">
        <v>0</v>
      </c>
      <c r="N128" s="260">
        <v>171.87</v>
      </c>
      <c r="O128" s="260">
        <v>0.05</v>
      </c>
      <c r="P128" s="260">
        <v>0.05</v>
      </c>
    </row>
    <row r="129" spans="1:16" ht="12.75" x14ac:dyDescent="0.2">
      <c r="A129" s="226" t="s">
        <v>834</v>
      </c>
      <c r="B129" s="255" t="str">
        <f t="shared" si="2"/>
        <v>New Import 33</v>
      </c>
      <c r="C129" s="248" t="s">
        <v>834</v>
      </c>
      <c r="D129" s="226" t="s">
        <v>895</v>
      </c>
      <c r="E129" s="255" t="str">
        <f t="shared" si="3"/>
        <v>New Export 33</v>
      </c>
      <c r="F129" s="248" t="s">
        <v>895</v>
      </c>
      <c r="G129" s="53" t="s">
        <v>1319</v>
      </c>
      <c r="H129" s="256">
        <v>0</v>
      </c>
      <c r="I129" s="257">
        <v>0</v>
      </c>
      <c r="J129" s="258">
        <v>3.34</v>
      </c>
      <c r="K129" s="258">
        <v>1.4</v>
      </c>
      <c r="L129" s="258">
        <v>1.4</v>
      </c>
      <c r="M129" s="259">
        <v>0</v>
      </c>
      <c r="N129" s="260">
        <v>1335.91</v>
      </c>
      <c r="O129" s="260">
        <v>0.05</v>
      </c>
      <c r="P129" s="260">
        <v>0.05</v>
      </c>
    </row>
    <row r="130" spans="1:16" ht="12.75" x14ac:dyDescent="0.2">
      <c r="A130" s="226" t="s">
        <v>835</v>
      </c>
      <c r="B130" s="255" t="str">
        <f t="shared" si="2"/>
        <v>New Import 34</v>
      </c>
      <c r="C130" s="248" t="s">
        <v>835</v>
      </c>
      <c r="D130" s="226" t="s">
        <v>896</v>
      </c>
      <c r="E130" s="255" t="str">
        <f t="shared" si="3"/>
        <v>New Export 34</v>
      </c>
      <c r="F130" s="248" t="s">
        <v>896</v>
      </c>
      <c r="G130" s="53" t="s">
        <v>1408</v>
      </c>
      <c r="H130" s="256">
        <v>0</v>
      </c>
      <c r="I130" s="257">
        <v>0</v>
      </c>
      <c r="J130" s="258">
        <v>2018.76</v>
      </c>
      <c r="K130" s="258">
        <v>1.64</v>
      </c>
      <c r="L130" s="258">
        <v>1.64</v>
      </c>
      <c r="M130" s="259">
        <v>-1.5269999999999999</v>
      </c>
      <c r="N130" s="260">
        <v>10497.53</v>
      </c>
      <c r="O130" s="260">
        <v>0.05</v>
      </c>
      <c r="P130" s="260">
        <v>0.05</v>
      </c>
    </row>
    <row r="131" spans="1:16" ht="12.75" x14ac:dyDescent="0.2">
      <c r="A131" s="226" t="s">
        <v>836</v>
      </c>
      <c r="B131" s="255" t="str">
        <f t="shared" si="2"/>
        <v>New Import 35</v>
      </c>
      <c r="C131" s="248" t="s">
        <v>836</v>
      </c>
      <c r="D131" s="226" t="s">
        <v>897</v>
      </c>
      <c r="E131" s="255" t="str">
        <f t="shared" si="3"/>
        <v>New Export 35</v>
      </c>
      <c r="F131" s="248" t="s">
        <v>897</v>
      </c>
      <c r="G131" s="53" t="s">
        <v>1409</v>
      </c>
      <c r="H131" s="256">
        <v>0</v>
      </c>
      <c r="I131" s="257">
        <v>0</v>
      </c>
      <c r="J131" s="258">
        <v>2104.29</v>
      </c>
      <c r="K131" s="258">
        <v>0.45</v>
      </c>
      <c r="L131" s="258">
        <v>0.45</v>
      </c>
      <c r="M131" s="259">
        <v>0</v>
      </c>
      <c r="N131" s="260">
        <v>21000.77</v>
      </c>
      <c r="O131" s="260">
        <v>0.05</v>
      </c>
      <c r="P131" s="260">
        <v>0.05</v>
      </c>
    </row>
    <row r="132" spans="1:16" ht="12.75" x14ac:dyDescent="0.2">
      <c r="A132" s="226" t="s">
        <v>837</v>
      </c>
      <c r="B132" s="255" t="str">
        <f t="shared" si="2"/>
        <v>New Import 36</v>
      </c>
      <c r="C132" s="248" t="s">
        <v>837</v>
      </c>
      <c r="D132" s="226" t="s">
        <v>898</v>
      </c>
      <c r="E132" s="255" t="str">
        <f t="shared" si="3"/>
        <v>New Export 36</v>
      </c>
      <c r="F132" s="248" t="s">
        <v>898</v>
      </c>
      <c r="G132" s="53" t="s">
        <v>1377</v>
      </c>
      <c r="H132" s="256">
        <v>0</v>
      </c>
      <c r="I132" s="257">
        <v>0</v>
      </c>
      <c r="J132" s="258">
        <v>1404.96</v>
      </c>
      <c r="K132" s="258">
        <v>0.44</v>
      </c>
      <c r="L132" s="258">
        <v>0.44</v>
      </c>
      <c r="M132" s="259">
        <v>0</v>
      </c>
      <c r="N132" s="260">
        <v>1404.96</v>
      </c>
      <c r="O132" s="260">
        <v>0.05</v>
      </c>
      <c r="P132" s="260">
        <v>0.05</v>
      </c>
    </row>
    <row r="133" spans="1:16" ht="12.75" x14ac:dyDescent="0.2">
      <c r="A133" s="226" t="s">
        <v>838</v>
      </c>
      <c r="B133" s="255" t="str">
        <f t="shared" si="2"/>
        <v>New Import 37</v>
      </c>
      <c r="C133" s="248" t="s">
        <v>838</v>
      </c>
      <c r="D133" s="226" t="s">
        <v>899</v>
      </c>
      <c r="E133" s="255" t="str">
        <f t="shared" si="3"/>
        <v>New Export 37</v>
      </c>
      <c r="F133" s="248" t="s">
        <v>899</v>
      </c>
      <c r="G133" s="53" t="s">
        <v>1320</v>
      </c>
      <c r="H133" s="256">
        <v>0</v>
      </c>
      <c r="I133" s="257">
        <v>0</v>
      </c>
      <c r="J133" s="258">
        <v>4.17</v>
      </c>
      <c r="K133" s="258">
        <v>1.1399999999999999</v>
      </c>
      <c r="L133" s="258">
        <v>1.1399999999999999</v>
      </c>
      <c r="M133" s="259">
        <v>0</v>
      </c>
      <c r="N133" s="260">
        <v>1335.08</v>
      </c>
      <c r="O133" s="260">
        <v>0.05</v>
      </c>
      <c r="P133" s="260">
        <v>0.05</v>
      </c>
    </row>
    <row r="134" spans="1:16" ht="12.75" x14ac:dyDescent="0.2">
      <c r="A134" s="226" t="s">
        <v>839</v>
      </c>
      <c r="B134" s="255" t="str">
        <f t="shared" si="2"/>
        <v>New Import 38</v>
      </c>
      <c r="C134" s="248" t="s">
        <v>839</v>
      </c>
      <c r="D134" s="226" t="s">
        <v>900</v>
      </c>
      <c r="E134" s="255" t="str">
        <f t="shared" si="3"/>
        <v>New Export 38</v>
      </c>
      <c r="F134" s="248" t="s">
        <v>900</v>
      </c>
      <c r="G134" s="53" t="s">
        <v>1410</v>
      </c>
      <c r="H134" s="256">
        <v>0</v>
      </c>
      <c r="I134" s="257">
        <v>0.78800000000000003</v>
      </c>
      <c r="J134" s="258">
        <v>9.0399999999999991</v>
      </c>
      <c r="K134" s="258">
        <v>1.4</v>
      </c>
      <c r="L134" s="258">
        <v>1.4</v>
      </c>
      <c r="M134" s="259">
        <v>0</v>
      </c>
      <c r="N134" s="260">
        <v>1808.71</v>
      </c>
      <c r="O134" s="260">
        <v>0.05</v>
      </c>
      <c r="P134" s="260">
        <v>0.05</v>
      </c>
    </row>
    <row r="135" spans="1:16" ht="12.75" x14ac:dyDescent="0.2">
      <c r="A135" s="226" t="s">
        <v>840</v>
      </c>
      <c r="B135" s="255" t="str">
        <f t="shared" si="2"/>
        <v>New Import 39</v>
      </c>
      <c r="C135" s="248" t="s">
        <v>840</v>
      </c>
      <c r="D135" s="226" t="s">
        <v>901</v>
      </c>
      <c r="E135" s="255" t="str">
        <f t="shared" si="3"/>
        <v>New Export 39</v>
      </c>
      <c r="F135" s="248" t="s">
        <v>901</v>
      </c>
      <c r="G135" s="53" t="s">
        <v>784</v>
      </c>
      <c r="H135" s="256">
        <v>0</v>
      </c>
      <c r="I135" s="257">
        <v>0</v>
      </c>
      <c r="J135" s="258">
        <v>9.61</v>
      </c>
      <c r="K135" s="258">
        <v>1.1399999999999999</v>
      </c>
      <c r="L135" s="258">
        <v>1.1399999999999999</v>
      </c>
      <c r="M135" s="259">
        <v>0</v>
      </c>
      <c r="N135" s="260">
        <v>1917.91</v>
      </c>
      <c r="O135" s="260">
        <v>0.05</v>
      </c>
      <c r="P135" s="260">
        <v>0.05</v>
      </c>
    </row>
    <row r="136" spans="1:16" ht="12.75" x14ac:dyDescent="0.2">
      <c r="A136" s="40" t="s">
        <v>841</v>
      </c>
      <c r="B136" s="255" t="str">
        <f t="shared" si="2"/>
        <v>New Import 40</v>
      </c>
      <c r="C136" s="248" t="s">
        <v>841</v>
      </c>
      <c r="D136" s="41" t="s">
        <v>902</v>
      </c>
      <c r="E136" s="255" t="str">
        <f t="shared" si="3"/>
        <v>New Export 40</v>
      </c>
      <c r="F136" s="248" t="s">
        <v>902</v>
      </c>
      <c r="G136" s="53" t="s">
        <v>785</v>
      </c>
      <c r="H136" s="256">
        <v>0</v>
      </c>
      <c r="I136" s="257">
        <v>0.79400000000000004</v>
      </c>
      <c r="J136" s="258">
        <v>74.14</v>
      </c>
      <c r="K136" s="258">
        <v>2.2000000000000002</v>
      </c>
      <c r="L136" s="258">
        <v>2.2000000000000002</v>
      </c>
      <c r="M136" s="259">
        <v>-2.5779999999999998</v>
      </c>
      <c r="N136" s="260">
        <v>818.05</v>
      </c>
      <c r="O136" s="260">
        <v>0.05</v>
      </c>
      <c r="P136" s="260">
        <v>0.05</v>
      </c>
    </row>
    <row r="137" spans="1:16" ht="12.75" x14ac:dyDescent="0.2">
      <c r="A137" s="40" t="s">
        <v>842</v>
      </c>
      <c r="B137" s="255" t="str">
        <f t="shared" si="2"/>
        <v>New Import 41</v>
      </c>
      <c r="C137" s="248" t="s">
        <v>842</v>
      </c>
      <c r="D137" s="41" t="s">
        <v>903</v>
      </c>
      <c r="E137" s="255" t="str">
        <f t="shared" si="3"/>
        <v>New Export 41</v>
      </c>
      <c r="F137" s="248" t="s">
        <v>903</v>
      </c>
      <c r="G137" s="53" t="s">
        <v>786</v>
      </c>
      <c r="H137" s="256">
        <v>0</v>
      </c>
      <c r="I137" s="257">
        <v>0</v>
      </c>
      <c r="J137" s="258">
        <v>128.12</v>
      </c>
      <c r="K137" s="258">
        <v>3.15</v>
      </c>
      <c r="L137" s="258">
        <v>3.15</v>
      </c>
      <c r="M137" s="259">
        <v>0</v>
      </c>
      <c r="N137" s="260">
        <v>12811.8</v>
      </c>
      <c r="O137" s="260">
        <v>0.05</v>
      </c>
      <c r="P137" s="260">
        <v>0.05</v>
      </c>
    </row>
    <row r="138" spans="1:16" ht="12.75" x14ac:dyDescent="0.2">
      <c r="A138" s="40" t="s">
        <v>843</v>
      </c>
      <c r="B138" s="255" t="str">
        <f t="shared" si="2"/>
        <v>New Import 42</v>
      </c>
      <c r="C138" s="248" t="s">
        <v>843</v>
      </c>
      <c r="D138" s="41" t="s">
        <v>904</v>
      </c>
      <c r="E138" s="255" t="str">
        <f t="shared" si="3"/>
        <v>New Export 42</v>
      </c>
      <c r="F138" s="248" t="s">
        <v>904</v>
      </c>
      <c r="G138" s="53" t="s">
        <v>1411</v>
      </c>
      <c r="H138" s="256">
        <v>0</v>
      </c>
      <c r="I138" s="257">
        <v>0</v>
      </c>
      <c r="J138" s="258">
        <v>375.49</v>
      </c>
      <c r="K138" s="258">
        <v>2.3199999999999998</v>
      </c>
      <c r="L138" s="258">
        <v>2.3199999999999998</v>
      </c>
      <c r="M138" s="259">
        <v>-2.552</v>
      </c>
      <c r="N138" s="260">
        <v>375.49</v>
      </c>
      <c r="O138" s="260">
        <v>0.05</v>
      </c>
      <c r="P138" s="260">
        <v>0.05</v>
      </c>
    </row>
    <row r="139" spans="1:16" ht="12.75" x14ac:dyDescent="0.2">
      <c r="A139" s="40" t="s">
        <v>844</v>
      </c>
      <c r="B139" s="255" t="str">
        <f t="shared" si="2"/>
        <v>New Import 43</v>
      </c>
      <c r="C139" s="248" t="s">
        <v>844</v>
      </c>
      <c r="D139" s="41" t="s">
        <v>905</v>
      </c>
      <c r="E139" s="255" t="str">
        <f t="shared" si="3"/>
        <v>New Export 43</v>
      </c>
      <c r="F139" s="248" t="s">
        <v>905</v>
      </c>
      <c r="G139" s="53" t="s">
        <v>1412</v>
      </c>
      <c r="H139" s="256">
        <v>4</v>
      </c>
      <c r="I139" s="257">
        <v>0</v>
      </c>
      <c r="J139" s="258">
        <v>132784.18</v>
      </c>
      <c r="K139" s="258">
        <v>2.93</v>
      </c>
      <c r="L139" s="258">
        <v>2.93</v>
      </c>
      <c r="M139" s="259">
        <v>-1.923</v>
      </c>
      <c r="N139" s="260">
        <v>4493.33</v>
      </c>
      <c r="O139" s="260">
        <v>0.05</v>
      </c>
      <c r="P139" s="260">
        <v>0.05</v>
      </c>
    </row>
    <row r="140" spans="1:16" ht="12.75" x14ac:dyDescent="0.2">
      <c r="A140" s="40" t="s">
        <v>845</v>
      </c>
      <c r="B140" s="255" t="str">
        <f t="shared" ref="B140:B180" si="4">IF(A140="","",A140)</f>
        <v>New Import 44</v>
      </c>
      <c r="C140" s="248" t="s">
        <v>845</v>
      </c>
      <c r="D140" s="41" t="s">
        <v>906</v>
      </c>
      <c r="E140" s="255" t="str">
        <f t="shared" ref="E140:E180" si="5">IF(D140="","",D140)</f>
        <v>New Export 44</v>
      </c>
      <c r="F140" s="248" t="s">
        <v>906</v>
      </c>
      <c r="G140" s="53" t="s">
        <v>787</v>
      </c>
      <c r="H140" s="256">
        <v>0</v>
      </c>
      <c r="I140" s="257">
        <v>1.0129999999999999</v>
      </c>
      <c r="J140" s="258">
        <v>41.89</v>
      </c>
      <c r="K140" s="258">
        <v>0.7</v>
      </c>
      <c r="L140" s="258">
        <v>0.7</v>
      </c>
      <c r="M140" s="259">
        <v>-1.014</v>
      </c>
      <c r="N140" s="260">
        <v>93.55</v>
      </c>
      <c r="O140" s="260">
        <v>0.05</v>
      </c>
      <c r="P140" s="260">
        <v>0.05</v>
      </c>
    </row>
    <row r="141" spans="1:16" ht="12.75" x14ac:dyDescent="0.2">
      <c r="A141" s="40" t="s">
        <v>846</v>
      </c>
      <c r="B141" s="255" t="str">
        <f t="shared" si="4"/>
        <v>New Import 45</v>
      </c>
      <c r="C141" s="248" t="s">
        <v>846</v>
      </c>
      <c r="D141" s="41" t="s">
        <v>907</v>
      </c>
      <c r="E141" s="255" t="str">
        <f t="shared" si="5"/>
        <v>New Export 45</v>
      </c>
      <c r="F141" s="248" t="s">
        <v>907</v>
      </c>
      <c r="G141" s="53" t="s">
        <v>1378</v>
      </c>
      <c r="H141" s="256">
        <v>0</v>
      </c>
      <c r="I141" s="257">
        <v>0</v>
      </c>
      <c r="J141" s="258">
        <v>522.55999999999995</v>
      </c>
      <c r="K141" s="258">
        <v>0.82</v>
      </c>
      <c r="L141" s="258">
        <v>0.82</v>
      </c>
      <c r="M141" s="259">
        <v>-0.35199999999999998</v>
      </c>
      <c r="N141" s="260">
        <v>522.55999999999995</v>
      </c>
      <c r="O141" s="260">
        <v>0.05</v>
      </c>
      <c r="P141" s="260">
        <v>0.05</v>
      </c>
    </row>
    <row r="142" spans="1:16" ht="12.75" x14ac:dyDescent="0.2">
      <c r="A142" s="40" t="s">
        <v>847</v>
      </c>
      <c r="B142" s="255" t="str">
        <f t="shared" si="4"/>
        <v>New Import 46</v>
      </c>
      <c r="C142" s="248" t="s">
        <v>847</v>
      </c>
      <c r="D142" s="41" t="s">
        <v>908</v>
      </c>
      <c r="E142" s="255" t="str">
        <f t="shared" si="5"/>
        <v>New Export 46</v>
      </c>
      <c r="F142" s="248" t="s">
        <v>908</v>
      </c>
      <c r="G142" s="53" t="s">
        <v>1413</v>
      </c>
      <c r="H142" s="256">
        <v>0</v>
      </c>
      <c r="I142" s="257">
        <v>1.0129999999999999</v>
      </c>
      <c r="J142" s="258">
        <v>137.57</v>
      </c>
      <c r="K142" s="258">
        <v>0.8</v>
      </c>
      <c r="L142" s="258">
        <v>0.8</v>
      </c>
      <c r="M142" s="259">
        <v>-1.3029999999999999</v>
      </c>
      <c r="N142" s="260">
        <v>137.57</v>
      </c>
      <c r="O142" s="260">
        <v>0.05</v>
      </c>
      <c r="P142" s="260">
        <v>0.05</v>
      </c>
    </row>
    <row r="143" spans="1:16" ht="12.75" x14ac:dyDescent="0.2">
      <c r="A143" s="40" t="s">
        <v>848</v>
      </c>
      <c r="B143" s="255" t="str">
        <f t="shared" si="4"/>
        <v>New Import 47</v>
      </c>
      <c r="C143" s="248" t="s">
        <v>848</v>
      </c>
      <c r="D143" s="41" t="s">
        <v>909</v>
      </c>
      <c r="E143" s="255" t="str">
        <f t="shared" si="5"/>
        <v>New Export 47</v>
      </c>
      <c r="F143" s="248" t="s">
        <v>909</v>
      </c>
      <c r="G143" s="53" t="s">
        <v>1379</v>
      </c>
      <c r="H143" s="256">
        <v>0</v>
      </c>
      <c r="I143" s="257">
        <v>1.7809999999999999</v>
      </c>
      <c r="J143" s="258">
        <v>78.319999999999993</v>
      </c>
      <c r="K143" s="258">
        <v>1.26</v>
      </c>
      <c r="L143" s="258">
        <v>1.26</v>
      </c>
      <c r="M143" s="259">
        <v>-2.1859999999999999</v>
      </c>
      <c r="N143" s="260">
        <v>93.98</v>
      </c>
      <c r="O143" s="260">
        <v>0.05</v>
      </c>
      <c r="P143" s="260">
        <v>0.05</v>
      </c>
    </row>
    <row r="144" spans="1:16" ht="12.75" x14ac:dyDescent="0.2">
      <c r="A144" s="40" t="s">
        <v>849</v>
      </c>
      <c r="B144" s="255" t="str">
        <f t="shared" si="4"/>
        <v>New Import 48</v>
      </c>
      <c r="C144" s="248" t="s">
        <v>849</v>
      </c>
      <c r="D144" s="41" t="s">
        <v>910</v>
      </c>
      <c r="E144" s="255" t="str">
        <f t="shared" si="5"/>
        <v>New Export 48</v>
      </c>
      <c r="F144" s="248" t="s">
        <v>910</v>
      </c>
      <c r="G144" s="53" t="s">
        <v>1414</v>
      </c>
      <c r="H144" s="256">
        <v>0</v>
      </c>
      <c r="I144" s="257">
        <v>0</v>
      </c>
      <c r="J144" s="258">
        <v>375.49</v>
      </c>
      <c r="K144" s="258">
        <v>0.47</v>
      </c>
      <c r="L144" s="258">
        <v>0.47</v>
      </c>
      <c r="M144" s="259">
        <v>0</v>
      </c>
      <c r="N144" s="260">
        <v>375.49</v>
      </c>
      <c r="O144" s="260">
        <v>0.05</v>
      </c>
      <c r="P144" s="260">
        <v>0.05</v>
      </c>
    </row>
    <row r="145" spans="1:16" ht="12.75" x14ac:dyDescent="0.2">
      <c r="A145" s="40" t="s">
        <v>850</v>
      </c>
      <c r="B145" s="255" t="str">
        <f t="shared" si="4"/>
        <v>New Import 49</v>
      </c>
      <c r="C145" s="248" t="s">
        <v>850</v>
      </c>
      <c r="D145" s="41" t="s">
        <v>911</v>
      </c>
      <c r="E145" s="255" t="str">
        <f t="shared" si="5"/>
        <v>New Export 49</v>
      </c>
      <c r="F145" s="248" t="s">
        <v>911</v>
      </c>
      <c r="G145" s="53" t="s">
        <v>1321</v>
      </c>
      <c r="H145" s="256">
        <v>0</v>
      </c>
      <c r="I145" s="257">
        <v>0</v>
      </c>
      <c r="J145" s="258">
        <v>2.65</v>
      </c>
      <c r="K145" s="258">
        <v>3.15</v>
      </c>
      <c r="L145" s="258">
        <v>3.15</v>
      </c>
      <c r="M145" s="259">
        <v>0</v>
      </c>
      <c r="N145" s="260">
        <v>583.70000000000005</v>
      </c>
      <c r="O145" s="260">
        <v>0.05</v>
      </c>
      <c r="P145" s="260">
        <v>0.05</v>
      </c>
    </row>
    <row r="146" spans="1:16" ht="12.75" x14ac:dyDescent="0.2">
      <c r="A146" s="40" t="s">
        <v>851</v>
      </c>
      <c r="B146" s="255" t="str">
        <f t="shared" si="4"/>
        <v>New Import 50</v>
      </c>
      <c r="C146" s="248" t="s">
        <v>851</v>
      </c>
      <c r="D146" s="41" t="s">
        <v>912</v>
      </c>
      <c r="E146" s="255" t="str">
        <f t="shared" si="5"/>
        <v>New Export 50</v>
      </c>
      <c r="F146" s="248" t="s">
        <v>912</v>
      </c>
      <c r="G146" s="53" t="s">
        <v>1380</v>
      </c>
      <c r="H146" s="256">
        <v>0</v>
      </c>
      <c r="I146" s="257">
        <v>0.34799999999999998</v>
      </c>
      <c r="J146" s="258">
        <v>6.71</v>
      </c>
      <c r="K146" s="258">
        <v>0.99</v>
      </c>
      <c r="L146" s="258">
        <v>0.99</v>
      </c>
      <c r="M146" s="259">
        <v>0</v>
      </c>
      <c r="N146" s="260">
        <v>268.43</v>
      </c>
      <c r="O146" s="260">
        <v>0.05</v>
      </c>
      <c r="P146" s="260">
        <v>0.05</v>
      </c>
    </row>
    <row r="147" spans="1:16" ht="12.75" x14ac:dyDescent="0.2">
      <c r="A147" s="40" t="s">
        <v>852</v>
      </c>
      <c r="B147" s="255" t="str">
        <f t="shared" si="4"/>
        <v>New Import 51</v>
      </c>
      <c r="C147" s="248" t="s">
        <v>852</v>
      </c>
      <c r="D147" s="41" t="s">
        <v>913</v>
      </c>
      <c r="E147" s="255" t="str">
        <f t="shared" si="5"/>
        <v>New Export 51</v>
      </c>
      <c r="F147" s="248" t="s">
        <v>913</v>
      </c>
      <c r="G147" s="53" t="s">
        <v>788</v>
      </c>
      <c r="H147" s="256">
        <v>0</v>
      </c>
      <c r="I147" s="257">
        <v>0</v>
      </c>
      <c r="J147" s="258">
        <v>11.59</v>
      </c>
      <c r="K147" s="258">
        <v>1.1399999999999999</v>
      </c>
      <c r="L147" s="258">
        <v>1.1399999999999999</v>
      </c>
      <c r="M147" s="259">
        <v>0</v>
      </c>
      <c r="N147" s="260">
        <v>9857.5</v>
      </c>
      <c r="O147" s="260">
        <v>0.05</v>
      </c>
      <c r="P147" s="260">
        <v>0.05</v>
      </c>
    </row>
    <row r="148" spans="1:16" ht="12.75" x14ac:dyDescent="0.2">
      <c r="A148" s="40" t="s">
        <v>853</v>
      </c>
      <c r="B148" s="255" t="str">
        <f t="shared" si="4"/>
        <v>New Import 52</v>
      </c>
      <c r="C148" s="248" t="s">
        <v>853</v>
      </c>
      <c r="D148" s="41" t="s">
        <v>914</v>
      </c>
      <c r="E148" s="255" t="str">
        <f t="shared" si="5"/>
        <v>New Export 52</v>
      </c>
      <c r="F148" s="248" t="s">
        <v>914</v>
      </c>
      <c r="G148" s="53" t="s">
        <v>1381</v>
      </c>
      <c r="H148" s="256">
        <v>0</v>
      </c>
      <c r="I148" s="257">
        <v>0</v>
      </c>
      <c r="J148" s="258">
        <v>7.45</v>
      </c>
      <c r="K148" s="258">
        <v>1.1399999999999999</v>
      </c>
      <c r="L148" s="258">
        <v>1.1399999999999999</v>
      </c>
      <c r="M148" s="259">
        <v>0</v>
      </c>
      <c r="N148" s="260">
        <v>743.54</v>
      </c>
      <c r="O148" s="260">
        <v>0.05</v>
      </c>
      <c r="P148" s="260">
        <v>0.05</v>
      </c>
    </row>
    <row r="149" spans="1:16" ht="12.75" x14ac:dyDescent="0.2">
      <c r="A149" s="40" t="s">
        <v>854</v>
      </c>
      <c r="B149" s="255" t="str">
        <f t="shared" si="4"/>
        <v>New Import 53</v>
      </c>
      <c r="C149" s="248" t="s">
        <v>854</v>
      </c>
      <c r="D149" s="41" t="s">
        <v>915</v>
      </c>
      <c r="E149" s="255" t="str">
        <f t="shared" si="5"/>
        <v>New Export 53</v>
      </c>
      <c r="F149" s="248" t="s">
        <v>915</v>
      </c>
      <c r="G149" s="53" t="s">
        <v>789</v>
      </c>
      <c r="H149" s="256">
        <v>0</v>
      </c>
      <c r="I149" s="257">
        <v>0</v>
      </c>
      <c r="J149" s="258">
        <v>3.13</v>
      </c>
      <c r="K149" s="258">
        <v>2.4500000000000002</v>
      </c>
      <c r="L149" s="258">
        <v>2.4500000000000002</v>
      </c>
      <c r="M149" s="259">
        <v>-1.923</v>
      </c>
      <c r="N149" s="260">
        <v>132.32</v>
      </c>
      <c r="O149" s="260">
        <v>0.05</v>
      </c>
      <c r="P149" s="260">
        <v>0.05</v>
      </c>
    </row>
    <row r="150" spans="1:16" ht="12.75" x14ac:dyDescent="0.2">
      <c r="A150" s="40" t="s">
        <v>855</v>
      </c>
      <c r="B150" s="255" t="str">
        <f t="shared" si="4"/>
        <v>New Import 54</v>
      </c>
      <c r="C150" s="248" t="s">
        <v>855</v>
      </c>
      <c r="D150" s="41" t="s">
        <v>916</v>
      </c>
      <c r="E150" s="255" t="str">
        <f t="shared" si="5"/>
        <v>New Export 54</v>
      </c>
      <c r="F150" s="248" t="s">
        <v>916</v>
      </c>
      <c r="G150" s="53" t="s">
        <v>790</v>
      </c>
      <c r="H150" s="256">
        <v>0</v>
      </c>
      <c r="I150" s="257">
        <v>0</v>
      </c>
      <c r="J150" s="258">
        <v>13.87</v>
      </c>
      <c r="K150" s="258">
        <v>1.97</v>
      </c>
      <c r="L150" s="258">
        <v>1.97</v>
      </c>
      <c r="M150" s="259">
        <v>0</v>
      </c>
      <c r="N150" s="260">
        <v>4854.97</v>
      </c>
      <c r="O150" s="260">
        <v>0.05</v>
      </c>
      <c r="P150" s="260">
        <v>0.05</v>
      </c>
    </row>
    <row r="151" spans="1:16" ht="12.75" x14ac:dyDescent="0.2">
      <c r="A151" s="40" t="s">
        <v>856</v>
      </c>
      <c r="B151" s="255" t="str">
        <f t="shared" si="4"/>
        <v>New Import 55</v>
      </c>
      <c r="C151" s="248" t="s">
        <v>856</v>
      </c>
      <c r="D151" s="41" t="s">
        <v>917</v>
      </c>
      <c r="E151" s="255" t="str">
        <f t="shared" si="5"/>
        <v>New Export 55</v>
      </c>
      <c r="F151" s="248" t="s">
        <v>917</v>
      </c>
      <c r="G151" s="53" t="s">
        <v>1382</v>
      </c>
      <c r="H151" s="256">
        <v>0</v>
      </c>
      <c r="I151" s="257">
        <v>0</v>
      </c>
      <c r="J151" s="258">
        <v>1.5</v>
      </c>
      <c r="K151" s="258">
        <v>1.1399999999999999</v>
      </c>
      <c r="L151" s="258">
        <v>1.1399999999999999</v>
      </c>
      <c r="M151" s="259">
        <v>0</v>
      </c>
      <c r="N151" s="260">
        <v>749.48</v>
      </c>
      <c r="O151" s="260">
        <v>0.05</v>
      </c>
      <c r="P151" s="260">
        <v>0.05</v>
      </c>
    </row>
    <row r="152" spans="1:16" ht="12.75" x14ac:dyDescent="0.2">
      <c r="A152" s="40" t="s">
        <v>857</v>
      </c>
      <c r="B152" s="255" t="str">
        <f t="shared" si="4"/>
        <v>New Import 56</v>
      </c>
      <c r="C152" s="248" t="s">
        <v>857</v>
      </c>
      <c r="D152" s="41" t="s">
        <v>918</v>
      </c>
      <c r="E152" s="255" t="str">
        <f t="shared" si="5"/>
        <v>New Export 56</v>
      </c>
      <c r="F152" s="248" t="s">
        <v>918</v>
      </c>
      <c r="G152" s="53" t="s">
        <v>1415</v>
      </c>
      <c r="H152" s="256">
        <v>0</v>
      </c>
      <c r="I152" s="257">
        <v>0.78800000000000003</v>
      </c>
      <c r="J152" s="258">
        <v>600.36</v>
      </c>
      <c r="K152" s="258">
        <v>1.27</v>
      </c>
      <c r="L152" s="258">
        <v>1.27</v>
      </c>
      <c r="M152" s="259">
        <v>-1.8260000000000001</v>
      </c>
      <c r="N152" s="260">
        <v>600.36</v>
      </c>
      <c r="O152" s="260">
        <v>0.05</v>
      </c>
      <c r="P152" s="260">
        <v>0.05</v>
      </c>
    </row>
    <row r="153" spans="1:16" ht="12.75" x14ac:dyDescent="0.2">
      <c r="A153" s="40" t="s">
        <v>858</v>
      </c>
      <c r="B153" s="255" t="str">
        <f t="shared" si="4"/>
        <v>New Import 57</v>
      </c>
      <c r="C153" s="248" t="s">
        <v>858</v>
      </c>
      <c r="D153" s="41" t="s">
        <v>919</v>
      </c>
      <c r="E153" s="255" t="str">
        <f t="shared" si="5"/>
        <v>New Export 57</v>
      </c>
      <c r="F153" s="248" t="s">
        <v>919</v>
      </c>
      <c r="G153" s="53" t="s">
        <v>791</v>
      </c>
      <c r="H153" s="256">
        <v>0</v>
      </c>
      <c r="I153" s="257">
        <v>0</v>
      </c>
      <c r="J153" s="258">
        <v>37.18</v>
      </c>
      <c r="K153" s="258">
        <v>1.1399999999999999</v>
      </c>
      <c r="L153" s="258">
        <v>1.1399999999999999</v>
      </c>
      <c r="M153" s="259">
        <v>0</v>
      </c>
      <c r="N153" s="260">
        <v>2478.6</v>
      </c>
      <c r="O153" s="260">
        <v>0.05</v>
      </c>
      <c r="P153" s="260">
        <v>0.05</v>
      </c>
    </row>
    <row r="154" spans="1:16" ht="12.75" x14ac:dyDescent="0.2">
      <c r="A154" s="40" t="s">
        <v>859</v>
      </c>
      <c r="B154" s="255" t="str">
        <f t="shared" si="4"/>
        <v>New Import 58</v>
      </c>
      <c r="C154" s="248" t="s">
        <v>859</v>
      </c>
      <c r="D154" s="41" t="s">
        <v>920</v>
      </c>
      <c r="E154" s="255" t="str">
        <f t="shared" si="5"/>
        <v>New Export 58</v>
      </c>
      <c r="F154" s="248" t="s">
        <v>920</v>
      </c>
      <c r="G154" s="53" t="s">
        <v>792</v>
      </c>
      <c r="H154" s="256">
        <v>0</v>
      </c>
      <c r="I154" s="257">
        <v>1.7809999999999999</v>
      </c>
      <c r="J154" s="258">
        <v>22.68</v>
      </c>
      <c r="K154" s="258">
        <v>3.22</v>
      </c>
      <c r="L154" s="258">
        <v>3.22</v>
      </c>
      <c r="M154" s="259">
        <v>0</v>
      </c>
      <c r="N154" s="260">
        <v>1904.84</v>
      </c>
      <c r="O154" s="260">
        <v>0.05</v>
      </c>
      <c r="P154" s="260">
        <v>0.05</v>
      </c>
    </row>
    <row r="155" spans="1:16" ht="12.75" x14ac:dyDescent="0.2">
      <c r="A155" s="40" t="s">
        <v>860</v>
      </c>
      <c r="B155" s="255" t="str">
        <f t="shared" si="4"/>
        <v>New Import 59</v>
      </c>
      <c r="C155" s="248" t="s">
        <v>860</v>
      </c>
      <c r="D155" s="41" t="s">
        <v>921</v>
      </c>
      <c r="E155" s="255" t="str">
        <f t="shared" si="5"/>
        <v>New Export 59</v>
      </c>
      <c r="F155" s="248" t="s">
        <v>921</v>
      </c>
      <c r="G155" s="53" t="s">
        <v>1383</v>
      </c>
      <c r="H155" s="256">
        <v>0</v>
      </c>
      <c r="I155" s="257">
        <v>1.7809999999999999</v>
      </c>
      <c r="J155" s="258">
        <v>22.55</v>
      </c>
      <c r="K155" s="258">
        <v>1.07</v>
      </c>
      <c r="L155" s="258">
        <v>1.07</v>
      </c>
      <c r="M155" s="259">
        <v>0</v>
      </c>
      <c r="N155" s="260">
        <v>563.79999999999995</v>
      </c>
      <c r="O155" s="260">
        <v>0.05</v>
      </c>
      <c r="P155" s="260">
        <v>0.05</v>
      </c>
    </row>
    <row r="156" spans="1:16" ht="12.75" x14ac:dyDescent="0.2">
      <c r="A156" s="40" t="s">
        <v>861</v>
      </c>
      <c r="B156" s="255" t="str">
        <f t="shared" si="4"/>
        <v>New Import 60</v>
      </c>
      <c r="C156" s="248" t="s">
        <v>861</v>
      </c>
      <c r="D156" s="41" t="s">
        <v>922</v>
      </c>
      <c r="E156" s="255" t="str">
        <f t="shared" si="5"/>
        <v>New Export 60</v>
      </c>
      <c r="F156" s="248" t="s">
        <v>922</v>
      </c>
      <c r="G156" s="53" t="s">
        <v>1416</v>
      </c>
      <c r="H156" s="256">
        <v>0</v>
      </c>
      <c r="I156" s="257">
        <v>0</v>
      </c>
      <c r="J156" s="258">
        <v>963.76</v>
      </c>
      <c r="K156" s="258">
        <v>1.29</v>
      </c>
      <c r="L156" s="258">
        <v>1.29</v>
      </c>
      <c r="M156" s="259">
        <v>-1.014</v>
      </c>
      <c r="N156" s="260">
        <v>963.76</v>
      </c>
      <c r="O156" s="260">
        <v>0.05</v>
      </c>
      <c r="P156" s="260">
        <v>0.05</v>
      </c>
    </row>
    <row r="157" spans="1:16" ht="12.75" x14ac:dyDescent="0.2">
      <c r="A157" s="40" t="s">
        <v>862</v>
      </c>
      <c r="B157" s="255" t="str">
        <f t="shared" si="4"/>
        <v>New Import 61</v>
      </c>
      <c r="C157" s="248" t="s">
        <v>862</v>
      </c>
      <c r="D157" s="41"/>
      <c r="E157" s="255" t="str">
        <f t="shared" si="5"/>
        <v/>
      </c>
      <c r="F157" s="248" t="s">
        <v>746</v>
      </c>
      <c r="G157" s="53" t="s">
        <v>1322</v>
      </c>
      <c r="H157" s="256">
        <v>4</v>
      </c>
      <c r="I157" s="257">
        <v>0</v>
      </c>
      <c r="J157" s="258">
        <v>127410.75</v>
      </c>
      <c r="K157" s="258">
        <v>2.3199999999999998</v>
      </c>
      <c r="L157" s="258">
        <v>2.3199999999999998</v>
      </c>
      <c r="M157" s="259">
        <v>0</v>
      </c>
      <c r="N157" s="260">
        <v>0</v>
      </c>
      <c r="O157" s="260">
        <v>0</v>
      </c>
      <c r="P157" s="260">
        <v>0</v>
      </c>
    </row>
    <row r="158" spans="1:16" ht="12.75" x14ac:dyDescent="0.2">
      <c r="A158" s="40" t="s">
        <v>863</v>
      </c>
      <c r="B158" s="255" t="str">
        <f t="shared" si="4"/>
        <v>New Import 62</v>
      </c>
      <c r="C158" s="248" t="s">
        <v>863</v>
      </c>
      <c r="D158" s="41" t="s">
        <v>923</v>
      </c>
      <c r="E158" s="255" t="str">
        <f t="shared" si="5"/>
        <v>New Export 62</v>
      </c>
      <c r="F158" s="248" t="s">
        <v>923</v>
      </c>
      <c r="G158" s="53" t="s">
        <v>1384</v>
      </c>
      <c r="H158" s="256">
        <v>0</v>
      </c>
      <c r="I158" s="257">
        <v>0</v>
      </c>
      <c r="J158" s="258">
        <v>250.33</v>
      </c>
      <c r="K158" s="258">
        <v>0.95</v>
      </c>
      <c r="L158" s="258">
        <v>0.95</v>
      </c>
      <c r="M158" s="259">
        <v>-0.35199999999999998</v>
      </c>
      <c r="N158" s="260">
        <v>500.66</v>
      </c>
      <c r="O158" s="260">
        <v>0.05</v>
      </c>
      <c r="P158" s="260">
        <v>0.05</v>
      </c>
    </row>
    <row r="159" spans="1:16" ht="12.75" x14ac:dyDescent="0.2">
      <c r="A159" s="40" t="s">
        <v>1325</v>
      </c>
      <c r="B159" s="255" t="str">
        <f t="shared" si="4"/>
        <v>New Import 63</v>
      </c>
      <c r="C159" s="248" t="s">
        <v>1325</v>
      </c>
      <c r="D159" s="41" t="s">
        <v>1347</v>
      </c>
      <c r="E159" s="255" t="str">
        <f t="shared" si="5"/>
        <v>New Export 63</v>
      </c>
      <c r="F159" s="248" t="s">
        <v>1347</v>
      </c>
      <c r="G159" s="53" t="s">
        <v>793</v>
      </c>
      <c r="H159" s="256">
        <v>0</v>
      </c>
      <c r="I159" s="257">
        <v>0</v>
      </c>
      <c r="J159" s="258">
        <v>872.37</v>
      </c>
      <c r="K159" s="258">
        <v>1.38</v>
      </c>
      <c r="L159" s="258">
        <v>1.38</v>
      </c>
      <c r="M159" s="259">
        <v>0</v>
      </c>
      <c r="N159" s="260">
        <v>88118.38</v>
      </c>
      <c r="O159" s="260">
        <v>0.05</v>
      </c>
      <c r="P159" s="260">
        <v>0.05</v>
      </c>
    </row>
    <row r="160" spans="1:16" ht="12.75" x14ac:dyDescent="0.2">
      <c r="A160" s="40" t="s">
        <v>1326</v>
      </c>
      <c r="B160" s="255" t="str">
        <f t="shared" si="4"/>
        <v>New Import 64</v>
      </c>
      <c r="C160" s="248" t="s">
        <v>1326</v>
      </c>
      <c r="D160" s="41" t="s">
        <v>1348</v>
      </c>
      <c r="E160" s="255" t="str">
        <f t="shared" si="5"/>
        <v>New Export 64</v>
      </c>
      <c r="F160" s="248" t="s">
        <v>1348</v>
      </c>
      <c r="G160" s="53" t="s">
        <v>794</v>
      </c>
      <c r="H160" s="256">
        <v>0</v>
      </c>
      <c r="I160" s="257">
        <v>0.34799999999999998</v>
      </c>
      <c r="J160" s="258">
        <v>195.66</v>
      </c>
      <c r="K160" s="258">
        <v>1.0900000000000001</v>
      </c>
      <c r="L160" s="258">
        <v>1.0900000000000001</v>
      </c>
      <c r="M160" s="259">
        <v>-0.501</v>
      </c>
      <c r="N160" s="260">
        <v>684.82</v>
      </c>
      <c r="O160" s="260">
        <v>0.05</v>
      </c>
      <c r="P160" s="260">
        <v>0.05</v>
      </c>
    </row>
    <row r="161" spans="1:16" ht="12.75" x14ac:dyDescent="0.2">
      <c r="A161" s="40" t="s">
        <v>1327</v>
      </c>
      <c r="B161" s="255" t="str">
        <f t="shared" si="4"/>
        <v>New Import 65</v>
      </c>
      <c r="C161" s="248" t="s">
        <v>1327</v>
      </c>
      <c r="D161" s="41" t="s">
        <v>1349</v>
      </c>
      <c r="E161" s="255" t="str">
        <f t="shared" si="5"/>
        <v>New Export 65</v>
      </c>
      <c r="F161" s="248" t="s">
        <v>1349</v>
      </c>
      <c r="G161" s="53" t="s">
        <v>795</v>
      </c>
      <c r="H161" s="256">
        <v>0</v>
      </c>
      <c r="I161" s="257">
        <v>0</v>
      </c>
      <c r="J161" s="258">
        <v>37.18</v>
      </c>
      <c r="K161" s="258">
        <v>1.1399999999999999</v>
      </c>
      <c r="L161" s="258">
        <v>1.1399999999999999</v>
      </c>
      <c r="M161" s="259">
        <v>0</v>
      </c>
      <c r="N161" s="260">
        <v>2478.6</v>
      </c>
      <c r="O161" s="260">
        <v>0.05</v>
      </c>
      <c r="P161" s="260">
        <v>0.05</v>
      </c>
    </row>
    <row r="162" spans="1:16" ht="12.75" x14ac:dyDescent="0.2">
      <c r="A162" s="40" t="s">
        <v>1328</v>
      </c>
      <c r="B162" s="255" t="str">
        <f t="shared" si="4"/>
        <v>New Import 66</v>
      </c>
      <c r="C162" s="248" t="s">
        <v>1328</v>
      </c>
      <c r="D162" s="41"/>
      <c r="E162" s="255" t="str">
        <f t="shared" si="5"/>
        <v/>
      </c>
      <c r="F162" s="248" t="s">
        <v>746</v>
      </c>
      <c r="G162" s="53" t="s">
        <v>796</v>
      </c>
      <c r="H162" s="256">
        <v>1</v>
      </c>
      <c r="I162" s="257">
        <v>5.21</v>
      </c>
      <c r="J162" s="258">
        <v>2087.3000000000002</v>
      </c>
      <c r="K162" s="258">
        <v>1.39</v>
      </c>
      <c r="L162" s="258">
        <v>1.39</v>
      </c>
      <c r="M162" s="259">
        <v>0</v>
      </c>
      <c r="N162" s="260">
        <v>0</v>
      </c>
      <c r="O162" s="260">
        <v>0</v>
      </c>
      <c r="P162" s="260">
        <v>0</v>
      </c>
    </row>
    <row r="163" spans="1:16" ht="12.75" x14ac:dyDescent="0.2">
      <c r="A163" s="40" t="s">
        <v>1329</v>
      </c>
      <c r="B163" s="255" t="str">
        <f t="shared" si="4"/>
        <v>New Import 67</v>
      </c>
      <c r="C163" s="248" t="s">
        <v>1329</v>
      </c>
      <c r="D163" s="41" t="s">
        <v>1350</v>
      </c>
      <c r="E163" s="255" t="str">
        <f t="shared" si="5"/>
        <v>New Export 67</v>
      </c>
      <c r="F163" s="248" t="s">
        <v>1350</v>
      </c>
      <c r="G163" s="53" t="s">
        <v>1417</v>
      </c>
      <c r="H163" s="256">
        <v>0</v>
      </c>
      <c r="I163" s="257">
        <v>0</v>
      </c>
      <c r="J163" s="258">
        <v>11.85</v>
      </c>
      <c r="K163" s="258">
        <v>0.89</v>
      </c>
      <c r="L163" s="258">
        <v>0.89</v>
      </c>
      <c r="M163" s="259">
        <v>0</v>
      </c>
      <c r="N163" s="260">
        <v>739.14</v>
      </c>
      <c r="O163" s="260">
        <v>0.05</v>
      </c>
      <c r="P163" s="260">
        <v>0.05</v>
      </c>
    </row>
    <row r="164" spans="1:16" ht="12.75" x14ac:dyDescent="0.2">
      <c r="A164" s="40" t="s">
        <v>1330</v>
      </c>
      <c r="B164" s="255" t="str">
        <f t="shared" si="4"/>
        <v>New Import 68</v>
      </c>
      <c r="C164" s="248" t="s">
        <v>1330</v>
      </c>
      <c r="D164" s="41" t="s">
        <v>1351</v>
      </c>
      <c r="E164" s="255" t="str">
        <f t="shared" si="5"/>
        <v>New Export 68</v>
      </c>
      <c r="F164" s="248" t="s">
        <v>1351</v>
      </c>
      <c r="G164" s="53" t="s">
        <v>1385</v>
      </c>
      <c r="H164" s="256">
        <v>0</v>
      </c>
      <c r="I164" s="257">
        <v>0</v>
      </c>
      <c r="J164" s="258">
        <v>40</v>
      </c>
      <c r="K164" s="258">
        <v>1.43</v>
      </c>
      <c r="L164" s="258">
        <v>1.43</v>
      </c>
      <c r="M164" s="259">
        <v>0</v>
      </c>
      <c r="N164" s="260">
        <v>7999.63</v>
      </c>
      <c r="O164" s="260">
        <v>0.05</v>
      </c>
      <c r="P164" s="260">
        <v>0.05</v>
      </c>
    </row>
    <row r="165" spans="1:16" ht="12.75" x14ac:dyDescent="0.2">
      <c r="A165" s="40" t="s">
        <v>1331</v>
      </c>
      <c r="B165" s="255" t="str">
        <f t="shared" si="4"/>
        <v>New Import 69</v>
      </c>
      <c r="C165" s="248" t="s">
        <v>1331</v>
      </c>
      <c r="D165" s="41" t="s">
        <v>1352</v>
      </c>
      <c r="E165" s="255" t="str">
        <f t="shared" si="5"/>
        <v>New Export 69</v>
      </c>
      <c r="F165" s="248" t="s">
        <v>1352</v>
      </c>
      <c r="G165" s="53" t="s">
        <v>1418</v>
      </c>
      <c r="H165" s="256">
        <v>0</v>
      </c>
      <c r="I165" s="257">
        <v>1.7809999999999999</v>
      </c>
      <c r="J165" s="258">
        <v>2352.11</v>
      </c>
      <c r="K165" s="258">
        <v>0.6</v>
      </c>
      <c r="L165" s="258">
        <v>0.6</v>
      </c>
      <c r="M165" s="259">
        <v>-1.7889999999999999</v>
      </c>
      <c r="N165" s="260">
        <v>2352.11</v>
      </c>
      <c r="O165" s="260">
        <v>0.05</v>
      </c>
      <c r="P165" s="260">
        <v>0.05</v>
      </c>
    </row>
    <row r="166" spans="1:16" ht="12.75" x14ac:dyDescent="0.2">
      <c r="A166" s="40" t="s">
        <v>1332</v>
      </c>
      <c r="B166" s="255" t="str">
        <f t="shared" si="4"/>
        <v>New Import 70</v>
      </c>
      <c r="C166" s="248" t="s">
        <v>1332</v>
      </c>
      <c r="D166" s="41" t="s">
        <v>1353</v>
      </c>
      <c r="E166" s="255" t="str">
        <f t="shared" si="5"/>
        <v>New Export 70</v>
      </c>
      <c r="F166" s="248" t="s">
        <v>1353</v>
      </c>
      <c r="G166" s="53" t="s">
        <v>1419</v>
      </c>
      <c r="H166" s="256">
        <v>0</v>
      </c>
      <c r="I166" s="257">
        <v>0</v>
      </c>
      <c r="J166" s="258">
        <v>444.81</v>
      </c>
      <c r="K166" s="258">
        <v>2.02</v>
      </c>
      <c r="L166" s="258">
        <v>2.02</v>
      </c>
      <c r="M166" s="259">
        <v>-1.7889999999999999</v>
      </c>
      <c r="N166" s="260">
        <v>1482.7</v>
      </c>
      <c r="O166" s="260">
        <v>0.05</v>
      </c>
      <c r="P166" s="260">
        <v>0.05</v>
      </c>
    </row>
    <row r="167" spans="1:16" ht="12.75" x14ac:dyDescent="0.2">
      <c r="A167" s="40" t="s">
        <v>1333</v>
      </c>
      <c r="B167" s="255" t="str">
        <f t="shared" si="4"/>
        <v>New Import 71</v>
      </c>
      <c r="C167" s="248" t="s">
        <v>1333</v>
      </c>
      <c r="D167" s="41" t="s">
        <v>1354</v>
      </c>
      <c r="E167" s="255" t="str">
        <f t="shared" si="5"/>
        <v>New Export 71</v>
      </c>
      <c r="F167" s="248" t="s">
        <v>1354</v>
      </c>
      <c r="G167" s="53" t="s">
        <v>1323</v>
      </c>
      <c r="H167" s="256">
        <v>0</v>
      </c>
      <c r="I167" s="257">
        <v>0</v>
      </c>
      <c r="J167" s="258">
        <v>8.75</v>
      </c>
      <c r="K167" s="258">
        <v>3.23</v>
      </c>
      <c r="L167" s="258">
        <v>3.23</v>
      </c>
      <c r="M167" s="259">
        <v>-3.1669999999999998</v>
      </c>
      <c r="N167" s="260">
        <v>577.6</v>
      </c>
      <c r="O167" s="260">
        <v>0.05</v>
      </c>
      <c r="P167" s="260">
        <v>0.05</v>
      </c>
    </row>
    <row r="168" spans="1:16" ht="12.75" x14ac:dyDescent="0.2">
      <c r="A168" s="40" t="s">
        <v>1334</v>
      </c>
      <c r="B168" s="255" t="str">
        <f t="shared" si="4"/>
        <v>New Import 72</v>
      </c>
      <c r="C168" s="248" t="s">
        <v>1334</v>
      </c>
      <c r="D168" s="41" t="s">
        <v>1355</v>
      </c>
      <c r="E168" s="255" t="str">
        <f t="shared" si="5"/>
        <v>New Export 72</v>
      </c>
      <c r="F168" s="248" t="s">
        <v>1355</v>
      </c>
      <c r="G168" s="53" t="s">
        <v>797</v>
      </c>
      <c r="H168" s="256">
        <v>0</v>
      </c>
      <c r="I168" s="257">
        <v>0</v>
      </c>
      <c r="J168" s="258">
        <v>5.97</v>
      </c>
      <c r="K168" s="258">
        <v>1.1399999999999999</v>
      </c>
      <c r="L168" s="258">
        <v>1.1399999999999999</v>
      </c>
      <c r="M168" s="259">
        <v>0</v>
      </c>
      <c r="N168" s="260">
        <v>745.01</v>
      </c>
      <c r="O168" s="260">
        <v>0.05</v>
      </c>
      <c r="P168" s="260">
        <v>0.05</v>
      </c>
    </row>
    <row r="169" spans="1:16" ht="12.75" x14ac:dyDescent="0.2">
      <c r="A169" s="40" t="s">
        <v>1335</v>
      </c>
      <c r="B169" s="255" t="str">
        <f t="shared" si="4"/>
        <v>New Import 73</v>
      </c>
      <c r="C169" s="248" t="s">
        <v>1335</v>
      </c>
      <c r="D169" s="41" t="s">
        <v>1356</v>
      </c>
      <c r="E169" s="255" t="str">
        <f t="shared" si="5"/>
        <v>New Export 73</v>
      </c>
      <c r="F169" s="248" t="s">
        <v>1356</v>
      </c>
      <c r="G169" s="53" t="s">
        <v>1386</v>
      </c>
      <c r="H169" s="256">
        <v>0</v>
      </c>
      <c r="I169" s="257">
        <v>0</v>
      </c>
      <c r="J169" s="258">
        <v>375.49</v>
      </c>
      <c r="K169" s="258">
        <v>0.51</v>
      </c>
      <c r="L169" s="258">
        <v>0.51</v>
      </c>
      <c r="M169" s="259">
        <v>0</v>
      </c>
      <c r="N169" s="260">
        <v>375.49</v>
      </c>
      <c r="O169" s="260">
        <v>0.05</v>
      </c>
      <c r="P169" s="260">
        <v>0.05</v>
      </c>
    </row>
    <row r="170" spans="1:16" ht="12.75" x14ac:dyDescent="0.2">
      <c r="A170" s="40" t="s">
        <v>1336</v>
      </c>
      <c r="B170" s="255" t="str">
        <f t="shared" si="4"/>
        <v>New Import 74</v>
      </c>
      <c r="C170" s="248" t="s">
        <v>1336</v>
      </c>
      <c r="D170" s="41" t="s">
        <v>1357</v>
      </c>
      <c r="E170" s="255" t="str">
        <f t="shared" si="5"/>
        <v>New Export 74</v>
      </c>
      <c r="F170" s="248" t="s">
        <v>1357</v>
      </c>
      <c r="G170" s="53" t="s">
        <v>798</v>
      </c>
      <c r="H170" s="256">
        <v>0</v>
      </c>
      <c r="I170" s="257">
        <v>0.79400000000000004</v>
      </c>
      <c r="J170" s="258">
        <v>1462.82</v>
      </c>
      <c r="K170" s="258">
        <v>2.02</v>
      </c>
      <c r="L170" s="258">
        <v>2.02</v>
      </c>
      <c r="M170" s="259">
        <v>-2.5779999999999998</v>
      </c>
      <c r="N170" s="260">
        <v>5851.27</v>
      </c>
      <c r="O170" s="260">
        <v>0.05</v>
      </c>
      <c r="P170" s="260">
        <v>0.05</v>
      </c>
    </row>
    <row r="171" spans="1:16" ht="12.75" x14ac:dyDescent="0.2">
      <c r="A171" s="40" t="s">
        <v>1337</v>
      </c>
      <c r="B171" s="255" t="str">
        <f t="shared" si="4"/>
        <v>New Import 75</v>
      </c>
      <c r="C171" s="248" t="s">
        <v>1337</v>
      </c>
      <c r="D171" s="41" t="s">
        <v>1358</v>
      </c>
      <c r="E171" s="255" t="str">
        <f t="shared" si="5"/>
        <v>New Export 75</v>
      </c>
      <c r="F171" s="248" t="s">
        <v>1358</v>
      </c>
      <c r="G171" s="53" t="s">
        <v>1420</v>
      </c>
      <c r="H171" s="256">
        <v>0</v>
      </c>
      <c r="I171" s="257">
        <v>0.78800000000000003</v>
      </c>
      <c r="J171" s="258">
        <v>58.46</v>
      </c>
      <c r="K171" s="258">
        <v>2.37</v>
      </c>
      <c r="L171" s="258">
        <v>2.37</v>
      </c>
      <c r="M171" s="259">
        <v>0</v>
      </c>
      <c r="N171" s="260">
        <v>3507.59</v>
      </c>
      <c r="O171" s="260">
        <v>0.05</v>
      </c>
      <c r="P171" s="260">
        <v>0.05</v>
      </c>
    </row>
    <row r="172" spans="1:16" ht="12.75" x14ac:dyDescent="0.2">
      <c r="A172" s="40" t="s">
        <v>1338</v>
      </c>
      <c r="B172" s="255" t="str">
        <f t="shared" si="4"/>
        <v>New Import 76</v>
      </c>
      <c r="C172" s="248" t="s">
        <v>1338</v>
      </c>
      <c r="D172" s="41" t="s">
        <v>1359</v>
      </c>
      <c r="E172" s="255" t="str">
        <f t="shared" si="5"/>
        <v>New Export 76</v>
      </c>
      <c r="F172" s="248" t="s">
        <v>1359</v>
      </c>
      <c r="G172" s="53" t="s">
        <v>1421</v>
      </c>
      <c r="H172" s="256">
        <v>0</v>
      </c>
      <c r="I172" s="257">
        <v>1.0129999999999999</v>
      </c>
      <c r="J172" s="258">
        <v>1.82</v>
      </c>
      <c r="K172" s="258">
        <v>2.48</v>
      </c>
      <c r="L172" s="258">
        <v>2.48</v>
      </c>
      <c r="M172" s="259">
        <v>0</v>
      </c>
      <c r="N172" s="260">
        <v>273.32</v>
      </c>
      <c r="O172" s="260">
        <v>0.05</v>
      </c>
      <c r="P172" s="260">
        <v>0.05</v>
      </c>
    </row>
    <row r="173" spans="1:16" ht="12.75" x14ac:dyDescent="0.2">
      <c r="A173" s="40" t="s">
        <v>1339</v>
      </c>
      <c r="B173" s="255" t="str">
        <f t="shared" si="4"/>
        <v>New Import 77</v>
      </c>
      <c r="C173" s="248" t="s">
        <v>1339</v>
      </c>
      <c r="D173" s="41" t="s">
        <v>1360</v>
      </c>
      <c r="E173" s="255" t="str">
        <f t="shared" si="5"/>
        <v>New Export 77</v>
      </c>
      <c r="F173" s="248" t="s">
        <v>1360</v>
      </c>
      <c r="G173" s="53" t="s">
        <v>1324</v>
      </c>
      <c r="H173" s="256">
        <v>0</v>
      </c>
      <c r="I173" s="257">
        <v>0.34799999999999998</v>
      </c>
      <c r="J173" s="258">
        <v>1.07</v>
      </c>
      <c r="K173" s="258">
        <v>1.06</v>
      </c>
      <c r="L173" s="258">
        <v>1.06</v>
      </c>
      <c r="M173" s="259">
        <v>0</v>
      </c>
      <c r="N173" s="260">
        <v>171.23</v>
      </c>
      <c r="O173" s="260">
        <v>0.05</v>
      </c>
      <c r="P173" s="260">
        <v>0.05</v>
      </c>
    </row>
    <row r="174" spans="1:16" ht="12.75" x14ac:dyDescent="0.2">
      <c r="A174" s="40" t="s">
        <v>1340</v>
      </c>
      <c r="B174" s="255" t="str">
        <f t="shared" si="4"/>
        <v>New Import 78</v>
      </c>
      <c r="C174" s="248" t="s">
        <v>1340</v>
      </c>
      <c r="D174" s="41" t="s">
        <v>1361</v>
      </c>
      <c r="E174" s="255" t="str">
        <f t="shared" si="5"/>
        <v>New Export 78</v>
      </c>
      <c r="F174" s="248" t="s">
        <v>1361</v>
      </c>
      <c r="G174" s="53" t="s">
        <v>1387</v>
      </c>
      <c r="H174" s="256">
        <v>0</v>
      </c>
      <c r="I174" s="257">
        <v>1.7809999999999999</v>
      </c>
      <c r="J174" s="258">
        <v>353.48</v>
      </c>
      <c r="K174" s="258">
        <v>3.41</v>
      </c>
      <c r="L174" s="258">
        <v>3.41</v>
      </c>
      <c r="M174" s="259">
        <v>0</v>
      </c>
      <c r="N174" s="260">
        <v>43764.49</v>
      </c>
      <c r="O174" s="260">
        <v>0.05</v>
      </c>
      <c r="P174" s="260">
        <v>0.05</v>
      </c>
    </row>
    <row r="175" spans="1:16" ht="12.75" x14ac:dyDescent="0.2">
      <c r="A175" s="40" t="s">
        <v>1341</v>
      </c>
      <c r="B175" s="255" t="str">
        <f t="shared" si="4"/>
        <v>New Import 79</v>
      </c>
      <c r="C175" s="248" t="s">
        <v>1341</v>
      </c>
      <c r="D175" s="41" t="s">
        <v>1362</v>
      </c>
      <c r="E175" s="255" t="str">
        <f t="shared" si="5"/>
        <v>New Export 79</v>
      </c>
      <c r="F175" s="248" t="s">
        <v>1362</v>
      </c>
      <c r="G175" s="53" t="s">
        <v>1388</v>
      </c>
      <c r="H175" s="256">
        <v>0</v>
      </c>
      <c r="I175" s="257">
        <v>0</v>
      </c>
      <c r="J175" s="258">
        <v>265.05</v>
      </c>
      <c r="K175" s="258">
        <v>0.95</v>
      </c>
      <c r="L175" s="258">
        <v>0.95</v>
      </c>
      <c r="M175" s="259">
        <v>-0.35199999999999998</v>
      </c>
      <c r="N175" s="260">
        <v>485.93</v>
      </c>
      <c r="O175" s="260">
        <v>0.05</v>
      </c>
      <c r="P175" s="260">
        <v>0.05</v>
      </c>
    </row>
    <row r="176" spans="1:16" ht="12.75" x14ac:dyDescent="0.2">
      <c r="A176" s="40" t="s">
        <v>1342</v>
      </c>
      <c r="B176" s="255" t="str">
        <f t="shared" si="4"/>
        <v>New Import 80</v>
      </c>
      <c r="C176" s="248" t="s">
        <v>1342</v>
      </c>
      <c r="D176" s="41" t="s">
        <v>1363</v>
      </c>
      <c r="E176" s="255" t="str">
        <f t="shared" si="5"/>
        <v>New Export 80</v>
      </c>
      <c r="F176" s="248" t="s">
        <v>1363</v>
      </c>
      <c r="G176" s="53" t="s">
        <v>799</v>
      </c>
      <c r="H176" s="256">
        <v>0</v>
      </c>
      <c r="I176" s="257">
        <v>0</v>
      </c>
      <c r="J176" s="258">
        <v>1404.96</v>
      </c>
      <c r="K176" s="258">
        <v>1.78</v>
      </c>
      <c r="L176" s="258">
        <v>1.78</v>
      </c>
      <c r="M176" s="259">
        <v>-1.7889999999999999</v>
      </c>
      <c r="N176" s="260">
        <v>1404.96</v>
      </c>
      <c r="O176" s="260">
        <v>0.05</v>
      </c>
      <c r="P176" s="260">
        <v>0.05</v>
      </c>
    </row>
    <row r="177" spans="1:16" ht="12.75" x14ac:dyDescent="0.2">
      <c r="A177" s="40" t="s">
        <v>1343</v>
      </c>
      <c r="B177" s="255" t="str">
        <f t="shared" si="4"/>
        <v>New Import 81</v>
      </c>
      <c r="C177" s="248" t="s">
        <v>1343</v>
      </c>
      <c r="D177" s="41" t="s">
        <v>1364</v>
      </c>
      <c r="E177" s="255" t="str">
        <f t="shared" si="5"/>
        <v>New Export 81</v>
      </c>
      <c r="F177" s="248" t="s">
        <v>1364</v>
      </c>
      <c r="G177" s="53" t="s">
        <v>1422</v>
      </c>
      <c r="H177" s="256">
        <v>0</v>
      </c>
      <c r="I177" s="257">
        <v>0</v>
      </c>
      <c r="J177" s="258">
        <v>12.39</v>
      </c>
      <c r="K177" s="258">
        <v>1.59</v>
      </c>
      <c r="L177" s="258">
        <v>1.59</v>
      </c>
      <c r="M177" s="259">
        <v>0</v>
      </c>
      <c r="N177" s="260">
        <v>1032.73</v>
      </c>
      <c r="O177" s="260">
        <v>0.05</v>
      </c>
      <c r="P177" s="260">
        <v>0.05</v>
      </c>
    </row>
    <row r="178" spans="1:16" ht="12.75" x14ac:dyDescent="0.2">
      <c r="A178" s="40" t="s">
        <v>1344</v>
      </c>
      <c r="B178" s="255" t="str">
        <f t="shared" si="4"/>
        <v>New Import 82</v>
      </c>
      <c r="C178" s="248" t="s">
        <v>1344</v>
      </c>
      <c r="D178" s="41" t="s">
        <v>1365</v>
      </c>
      <c r="E178" s="255" t="str">
        <f t="shared" si="5"/>
        <v>New Export 82</v>
      </c>
      <c r="F178" s="248" t="s">
        <v>1365</v>
      </c>
      <c r="G178" s="53" t="s">
        <v>1423</v>
      </c>
      <c r="H178" s="256">
        <v>0</v>
      </c>
      <c r="I178" s="257">
        <v>1.2729999999999999</v>
      </c>
      <c r="J178" s="258">
        <v>188.99</v>
      </c>
      <c r="K178" s="258">
        <v>0.64</v>
      </c>
      <c r="L178" s="258">
        <v>0.64</v>
      </c>
      <c r="M178" s="259">
        <v>-1.2729999999999999</v>
      </c>
      <c r="N178" s="260">
        <v>188.99</v>
      </c>
      <c r="O178" s="260">
        <v>0.05</v>
      </c>
      <c r="P178" s="260">
        <v>0.05</v>
      </c>
    </row>
    <row r="179" spans="1:16" ht="12.75" x14ac:dyDescent="0.2">
      <c r="A179" s="40" t="s">
        <v>1345</v>
      </c>
      <c r="B179" s="255" t="str">
        <f t="shared" si="4"/>
        <v>New Import 83</v>
      </c>
      <c r="C179" s="248" t="s">
        <v>1345</v>
      </c>
      <c r="D179" s="41" t="s">
        <v>1366</v>
      </c>
      <c r="E179" s="255" t="str">
        <f t="shared" si="5"/>
        <v>New Export 83</v>
      </c>
      <c r="F179" s="248" t="s">
        <v>1366</v>
      </c>
      <c r="G179" s="53" t="s">
        <v>1389</v>
      </c>
      <c r="H179" s="256">
        <v>0</v>
      </c>
      <c r="I179" s="257">
        <v>0</v>
      </c>
      <c r="J179" s="258">
        <v>364.67</v>
      </c>
      <c r="K179" s="258">
        <v>2.4900000000000002</v>
      </c>
      <c r="L179" s="258">
        <v>2.4900000000000002</v>
      </c>
      <c r="M179" s="259">
        <v>-1.7889999999999999</v>
      </c>
      <c r="N179" s="260">
        <v>1562.85</v>
      </c>
      <c r="O179" s="260">
        <v>0.05</v>
      </c>
      <c r="P179" s="260">
        <v>0.05</v>
      </c>
    </row>
    <row r="180" spans="1:16" ht="12.75" x14ac:dyDescent="0.2">
      <c r="A180" s="40" t="s">
        <v>1346</v>
      </c>
      <c r="B180" s="255" t="str">
        <f t="shared" si="4"/>
        <v>New Import 84</v>
      </c>
      <c r="C180" s="248" t="s">
        <v>1346</v>
      </c>
      <c r="D180" s="41" t="s">
        <v>1367</v>
      </c>
      <c r="E180" s="255" t="str">
        <f t="shared" si="5"/>
        <v>New Export 84</v>
      </c>
      <c r="F180" s="248" t="s">
        <v>1367</v>
      </c>
      <c r="G180" s="53" t="s">
        <v>800</v>
      </c>
      <c r="H180" s="256">
        <v>0</v>
      </c>
      <c r="I180" s="257">
        <v>0</v>
      </c>
      <c r="J180" s="258">
        <v>21.92</v>
      </c>
      <c r="K180" s="258">
        <v>0.89</v>
      </c>
      <c r="L180" s="258">
        <v>0.89</v>
      </c>
      <c r="M180" s="259">
        <v>0</v>
      </c>
      <c r="N180" s="260">
        <v>729.07</v>
      </c>
      <c r="O180" s="260">
        <v>0.05</v>
      </c>
      <c r="P180" s="260">
        <v>0.05</v>
      </c>
    </row>
    <row r="181" spans="1:16" ht="15" customHeight="1" x14ac:dyDescent="0.2">
      <c r="A181" s="40"/>
      <c r="B181" s="82"/>
      <c r="C181" s="52"/>
      <c r="D181" s="41"/>
      <c r="E181" s="82"/>
      <c r="F181" s="52"/>
      <c r="G181" s="53"/>
      <c r="H181" s="53"/>
      <c r="I181" s="57"/>
      <c r="J181" s="58"/>
      <c r="K181" s="58"/>
      <c r="L181" s="58"/>
      <c r="M181" s="59"/>
      <c r="N181" s="60"/>
      <c r="O181" s="60"/>
      <c r="P181" s="60"/>
    </row>
    <row r="182" spans="1:16" ht="15" customHeight="1" x14ac:dyDescent="0.2">
      <c r="A182" s="40"/>
      <c r="B182" s="82"/>
      <c r="C182" s="52"/>
      <c r="D182" s="41"/>
      <c r="E182" s="82"/>
      <c r="F182" s="52"/>
      <c r="G182" s="53"/>
      <c r="H182" s="53"/>
      <c r="I182" s="57"/>
      <c r="J182" s="58"/>
      <c r="K182" s="58"/>
      <c r="L182" s="58"/>
      <c r="M182" s="59"/>
      <c r="N182" s="60"/>
      <c r="O182" s="60"/>
      <c r="P182" s="60"/>
    </row>
    <row r="183" spans="1:16" ht="15" customHeight="1" x14ac:dyDescent="0.2">
      <c r="A183" s="40"/>
      <c r="B183" s="82"/>
      <c r="C183" s="52"/>
      <c r="D183" s="41"/>
      <c r="E183" s="82"/>
      <c r="F183" s="52"/>
      <c r="G183" s="53"/>
      <c r="H183" s="53"/>
      <c r="I183" s="57"/>
      <c r="J183" s="58"/>
      <c r="K183" s="58"/>
      <c r="L183" s="58"/>
      <c r="M183" s="59"/>
      <c r="N183" s="60"/>
      <c r="O183" s="60"/>
      <c r="P183" s="60"/>
    </row>
    <row r="184" spans="1:16" ht="15" customHeight="1" x14ac:dyDescent="0.2">
      <c r="A184" s="40"/>
      <c r="B184" s="82"/>
      <c r="C184" s="52"/>
      <c r="D184" s="41"/>
      <c r="E184" s="82"/>
      <c r="F184" s="52"/>
      <c r="G184" s="53"/>
      <c r="H184" s="53"/>
      <c r="I184" s="57"/>
      <c r="J184" s="58"/>
      <c r="K184" s="58"/>
      <c r="L184" s="58"/>
      <c r="M184" s="59"/>
      <c r="N184" s="60"/>
      <c r="O184" s="60"/>
      <c r="P184" s="60"/>
    </row>
    <row r="185" spans="1:16" ht="15" customHeight="1" x14ac:dyDescent="0.2">
      <c r="A185" s="40"/>
      <c r="B185" s="82"/>
      <c r="C185" s="52"/>
      <c r="D185" s="41"/>
      <c r="E185" s="82"/>
      <c r="F185" s="52"/>
      <c r="G185" s="53"/>
      <c r="H185" s="53"/>
      <c r="I185" s="57"/>
      <c r="J185" s="58"/>
      <c r="K185" s="58"/>
      <c r="L185" s="58"/>
      <c r="M185" s="59"/>
      <c r="N185" s="60"/>
      <c r="O185" s="60"/>
      <c r="P185" s="60"/>
    </row>
    <row r="186" spans="1:16" ht="15" customHeight="1" x14ac:dyDescent="0.2">
      <c r="A186" s="40"/>
      <c r="B186" s="82"/>
      <c r="C186" s="52"/>
      <c r="D186" s="41"/>
      <c r="E186" s="82"/>
      <c r="F186" s="52"/>
      <c r="G186" s="53"/>
      <c r="H186" s="53"/>
      <c r="I186" s="57"/>
      <c r="J186" s="58"/>
      <c r="K186" s="58"/>
      <c r="L186" s="58"/>
      <c r="M186" s="59"/>
      <c r="N186" s="60"/>
      <c r="O186" s="60"/>
      <c r="P186" s="60"/>
    </row>
    <row r="187" spans="1:16" ht="15" customHeight="1" x14ac:dyDescent="0.2">
      <c r="A187" s="40"/>
      <c r="B187" s="82"/>
      <c r="C187" s="52"/>
      <c r="D187" s="41"/>
      <c r="E187" s="82"/>
      <c r="F187" s="52"/>
      <c r="G187" s="53"/>
      <c r="H187" s="53"/>
      <c r="I187" s="57"/>
      <c r="J187" s="58"/>
      <c r="K187" s="58"/>
      <c r="L187" s="58"/>
      <c r="M187" s="59"/>
      <c r="N187" s="60"/>
      <c r="O187" s="60"/>
      <c r="P187" s="60"/>
    </row>
    <row r="188" spans="1:16" ht="15" customHeight="1" x14ac:dyDescent="0.2">
      <c r="A188" s="40"/>
      <c r="B188" s="82"/>
      <c r="C188" s="52"/>
      <c r="D188" s="41"/>
      <c r="E188" s="82"/>
      <c r="F188" s="52"/>
      <c r="G188" s="53"/>
      <c r="H188" s="53"/>
      <c r="I188" s="57"/>
      <c r="J188" s="58"/>
      <c r="K188" s="58"/>
      <c r="L188" s="58"/>
      <c r="M188" s="59"/>
      <c r="N188" s="60"/>
      <c r="O188" s="60"/>
      <c r="P188" s="60"/>
    </row>
    <row r="189" spans="1:16" ht="15" customHeight="1" x14ac:dyDescent="0.2">
      <c r="A189" s="40"/>
      <c r="B189" s="82"/>
      <c r="C189" s="52"/>
      <c r="D189" s="41"/>
      <c r="E189" s="82"/>
      <c r="F189" s="52"/>
      <c r="G189" s="53"/>
      <c r="H189" s="53"/>
      <c r="I189" s="57"/>
      <c r="J189" s="58"/>
      <c r="K189" s="58"/>
      <c r="L189" s="58"/>
      <c r="M189" s="59"/>
      <c r="N189" s="60"/>
      <c r="O189" s="60"/>
      <c r="P189" s="60"/>
    </row>
    <row r="190" spans="1:16" ht="15" customHeight="1" x14ac:dyDescent="0.2">
      <c r="A190" s="40"/>
      <c r="B190" s="82"/>
      <c r="C190" s="52"/>
      <c r="D190" s="41"/>
      <c r="E190" s="82"/>
      <c r="F190" s="52"/>
      <c r="G190" s="53"/>
      <c r="H190" s="53"/>
      <c r="I190" s="57"/>
      <c r="J190" s="58"/>
      <c r="K190" s="58"/>
      <c r="L190" s="58"/>
      <c r="M190" s="59"/>
      <c r="N190" s="60"/>
      <c r="O190" s="60"/>
      <c r="P190" s="60"/>
    </row>
    <row r="191" spans="1:16" ht="15" customHeight="1" x14ac:dyDescent="0.2">
      <c r="A191" s="40"/>
      <c r="B191" s="82"/>
      <c r="C191" s="52"/>
      <c r="D191" s="41"/>
      <c r="E191" s="82"/>
      <c r="F191" s="52"/>
      <c r="G191" s="53"/>
      <c r="H191" s="53"/>
      <c r="I191" s="57"/>
      <c r="J191" s="58"/>
      <c r="K191" s="58"/>
      <c r="L191" s="58"/>
      <c r="M191" s="59"/>
      <c r="N191" s="60"/>
      <c r="O191" s="60"/>
      <c r="P191" s="60"/>
    </row>
    <row r="192" spans="1:16" ht="15" customHeight="1" x14ac:dyDescent="0.2">
      <c r="A192" s="40"/>
      <c r="B192" s="82"/>
      <c r="C192" s="52"/>
      <c r="D192" s="41"/>
      <c r="E192" s="82"/>
      <c r="F192" s="52"/>
      <c r="G192" s="53"/>
      <c r="H192" s="53"/>
      <c r="I192" s="57"/>
      <c r="J192" s="58"/>
      <c r="K192" s="58"/>
      <c r="L192" s="58"/>
      <c r="M192" s="59"/>
      <c r="N192" s="60"/>
      <c r="O192" s="60"/>
      <c r="P192" s="60"/>
    </row>
    <row r="193" spans="1:16" ht="15" customHeight="1" x14ac:dyDescent="0.2">
      <c r="A193" s="40"/>
      <c r="B193" s="82"/>
      <c r="C193" s="52"/>
      <c r="D193" s="41"/>
      <c r="E193" s="82"/>
      <c r="F193" s="52"/>
      <c r="G193" s="53"/>
      <c r="H193" s="53"/>
      <c r="I193" s="57"/>
      <c r="J193" s="58"/>
      <c r="K193" s="58"/>
      <c r="L193" s="58"/>
      <c r="M193" s="59"/>
      <c r="N193" s="60"/>
      <c r="O193" s="60"/>
      <c r="P193" s="60"/>
    </row>
    <row r="194" spans="1:16" ht="15" customHeight="1" x14ac:dyDescent="0.2">
      <c r="A194" s="40"/>
      <c r="B194" s="82"/>
      <c r="C194" s="52"/>
      <c r="D194" s="41"/>
      <c r="E194" s="82"/>
      <c r="F194" s="52"/>
      <c r="G194" s="53"/>
      <c r="H194" s="53"/>
      <c r="I194" s="57"/>
      <c r="J194" s="58"/>
      <c r="K194" s="58"/>
      <c r="L194" s="58"/>
      <c r="M194" s="59"/>
      <c r="N194" s="60"/>
      <c r="O194" s="60"/>
      <c r="P194" s="60"/>
    </row>
    <row r="195" spans="1:16" ht="15" customHeight="1" x14ac:dyDescent="0.2">
      <c r="A195" s="40"/>
      <c r="B195" s="82"/>
      <c r="C195" s="52"/>
      <c r="D195" s="41"/>
      <c r="E195" s="82"/>
      <c r="F195" s="52"/>
      <c r="G195" s="53"/>
      <c r="H195" s="53"/>
      <c r="I195" s="57"/>
      <c r="J195" s="58"/>
      <c r="K195" s="58"/>
      <c r="L195" s="58"/>
      <c r="M195" s="59"/>
      <c r="N195" s="60"/>
      <c r="O195" s="60"/>
      <c r="P195" s="60"/>
    </row>
    <row r="196" spans="1:16" ht="15" customHeight="1" x14ac:dyDescent="0.2">
      <c r="A196" s="40"/>
      <c r="B196" s="82"/>
      <c r="C196" s="52"/>
      <c r="D196" s="41"/>
      <c r="E196" s="82"/>
      <c r="F196" s="52"/>
      <c r="G196" s="53"/>
      <c r="H196" s="53"/>
      <c r="I196" s="57"/>
      <c r="J196" s="58"/>
      <c r="K196" s="58"/>
      <c r="L196" s="58"/>
      <c r="M196" s="59"/>
      <c r="N196" s="60"/>
      <c r="O196" s="60"/>
      <c r="P196" s="60"/>
    </row>
    <row r="197" spans="1:16" ht="15" customHeight="1" x14ac:dyDescent="0.2">
      <c r="A197" s="40"/>
      <c r="B197" s="82"/>
      <c r="C197" s="52"/>
      <c r="D197" s="41"/>
      <c r="E197" s="82"/>
      <c r="F197" s="52"/>
      <c r="G197" s="53"/>
      <c r="H197" s="53"/>
      <c r="I197" s="57"/>
      <c r="J197" s="58"/>
      <c r="K197" s="58"/>
      <c r="L197" s="58"/>
      <c r="M197" s="59"/>
      <c r="N197" s="60"/>
      <c r="O197" s="60"/>
      <c r="P197" s="60"/>
    </row>
    <row r="198" spans="1:16" ht="15" customHeight="1" x14ac:dyDescent="0.2">
      <c r="A198" s="40"/>
      <c r="B198" s="82"/>
      <c r="C198" s="52"/>
      <c r="D198" s="41"/>
      <c r="E198" s="82"/>
      <c r="F198" s="52"/>
      <c r="G198" s="53"/>
      <c r="H198" s="53"/>
      <c r="I198" s="57"/>
      <c r="J198" s="58"/>
      <c r="K198" s="58"/>
      <c r="L198" s="58"/>
      <c r="M198" s="59"/>
      <c r="N198" s="60"/>
      <c r="O198" s="60"/>
      <c r="P198" s="60"/>
    </row>
    <row r="199" spans="1:16" ht="15" customHeight="1" x14ac:dyDescent="0.2">
      <c r="A199" s="40"/>
      <c r="B199" s="82"/>
      <c r="C199" s="52"/>
      <c r="D199" s="41"/>
      <c r="E199" s="82"/>
      <c r="F199" s="52"/>
      <c r="G199" s="53"/>
      <c r="H199" s="53"/>
      <c r="I199" s="57"/>
      <c r="J199" s="58"/>
      <c r="K199" s="58"/>
      <c r="L199" s="58"/>
      <c r="M199" s="59"/>
      <c r="N199" s="60"/>
      <c r="O199" s="60"/>
      <c r="P199" s="60"/>
    </row>
    <row r="200" spans="1:16" ht="15" customHeight="1" x14ac:dyDescent="0.2">
      <c r="A200" s="40"/>
      <c r="B200" s="82"/>
      <c r="C200" s="52"/>
      <c r="D200" s="41"/>
      <c r="E200" s="82"/>
      <c r="F200" s="52"/>
      <c r="G200" s="53"/>
      <c r="H200" s="53"/>
      <c r="I200" s="57"/>
      <c r="J200" s="58"/>
      <c r="K200" s="58"/>
      <c r="L200" s="58"/>
      <c r="M200" s="59"/>
      <c r="N200" s="60"/>
      <c r="O200" s="60"/>
      <c r="P200" s="60"/>
    </row>
    <row r="201" spans="1:16" ht="15" customHeight="1" x14ac:dyDescent="0.2">
      <c r="A201" s="40"/>
      <c r="B201" s="82"/>
      <c r="C201" s="52"/>
      <c r="D201" s="41"/>
      <c r="E201" s="82"/>
      <c r="F201" s="52"/>
      <c r="G201" s="53"/>
      <c r="H201" s="53"/>
      <c r="I201" s="57"/>
      <c r="J201" s="58"/>
      <c r="K201" s="58"/>
      <c r="L201" s="58"/>
      <c r="M201" s="59"/>
      <c r="N201" s="60"/>
      <c r="O201" s="60"/>
      <c r="P201" s="60"/>
    </row>
    <row r="202" spans="1:16" ht="15" customHeight="1" x14ac:dyDescent="0.2">
      <c r="A202" s="40"/>
      <c r="B202" s="82"/>
      <c r="C202" s="52"/>
      <c r="D202" s="41"/>
      <c r="E202" s="82"/>
      <c r="F202" s="52"/>
      <c r="G202" s="53"/>
      <c r="H202" s="53"/>
      <c r="I202" s="57"/>
      <c r="J202" s="58"/>
      <c r="K202" s="58"/>
      <c r="L202" s="58"/>
      <c r="M202" s="59"/>
      <c r="N202" s="60"/>
      <c r="O202" s="60"/>
      <c r="P202" s="60"/>
    </row>
    <row r="203" spans="1:16" ht="15" customHeight="1" x14ac:dyDescent="0.2">
      <c r="A203" s="40"/>
      <c r="B203" s="82"/>
      <c r="C203" s="52"/>
      <c r="D203" s="41"/>
      <c r="E203" s="82"/>
      <c r="F203" s="52"/>
      <c r="G203" s="53"/>
      <c r="H203" s="53"/>
      <c r="I203" s="57"/>
      <c r="J203" s="58"/>
      <c r="K203" s="58"/>
      <c r="L203" s="58"/>
      <c r="M203" s="59"/>
      <c r="N203" s="60"/>
      <c r="O203" s="60"/>
      <c r="P203" s="60"/>
    </row>
    <row r="204" spans="1:16" ht="15" customHeight="1" x14ac:dyDescent="0.2">
      <c r="A204" s="40"/>
      <c r="B204" s="82"/>
      <c r="C204" s="52"/>
      <c r="D204" s="41"/>
      <c r="E204" s="82"/>
      <c r="F204" s="52"/>
      <c r="G204" s="53"/>
      <c r="H204" s="53"/>
      <c r="I204" s="57"/>
      <c r="J204" s="58"/>
      <c r="K204" s="58"/>
      <c r="L204" s="58"/>
      <c r="M204" s="59"/>
      <c r="N204" s="60"/>
      <c r="O204" s="60"/>
      <c r="P204" s="60"/>
    </row>
    <row r="205" spans="1:16" ht="15" customHeight="1" x14ac:dyDescent="0.2">
      <c r="A205" s="40"/>
      <c r="B205" s="82"/>
      <c r="C205" s="52"/>
      <c r="D205" s="41"/>
      <c r="E205" s="82"/>
      <c r="F205" s="52"/>
      <c r="G205" s="53"/>
      <c r="H205" s="53"/>
      <c r="I205" s="57"/>
      <c r="J205" s="58"/>
      <c r="K205" s="58"/>
      <c r="L205" s="58"/>
      <c r="M205" s="59"/>
      <c r="N205" s="60"/>
      <c r="O205" s="60"/>
      <c r="P205" s="60"/>
    </row>
    <row r="206" spans="1:16" ht="15" customHeight="1" x14ac:dyDescent="0.2">
      <c r="A206" s="40"/>
      <c r="B206" s="82"/>
      <c r="C206" s="52"/>
      <c r="D206" s="41"/>
      <c r="E206" s="82"/>
      <c r="F206" s="52"/>
      <c r="G206" s="53"/>
      <c r="H206" s="53"/>
      <c r="I206" s="57"/>
      <c r="J206" s="58"/>
      <c r="K206" s="58"/>
      <c r="L206" s="58"/>
      <c r="M206" s="59"/>
      <c r="N206" s="60"/>
      <c r="O206" s="60"/>
      <c r="P206" s="60"/>
    </row>
    <row r="207" spans="1:16" ht="15" customHeight="1" x14ac:dyDescent="0.2">
      <c r="A207" s="40"/>
      <c r="B207" s="82"/>
      <c r="C207" s="52"/>
      <c r="D207" s="41"/>
      <c r="E207" s="82"/>
      <c r="F207" s="52"/>
      <c r="G207" s="53"/>
      <c r="H207" s="53"/>
      <c r="I207" s="57"/>
      <c r="J207" s="58"/>
      <c r="K207" s="58"/>
      <c r="L207" s="58"/>
      <c r="M207" s="59"/>
      <c r="N207" s="60"/>
      <c r="O207" s="60"/>
      <c r="P207" s="60"/>
    </row>
    <row r="208" spans="1:16" ht="15" customHeight="1" x14ac:dyDescent="0.2">
      <c r="A208" s="40"/>
      <c r="B208" s="82"/>
      <c r="C208" s="52"/>
      <c r="D208" s="41"/>
      <c r="E208" s="82"/>
      <c r="F208" s="52"/>
      <c r="G208" s="53"/>
      <c r="H208" s="53"/>
      <c r="I208" s="57"/>
      <c r="J208" s="58"/>
      <c r="K208" s="58"/>
      <c r="L208" s="58"/>
      <c r="M208" s="59"/>
      <c r="N208" s="60"/>
      <c r="O208" s="60"/>
      <c r="P208" s="60"/>
    </row>
    <row r="209" spans="1:16" ht="15" customHeight="1" x14ac:dyDescent="0.2">
      <c r="A209" s="40"/>
      <c r="B209" s="82"/>
      <c r="C209" s="52"/>
      <c r="D209" s="41"/>
      <c r="E209" s="82"/>
      <c r="F209" s="52"/>
      <c r="G209" s="53"/>
      <c r="H209" s="53"/>
      <c r="I209" s="57"/>
      <c r="J209" s="58"/>
      <c r="K209" s="58"/>
      <c r="L209" s="58"/>
      <c r="M209" s="59"/>
      <c r="N209" s="60"/>
      <c r="O209" s="60"/>
      <c r="P209" s="60"/>
    </row>
    <row r="210" spans="1:16" ht="15" customHeight="1" x14ac:dyDescent="0.2">
      <c r="A210" s="40"/>
      <c r="B210" s="82"/>
      <c r="C210" s="52"/>
      <c r="D210" s="41"/>
      <c r="E210" s="82"/>
      <c r="F210" s="52"/>
      <c r="G210" s="53"/>
      <c r="H210" s="53"/>
      <c r="I210" s="57"/>
      <c r="J210" s="58"/>
      <c r="K210" s="58"/>
      <c r="L210" s="58"/>
      <c r="M210" s="59"/>
      <c r="N210" s="60"/>
      <c r="O210" s="60"/>
      <c r="P210" s="60"/>
    </row>
    <row r="211" spans="1:16" ht="15" customHeight="1" x14ac:dyDescent="0.2">
      <c r="A211" s="40"/>
      <c r="B211" s="82"/>
      <c r="C211" s="52"/>
      <c r="D211" s="41"/>
      <c r="E211" s="82"/>
      <c r="F211" s="52"/>
      <c r="G211" s="53"/>
      <c r="H211" s="53"/>
      <c r="I211" s="57"/>
      <c r="J211" s="58"/>
      <c r="K211" s="58"/>
      <c r="L211" s="58"/>
      <c r="M211" s="59"/>
      <c r="N211" s="60"/>
      <c r="O211" s="60"/>
      <c r="P211" s="60"/>
    </row>
    <row r="212" spans="1:16" ht="15" customHeight="1" x14ac:dyDescent="0.2">
      <c r="A212" s="40"/>
      <c r="B212" s="82"/>
      <c r="C212" s="52"/>
      <c r="D212" s="41"/>
      <c r="E212" s="82"/>
      <c r="F212" s="52"/>
      <c r="G212" s="53"/>
      <c r="H212" s="53"/>
      <c r="I212" s="57"/>
      <c r="J212" s="58"/>
      <c r="K212" s="58"/>
      <c r="L212" s="58"/>
      <c r="M212" s="59"/>
      <c r="N212" s="60"/>
      <c r="O212" s="60"/>
      <c r="P212" s="60"/>
    </row>
    <row r="213" spans="1:16" ht="15" customHeight="1" x14ac:dyDescent="0.2">
      <c r="A213" s="40"/>
      <c r="B213" s="82"/>
      <c r="C213" s="52"/>
      <c r="D213" s="41"/>
      <c r="E213" s="82"/>
      <c r="F213" s="52"/>
      <c r="G213" s="53"/>
      <c r="H213" s="53"/>
      <c r="I213" s="57"/>
      <c r="J213" s="58"/>
      <c r="K213" s="58"/>
      <c r="L213" s="58"/>
      <c r="M213" s="59"/>
      <c r="N213" s="60"/>
      <c r="O213" s="60"/>
      <c r="P213" s="60"/>
    </row>
    <row r="214" spans="1:16" ht="15" customHeight="1" x14ac:dyDescent="0.2">
      <c r="A214" s="40"/>
      <c r="B214" s="82"/>
      <c r="C214" s="52"/>
      <c r="D214" s="41"/>
      <c r="E214" s="82"/>
      <c r="F214" s="52"/>
      <c r="G214" s="53"/>
      <c r="H214" s="53"/>
      <c r="I214" s="57"/>
      <c r="J214" s="58"/>
      <c r="K214" s="58"/>
      <c r="L214" s="58"/>
      <c r="M214" s="59"/>
      <c r="N214" s="60"/>
      <c r="O214" s="60"/>
      <c r="P214" s="60"/>
    </row>
    <row r="215" spans="1:16" ht="15" customHeight="1" x14ac:dyDescent="0.2">
      <c r="A215" s="40"/>
      <c r="B215" s="82"/>
      <c r="C215" s="52"/>
      <c r="D215" s="41"/>
      <c r="E215" s="82"/>
      <c r="F215" s="52"/>
      <c r="G215" s="53"/>
      <c r="H215" s="53"/>
      <c r="I215" s="57"/>
      <c r="J215" s="58"/>
      <c r="K215" s="58"/>
      <c r="L215" s="58"/>
      <c r="M215" s="59"/>
      <c r="N215" s="60"/>
      <c r="O215" s="60"/>
      <c r="P215" s="60"/>
    </row>
    <row r="216" spans="1:16" ht="15" customHeight="1" x14ac:dyDescent="0.2">
      <c r="A216" s="40"/>
      <c r="B216" s="82"/>
      <c r="C216" s="52"/>
      <c r="D216" s="41"/>
      <c r="E216" s="82"/>
      <c r="F216" s="52"/>
      <c r="G216" s="53"/>
      <c r="H216" s="53"/>
      <c r="I216" s="57"/>
      <c r="J216" s="58"/>
      <c r="K216" s="58"/>
      <c r="L216" s="58"/>
      <c r="M216" s="59"/>
      <c r="N216" s="60"/>
      <c r="O216" s="60"/>
      <c r="P216" s="60"/>
    </row>
    <row r="217" spans="1:16" ht="15" customHeight="1" x14ac:dyDescent="0.2">
      <c r="A217" s="40"/>
      <c r="B217" s="82"/>
      <c r="C217" s="52"/>
      <c r="D217" s="41"/>
      <c r="E217" s="82"/>
      <c r="F217" s="52"/>
      <c r="G217" s="53"/>
      <c r="H217" s="53"/>
      <c r="I217" s="57"/>
      <c r="J217" s="58"/>
      <c r="K217" s="58"/>
      <c r="L217" s="58"/>
      <c r="M217" s="59"/>
      <c r="N217" s="60"/>
      <c r="O217" s="60"/>
      <c r="P217" s="60"/>
    </row>
    <row r="218" spans="1:16" ht="15" customHeight="1" x14ac:dyDescent="0.2">
      <c r="A218" s="40"/>
      <c r="B218" s="82"/>
      <c r="C218" s="52"/>
      <c r="D218" s="41"/>
      <c r="E218" s="82"/>
      <c r="F218" s="52"/>
      <c r="G218" s="53"/>
      <c r="H218" s="53"/>
      <c r="I218" s="57"/>
      <c r="J218" s="58"/>
      <c r="K218" s="58"/>
      <c r="L218" s="58"/>
      <c r="M218" s="59"/>
      <c r="N218" s="60"/>
      <c r="O218" s="60"/>
      <c r="P218" s="60"/>
    </row>
    <row r="219" spans="1:16" ht="15" customHeight="1" x14ac:dyDescent="0.2">
      <c r="A219" s="40"/>
      <c r="B219" s="82"/>
      <c r="C219" s="52"/>
      <c r="D219" s="41"/>
      <c r="E219" s="82"/>
      <c r="F219" s="52"/>
      <c r="G219" s="53"/>
      <c r="H219" s="53"/>
      <c r="I219" s="57"/>
      <c r="J219" s="58"/>
      <c r="K219" s="58"/>
      <c r="L219" s="58"/>
      <c r="M219" s="59"/>
      <c r="N219" s="60"/>
      <c r="O219" s="60"/>
      <c r="P219" s="60"/>
    </row>
    <row r="220" spans="1:16" ht="15" customHeight="1" x14ac:dyDescent="0.2">
      <c r="A220" s="40"/>
      <c r="B220" s="82"/>
      <c r="C220" s="52"/>
      <c r="D220" s="41"/>
      <c r="E220" s="82"/>
      <c r="F220" s="52"/>
      <c r="G220" s="53"/>
      <c r="H220" s="53"/>
      <c r="I220" s="57"/>
      <c r="J220" s="58"/>
      <c r="K220" s="58"/>
      <c r="L220" s="58"/>
      <c r="M220" s="59"/>
      <c r="N220" s="60"/>
      <c r="O220" s="60"/>
      <c r="P220" s="60"/>
    </row>
    <row r="221" spans="1:16" ht="15" customHeight="1" x14ac:dyDescent="0.2">
      <c r="A221" s="40"/>
      <c r="B221" s="82"/>
      <c r="C221" s="52"/>
      <c r="D221" s="41"/>
      <c r="E221" s="82"/>
      <c r="F221" s="52"/>
      <c r="G221" s="53"/>
      <c r="H221" s="53"/>
      <c r="I221" s="57"/>
      <c r="J221" s="58"/>
      <c r="K221" s="58"/>
      <c r="L221" s="58"/>
      <c r="M221" s="59"/>
      <c r="N221" s="60"/>
      <c r="O221" s="60"/>
      <c r="P221" s="60"/>
    </row>
    <row r="222" spans="1:16" ht="15" customHeight="1" x14ac:dyDescent="0.2">
      <c r="A222" s="40"/>
      <c r="B222" s="82"/>
      <c r="C222" s="52"/>
      <c r="D222" s="41"/>
      <c r="E222" s="82"/>
      <c r="F222" s="52"/>
      <c r="G222" s="53"/>
      <c r="H222" s="53"/>
      <c r="I222" s="57"/>
      <c r="J222" s="58"/>
      <c r="K222" s="58"/>
      <c r="L222" s="58"/>
      <c r="M222" s="59"/>
      <c r="N222" s="60"/>
      <c r="O222" s="60"/>
      <c r="P222" s="60"/>
    </row>
    <row r="223" spans="1:16" ht="15" customHeight="1" x14ac:dyDescent="0.2">
      <c r="A223" s="40"/>
      <c r="B223" s="82"/>
      <c r="C223" s="52"/>
      <c r="D223" s="41"/>
      <c r="E223" s="82"/>
      <c r="F223" s="52"/>
      <c r="G223" s="53"/>
      <c r="H223" s="53"/>
      <c r="I223" s="57"/>
      <c r="J223" s="58"/>
      <c r="K223" s="58"/>
      <c r="L223" s="58"/>
      <c r="M223" s="59"/>
      <c r="N223" s="60"/>
      <c r="O223" s="60"/>
      <c r="P223" s="60"/>
    </row>
    <row r="224" spans="1:16" ht="15" customHeight="1" x14ac:dyDescent="0.2">
      <c r="A224" s="40"/>
      <c r="B224" s="82"/>
      <c r="C224" s="52"/>
      <c r="D224" s="41"/>
      <c r="E224" s="82"/>
      <c r="F224" s="52"/>
      <c r="G224" s="53"/>
      <c r="H224" s="53"/>
      <c r="I224" s="57"/>
      <c r="J224" s="58"/>
      <c r="K224" s="58"/>
      <c r="L224" s="58"/>
      <c r="M224" s="59"/>
      <c r="N224" s="60"/>
      <c r="O224" s="60"/>
      <c r="P224" s="60"/>
    </row>
    <row r="225" spans="1:16" ht="15" customHeight="1" x14ac:dyDescent="0.2">
      <c r="A225" s="40"/>
      <c r="B225" s="82"/>
      <c r="C225" s="52"/>
      <c r="D225" s="41"/>
      <c r="E225" s="82"/>
      <c r="F225" s="52"/>
      <c r="G225" s="53"/>
      <c r="H225" s="53"/>
      <c r="I225" s="57"/>
      <c r="J225" s="58"/>
      <c r="K225" s="58"/>
      <c r="L225" s="58"/>
      <c r="M225" s="59"/>
      <c r="N225" s="60"/>
      <c r="O225" s="60"/>
      <c r="P225" s="60"/>
    </row>
    <row r="226" spans="1:16" ht="15" customHeight="1" x14ac:dyDescent="0.2">
      <c r="A226" s="40"/>
      <c r="B226" s="82"/>
      <c r="C226" s="52"/>
      <c r="D226" s="41"/>
      <c r="E226" s="82"/>
      <c r="F226" s="52"/>
      <c r="G226" s="53"/>
      <c r="H226" s="53"/>
      <c r="I226" s="57"/>
      <c r="J226" s="58"/>
      <c r="K226" s="58"/>
      <c r="L226" s="58"/>
      <c r="M226" s="59"/>
      <c r="N226" s="60"/>
      <c r="O226" s="60"/>
      <c r="P226" s="60"/>
    </row>
    <row r="227" spans="1:16" ht="15" customHeight="1" x14ac:dyDescent="0.2">
      <c r="A227" s="40"/>
      <c r="B227" s="82"/>
      <c r="C227" s="52"/>
      <c r="D227" s="41"/>
      <c r="E227" s="82"/>
      <c r="F227" s="52"/>
      <c r="G227" s="53"/>
      <c r="H227" s="53"/>
      <c r="I227" s="57"/>
      <c r="J227" s="58"/>
      <c r="K227" s="58"/>
      <c r="L227" s="58"/>
      <c r="M227" s="59"/>
      <c r="N227" s="60"/>
      <c r="O227" s="60"/>
      <c r="P227" s="60"/>
    </row>
    <row r="228" spans="1:16" ht="15" customHeight="1" x14ac:dyDescent="0.2">
      <c r="A228" s="40"/>
      <c r="B228" s="82"/>
      <c r="C228" s="52"/>
      <c r="D228" s="41"/>
      <c r="E228" s="82"/>
      <c r="F228" s="52"/>
      <c r="G228" s="53"/>
      <c r="H228" s="53"/>
      <c r="I228" s="57"/>
      <c r="J228" s="58"/>
      <c r="K228" s="58"/>
      <c r="L228" s="58"/>
      <c r="M228" s="59"/>
      <c r="N228" s="60"/>
      <c r="O228" s="60"/>
      <c r="P228" s="60"/>
    </row>
    <row r="229" spans="1:16" ht="15" customHeight="1" x14ac:dyDescent="0.2">
      <c r="A229" s="40"/>
      <c r="B229" s="82"/>
      <c r="C229" s="52"/>
      <c r="D229" s="41"/>
      <c r="E229" s="82"/>
      <c r="F229" s="52"/>
      <c r="G229" s="53"/>
      <c r="H229" s="53"/>
      <c r="I229" s="57"/>
      <c r="J229" s="58"/>
      <c r="K229" s="58"/>
      <c r="L229" s="58"/>
      <c r="M229" s="59"/>
      <c r="N229" s="60"/>
      <c r="O229" s="60"/>
      <c r="P229" s="60"/>
    </row>
    <row r="230" spans="1:16" ht="15" customHeight="1" x14ac:dyDescent="0.2">
      <c r="A230" s="40"/>
      <c r="B230" s="82"/>
      <c r="C230" s="52"/>
      <c r="D230" s="41"/>
      <c r="E230" s="82"/>
      <c r="F230" s="52"/>
      <c r="G230" s="53"/>
      <c r="H230" s="53"/>
      <c r="I230" s="57"/>
      <c r="J230" s="58"/>
      <c r="K230" s="58"/>
      <c r="L230" s="58"/>
      <c r="M230" s="59"/>
      <c r="N230" s="60"/>
      <c r="O230" s="60"/>
      <c r="P230" s="60"/>
    </row>
    <row r="231" spans="1:16" ht="15" customHeight="1" x14ac:dyDescent="0.2">
      <c r="A231" s="40"/>
      <c r="B231" s="82"/>
      <c r="C231" s="52"/>
      <c r="D231" s="41"/>
      <c r="E231" s="82"/>
      <c r="F231" s="52"/>
      <c r="G231" s="53"/>
      <c r="H231" s="53"/>
      <c r="I231" s="57"/>
      <c r="J231" s="58"/>
      <c r="K231" s="58"/>
      <c r="L231" s="58"/>
      <c r="M231" s="59"/>
      <c r="N231" s="60"/>
      <c r="O231" s="60"/>
      <c r="P231" s="60"/>
    </row>
    <row r="232" spans="1:16" ht="15" customHeight="1" x14ac:dyDescent="0.2">
      <c r="A232" s="40"/>
      <c r="B232" s="82"/>
      <c r="C232" s="52"/>
      <c r="D232" s="41"/>
      <c r="E232" s="82"/>
      <c r="F232" s="52"/>
      <c r="G232" s="53"/>
      <c r="H232" s="53"/>
      <c r="I232" s="57"/>
      <c r="J232" s="58"/>
      <c r="K232" s="58"/>
      <c r="L232" s="58"/>
      <c r="M232" s="59"/>
      <c r="N232" s="60"/>
      <c r="O232" s="60"/>
      <c r="P232" s="60"/>
    </row>
    <row r="233" spans="1:16" ht="15" customHeight="1" x14ac:dyDescent="0.2">
      <c r="A233" s="40"/>
      <c r="B233" s="82"/>
      <c r="C233" s="52"/>
      <c r="D233" s="41"/>
      <c r="E233" s="82"/>
      <c r="F233" s="52"/>
      <c r="G233" s="53"/>
      <c r="H233" s="53"/>
      <c r="I233" s="57"/>
      <c r="J233" s="58"/>
      <c r="K233" s="58"/>
      <c r="L233" s="58"/>
      <c r="M233" s="59"/>
      <c r="N233" s="60"/>
      <c r="O233" s="60"/>
      <c r="P233" s="60"/>
    </row>
    <row r="234" spans="1:16" ht="15" customHeight="1" x14ac:dyDescent="0.2">
      <c r="A234" s="40"/>
      <c r="B234" s="82"/>
      <c r="C234" s="52"/>
      <c r="D234" s="41"/>
      <c r="E234" s="82"/>
      <c r="F234" s="52"/>
      <c r="G234" s="53"/>
      <c r="H234" s="53"/>
      <c r="I234" s="57"/>
      <c r="J234" s="58"/>
      <c r="K234" s="58"/>
      <c r="L234" s="58"/>
      <c r="M234" s="59"/>
      <c r="N234" s="60"/>
      <c r="O234" s="60"/>
      <c r="P234" s="60"/>
    </row>
    <row r="235" spans="1:16" ht="15" customHeight="1" x14ac:dyDescent="0.2">
      <c r="A235" s="40"/>
      <c r="B235" s="82"/>
      <c r="C235" s="52"/>
      <c r="D235" s="41"/>
      <c r="E235" s="82"/>
      <c r="F235" s="52"/>
      <c r="G235" s="53"/>
      <c r="H235" s="53"/>
      <c r="I235" s="57"/>
      <c r="J235" s="58"/>
      <c r="K235" s="58"/>
      <c r="L235" s="58"/>
      <c r="M235" s="59"/>
      <c r="N235" s="60"/>
      <c r="O235" s="60"/>
      <c r="P235" s="60"/>
    </row>
    <row r="236" spans="1:16" ht="15" customHeight="1" x14ac:dyDescent="0.2">
      <c r="A236" s="40"/>
      <c r="B236" s="82"/>
      <c r="C236" s="52"/>
      <c r="D236" s="41"/>
      <c r="E236" s="82"/>
      <c r="F236" s="52"/>
      <c r="G236" s="53"/>
      <c r="H236" s="53"/>
      <c r="I236" s="57"/>
      <c r="J236" s="58"/>
      <c r="K236" s="58"/>
      <c r="L236" s="58"/>
      <c r="M236" s="59"/>
      <c r="N236" s="60"/>
      <c r="O236" s="60"/>
      <c r="P236" s="60"/>
    </row>
    <row r="237" spans="1:16" ht="15" customHeight="1" x14ac:dyDescent="0.2">
      <c r="A237" s="40"/>
      <c r="B237" s="82"/>
      <c r="C237" s="52"/>
      <c r="D237" s="41"/>
      <c r="E237" s="82"/>
      <c r="F237" s="52"/>
      <c r="G237" s="53"/>
      <c r="H237" s="53"/>
      <c r="I237" s="57"/>
      <c r="J237" s="58"/>
      <c r="K237" s="58"/>
      <c r="L237" s="58"/>
      <c r="M237" s="59"/>
      <c r="N237" s="60"/>
      <c r="O237" s="60"/>
      <c r="P237" s="60"/>
    </row>
    <row r="238" spans="1:16" ht="15" customHeight="1" x14ac:dyDescent="0.2">
      <c r="A238" s="40"/>
      <c r="B238" s="82"/>
      <c r="C238" s="52"/>
      <c r="D238" s="41"/>
      <c r="E238" s="82"/>
      <c r="F238" s="52"/>
      <c r="G238" s="53"/>
      <c r="H238" s="53"/>
      <c r="I238" s="57"/>
      <c r="J238" s="58"/>
      <c r="K238" s="58"/>
      <c r="L238" s="58"/>
      <c r="M238" s="59"/>
      <c r="N238" s="60"/>
      <c r="O238" s="60"/>
      <c r="P238" s="60"/>
    </row>
    <row r="239" spans="1:16" ht="15" customHeight="1" x14ac:dyDescent="0.2">
      <c r="A239" s="40"/>
      <c r="B239" s="82"/>
      <c r="C239" s="52"/>
      <c r="D239" s="41"/>
      <c r="E239" s="82"/>
      <c r="F239" s="52"/>
      <c r="G239" s="53"/>
      <c r="H239" s="53"/>
      <c r="I239" s="57"/>
      <c r="J239" s="58"/>
      <c r="K239" s="58"/>
      <c r="L239" s="58"/>
      <c r="M239" s="59"/>
      <c r="N239" s="60"/>
      <c r="O239" s="60"/>
      <c r="P239" s="60"/>
    </row>
    <row r="240" spans="1:16" ht="15" customHeight="1" x14ac:dyDescent="0.2">
      <c r="A240" s="40"/>
      <c r="B240" s="82"/>
      <c r="C240" s="52"/>
      <c r="D240" s="41"/>
      <c r="E240" s="82"/>
      <c r="F240" s="52"/>
      <c r="G240" s="53"/>
      <c r="H240" s="53"/>
      <c r="I240" s="57"/>
      <c r="J240" s="58"/>
      <c r="K240" s="58"/>
      <c r="L240" s="58"/>
      <c r="M240" s="59"/>
      <c r="N240" s="60"/>
      <c r="O240" s="60"/>
      <c r="P240" s="60"/>
    </row>
    <row r="241" spans="1:16" ht="15" customHeight="1" x14ac:dyDescent="0.2">
      <c r="A241" s="40"/>
      <c r="B241" s="82"/>
      <c r="C241" s="52"/>
      <c r="D241" s="41"/>
      <c r="E241" s="82"/>
      <c r="F241" s="52"/>
      <c r="G241" s="53"/>
      <c r="H241" s="53"/>
      <c r="I241" s="57"/>
      <c r="J241" s="58"/>
      <c r="K241" s="58"/>
      <c r="L241" s="58"/>
      <c r="M241" s="59"/>
      <c r="N241" s="60"/>
      <c r="O241" s="60"/>
      <c r="P241" s="60"/>
    </row>
    <row r="242" spans="1:16" ht="15" customHeight="1" x14ac:dyDescent="0.2">
      <c r="A242" s="40"/>
      <c r="B242" s="82"/>
      <c r="C242" s="52"/>
      <c r="D242" s="41"/>
      <c r="E242" s="82"/>
      <c r="F242" s="52"/>
      <c r="G242" s="53"/>
      <c r="H242" s="53"/>
      <c r="I242" s="57"/>
      <c r="J242" s="58"/>
      <c r="K242" s="58"/>
      <c r="L242" s="58"/>
      <c r="M242" s="59"/>
      <c r="N242" s="60"/>
      <c r="O242" s="60"/>
      <c r="P242" s="60"/>
    </row>
    <row r="243" spans="1:16" ht="15" customHeight="1" x14ac:dyDescent="0.2">
      <c r="A243" s="40"/>
      <c r="B243" s="82"/>
      <c r="C243" s="52"/>
      <c r="D243" s="41"/>
      <c r="E243" s="82"/>
      <c r="F243" s="52"/>
      <c r="G243" s="53"/>
      <c r="H243" s="53"/>
      <c r="I243" s="57"/>
      <c r="J243" s="58"/>
      <c r="K243" s="58"/>
      <c r="L243" s="58"/>
      <c r="M243" s="59"/>
      <c r="N243" s="60"/>
      <c r="O243" s="60"/>
      <c r="P243" s="60"/>
    </row>
    <row r="244" spans="1:16" ht="15" customHeight="1" x14ac:dyDescent="0.2">
      <c r="A244" s="40"/>
      <c r="B244" s="82"/>
      <c r="C244" s="52"/>
      <c r="D244" s="41"/>
      <c r="E244" s="82"/>
      <c r="F244" s="52"/>
      <c r="G244" s="53"/>
      <c r="H244" s="53"/>
      <c r="I244" s="57"/>
      <c r="J244" s="58"/>
      <c r="K244" s="58"/>
      <c r="L244" s="58"/>
      <c r="M244" s="59"/>
      <c r="N244" s="60"/>
      <c r="O244" s="60"/>
      <c r="P244" s="60"/>
    </row>
    <row r="245" spans="1:16" ht="15" customHeight="1" x14ac:dyDescent="0.2">
      <c r="A245" s="40"/>
      <c r="B245" s="82"/>
      <c r="C245" s="52"/>
      <c r="D245" s="41"/>
      <c r="E245" s="82"/>
      <c r="F245" s="52"/>
      <c r="G245" s="53"/>
      <c r="H245" s="53"/>
      <c r="I245" s="57"/>
      <c r="J245" s="58"/>
      <c r="K245" s="58"/>
      <c r="L245" s="58"/>
      <c r="M245" s="59"/>
      <c r="N245" s="60"/>
      <c r="O245" s="60"/>
      <c r="P245" s="60"/>
    </row>
    <row r="246" spans="1:16" ht="15" customHeight="1" x14ac:dyDescent="0.2">
      <c r="A246" s="40"/>
      <c r="B246" s="82"/>
      <c r="C246" s="52"/>
      <c r="D246" s="41"/>
      <c r="E246" s="82"/>
      <c r="F246" s="52"/>
      <c r="G246" s="53"/>
      <c r="H246" s="53"/>
      <c r="I246" s="57"/>
      <c r="J246" s="58"/>
      <c r="K246" s="58"/>
      <c r="L246" s="58"/>
      <c r="M246" s="59"/>
      <c r="N246" s="60"/>
      <c r="O246" s="60"/>
      <c r="P246" s="60"/>
    </row>
    <row r="247" spans="1:16" ht="15" customHeight="1" x14ac:dyDescent="0.2">
      <c r="A247" s="40"/>
      <c r="B247" s="82"/>
      <c r="C247" s="52"/>
      <c r="D247" s="41"/>
      <c r="E247" s="82"/>
      <c r="F247" s="52"/>
      <c r="G247" s="53"/>
      <c r="H247" s="53"/>
      <c r="I247" s="57"/>
      <c r="J247" s="58"/>
      <c r="K247" s="58"/>
      <c r="L247" s="58"/>
      <c r="M247" s="59"/>
      <c r="N247" s="60"/>
      <c r="O247" s="60"/>
      <c r="P247" s="60"/>
    </row>
    <row r="248" spans="1:16" ht="15" customHeight="1" x14ac:dyDescent="0.2">
      <c r="A248" s="40"/>
      <c r="B248" s="82"/>
      <c r="C248" s="52"/>
      <c r="D248" s="41"/>
      <c r="E248" s="82"/>
      <c r="F248" s="52"/>
      <c r="G248" s="53"/>
      <c r="H248" s="53"/>
      <c r="I248" s="57"/>
      <c r="J248" s="58"/>
      <c r="K248" s="58"/>
      <c r="L248" s="58"/>
      <c r="M248" s="59"/>
      <c r="N248" s="60"/>
      <c r="O248" s="60"/>
      <c r="P248" s="60"/>
    </row>
    <row r="249" spans="1:16" ht="15" customHeight="1" x14ac:dyDescent="0.2">
      <c r="A249" s="40"/>
      <c r="B249" s="82"/>
      <c r="C249" s="52"/>
      <c r="D249" s="41"/>
      <c r="E249" s="82"/>
      <c r="F249" s="52"/>
      <c r="G249" s="53"/>
      <c r="H249" s="53"/>
      <c r="I249" s="57"/>
      <c r="J249" s="58"/>
      <c r="K249" s="58"/>
      <c r="L249" s="58"/>
      <c r="M249" s="59"/>
      <c r="N249" s="60"/>
      <c r="O249" s="60"/>
      <c r="P249" s="60"/>
    </row>
    <row r="250" spans="1:16" ht="15" customHeight="1" x14ac:dyDescent="0.2">
      <c r="A250" s="40"/>
      <c r="B250" s="82"/>
      <c r="C250" s="52"/>
      <c r="D250" s="41"/>
      <c r="E250" s="82"/>
      <c r="F250" s="52"/>
      <c r="G250" s="53"/>
      <c r="H250" s="53"/>
      <c r="I250" s="57"/>
      <c r="J250" s="58"/>
      <c r="K250" s="58"/>
      <c r="L250" s="58"/>
      <c r="M250" s="59"/>
      <c r="N250" s="60"/>
      <c r="O250" s="60"/>
      <c r="P250" s="60"/>
    </row>
    <row r="251" spans="1:16" ht="15" customHeight="1" x14ac:dyDescent="0.2">
      <c r="A251" s="40"/>
      <c r="B251" s="82"/>
      <c r="C251" s="52"/>
      <c r="D251" s="41"/>
      <c r="E251" s="82"/>
      <c r="F251" s="52"/>
      <c r="G251" s="53"/>
      <c r="H251" s="53"/>
      <c r="I251" s="57"/>
      <c r="J251" s="58"/>
      <c r="K251" s="58"/>
      <c r="L251" s="58"/>
      <c r="M251" s="59"/>
      <c r="N251" s="60"/>
      <c r="O251" s="60"/>
      <c r="P251" s="60"/>
    </row>
    <row r="252" spans="1:16" ht="15" customHeight="1" x14ac:dyDescent="0.2">
      <c r="A252" s="40"/>
      <c r="B252" s="82"/>
      <c r="C252" s="52"/>
      <c r="D252" s="41"/>
      <c r="E252" s="82"/>
      <c r="F252" s="52"/>
      <c r="G252" s="53"/>
      <c r="H252" s="53"/>
      <c r="I252" s="57"/>
      <c r="J252" s="58"/>
      <c r="K252" s="58"/>
      <c r="L252" s="58"/>
      <c r="M252" s="59"/>
      <c r="N252" s="60"/>
      <c r="O252" s="60"/>
      <c r="P252" s="60"/>
    </row>
    <row r="253" spans="1:16" ht="15" customHeight="1" x14ac:dyDescent="0.2">
      <c r="A253" s="40"/>
      <c r="B253" s="82"/>
      <c r="C253" s="52"/>
      <c r="D253" s="41"/>
      <c r="E253" s="82"/>
      <c r="F253" s="52"/>
      <c r="G253" s="53"/>
      <c r="H253" s="53"/>
      <c r="I253" s="57"/>
      <c r="J253" s="58"/>
      <c r="K253" s="58"/>
      <c r="L253" s="58"/>
      <c r="M253" s="59"/>
      <c r="N253" s="60"/>
      <c r="O253" s="60"/>
      <c r="P253" s="60"/>
    </row>
    <row r="254" spans="1:16" ht="15" customHeight="1" x14ac:dyDescent="0.2">
      <c r="A254" s="40"/>
      <c r="B254" s="82"/>
      <c r="C254" s="52"/>
      <c r="D254" s="41"/>
      <c r="E254" s="82"/>
      <c r="F254" s="52"/>
      <c r="G254" s="53"/>
      <c r="H254" s="53"/>
      <c r="I254" s="57"/>
      <c r="J254" s="58"/>
      <c r="K254" s="58"/>
      <c r="L254" s="58"/>
      <c r="M254" s="59"/>
      <c r="N254" s="60"/>
      <c r="O254" s="60"/>
      <c r="P254" s="60"/>
    </row>
    <row r="255" spans="1:16" ht="15" customHeight="1" x14ac:dyDescent="0.2">
      <c r="A255" s="40"/>
      <c r="B255" s="82"/>
      <c r="C255" s="52"/>
      <c r="D255" s="41"/>
      <c r="E255" s="82"/>
      <c r="F255" s="52"/>
      <c r="G255" s="53"/>
      <c r="H255" s="53"/>
      <c r="I255" s="57"/>
      <c r="J255" s="58"/>
      <c r="K255" s="58"/>
      <c r="L255" s="58"/>
      <c r="M255" s="59"/>
      <c r="N255" s="60"/>
      <c r="O255" s="60"/>
      <c r="P255" s="60"/>
    </row>
    <row r="256" spans="1:16" ht="15" customHeight="1" x14ac:dyDescent="0.2">
      <c r="A256" s="40"/>
      <c r="B256" s="82"/>
      <c r="C256" s="52"/>
      <c r="D256" s="41"/>
      <c r="E256" s="82"/>
      <c r="F256" s="52"/>
      <c r="G256" s="53"/>
      <c r="H256" s="53"/>
      <c r="I256" s="57"/>
      <c r="J256" s="58"/>
      <c r="K256" s="58"/>
      <c r="L256" s="58"/>
      <c r="M256" s="59"/>
      <c r="N256" s="60"/>
      <c r="O256" s="60"/>
      <c r="P256" s="60"/>
    </row>
    <row r="257" spans="1:16" ht="15" customHeight="1" x14ac:dyDescent="0.2">
      <c r="A257" s="40"/>
      <c r="B257" s="82"/>
      <c r="C257" s="52"/>
      <c r="D257" s="41"/>
      <c r="E257" s="82"/>
      <c r="F257" s="52"/>
      <c r="G257" s="53"/>
      <c r="H257" s="53"/>
      <c r="I257" s="57"/>
      <c r="J257" s="58"/>
      <c r="K257" s="58"/>
      <c r="L257" s="58"/>
      <c r="M257" s="59"/>
      <c r="N257" s="60"/>
      <c r="O257" s="60"/>
      <c r="P257" s="60"/>
    </row>
    <row r="258" spans="1:16" ht="15" customHeight="1" x14ac:dyDescent="0.2">
      <c r="A258" s="40"/>
      <c r="B258" s="82"/>
      <c r="C258" s="52"/>
      <c r="D258" s="41"/>
      <c r="E258" s="82"/>
      <c r="F258" s="52"/>
      <c r="G258" s="53"/>
      <c r="H258" s="53"/>
      <c r="I258" s="57"/>
      <c r="J258" s="58"/>
      <c r="K258" s="58"/>
      <c r="L258" s="58"/>
      <c r="M258" s="59"/>
      <c r="N258" s="60"/>
      <c r="O258" s="60"/>
      <c r="P258" s="60"/>
    </row>
    <row r="259" spans="1:16" ht="15" customHeight="1" x14ac:dyDescent="0.2">
      <c r="A259" s="40"/>
      <c r="B259" s="82"/>
      <c r="C259" s="52"/>
      <c r="D259" s="41"/>
      <c r="E259" s="82"/>
      <c r="F259" s="52"/>
      <c r="G259" s="53"/>
      <c r="H259" s="53"/>
      <c r="I259" s="57"/>
      <c r="J259" s="58"/>
      <c r="K259" s="58"/>
      <c r="L259" s="58"/>
      <c r="M259" s="59"/>
      <c r="N259" s="60"/>
      <c r="O259" s="60"/>
      <c r="P259" s="60"/>
    </row>
    <row r="260" spans="1:16" ht="15" customHeight="1" x14ac:dyDescent="0.2">
      <c r="A260" s="40"/>
      <c r="B260" s="82"/>
      <c r="C260" s="52"/>
      <c r="D260" s="41"/>
      <c r="E260" s="82"/>
      <c r="F260" s="52"/>
      <c r="G260" s="53"/>
      <c r="H260" s="53"/>
      <c r="I260" s="57"/>
      <c r="J260" s="58"/>
      <c r="K260" s="58"/>
      <c r="L260" s="58"/>
      <c r="M260" s="59"/>
      <c r="N260" s="60"/>
      <c r="O260" s="60"/>
      <c r="P260" s="60"/>
    </row>
  </sheetData>
  <autoFilter ref="A10:P180"/>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139" zoomScale="90" zoomScaleNormal="90" zoomScaleSheetLayoutView="100" workbookViewId="0">
      <selection activeCell="D166" sqref="D166"/>
    </sheetView>
  </sheetViews>
  <sheetFormatPr defaultRowHeight="12.75" x14ac:dyDescent="0.2"/>
  <cols>
    <col min="1" max="1" width="15.85546875" style="46" bestFit="1" customWidth="1"/>
    <col min="2" max="2" width="15" style="46" bestFit="1" customWidth="1"/>
    <col min="3" max="3" width="15.7109375" style="54" bestFit="1" customWidth="1"/>
    <col min="4" max="4" width="50.7109375" style="54" customWidth="1"/>
    <col min="5" max="5" width="14.7109375" style="55" customWidth="1"/>
    <col min="6" max="7" width="14.7109375" style="56"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89" t="s">
        <v>111</v>
      </c>
      <c r="B1" s="289"/>
      <c r="C1" s="289"/>
      <c r="D1" s="289"/>
      <c r="E1" s="289"/>
      <c r="F1" s="289"/>
      <c r="G1" s="289"/>
      <c r="H1" s="289"/>
    </row>
    <row r="2" spans="1:14" s="47" customFormat="1" ht="25.5" customHeight="1" x14ac:dyDescent="0.2">
      <c r="A2" s="291" t="str">
        <f>Overview!B4&amp; " - Effective from "&amp;TEXT(Overview!D4,"D MMMM YYYY")&amp;" - "&amp;Overview!E4&amp;" EDCM import charges"</f>
        <v>National Grid Electricity Distribution (West Midlands) plc - Effective from 1 April 2024 - Final EDCM import charges</v>
      </c>
      <c r="B2" s="292"/>
      <c r="C2" s="292"/>
      <c r="D2" s="292"/>
      <c r="E2" s="292"/>
      <c r="F2" s="292"/>
      <c r="G2" s="292"/>
      <c r="H2" s="293"/>
    </row>
    <row r="3" spans="1:14" s="75" customFormat="1" ht="18" x14ac:dyDescent="0.2">
      <c r="A3" s="76"/>
      <c r="B3" s="76"/>
      <c r="C3" s="76"/>
      <c r="D3" s="77"/>
      <c r="E3" s="78"/>
      <c r="F3" s="78"/>
      <c r="G3" s="79"/>
      <c r="H3" s="79"/>
      <c r="I3" s="72"/>
      <c r="J3" s="72"/>
      <c r="K3" s="72"/>
      <c r="L3" s="72"/>
      <c r="M3" s="72"/>
      <c r="N3" s="72"/>
    </row>
    <row r="4" spans="1:14" ht="60.75" customHeight="1" x14ac:dyDescent="0.2">
      <c r="A4" s="48" t="s">
        <v>98</v>
      </c>
      <c r="B4" s="49" t="s">
        <v>64</v>
      </c>
      <c r="C4" s="48" t="s">
        <v>65</v>
      </c>
      <c r="D4" s="50" t="s">
        <v>58</v>
      </c>
      <c r="E4" s="120" t="str">
        <f>'Annex 2 EHV charges'!I10</f>
        <v>Import
Super Red
unit charge
(p/kWh)</v>
      </c>
      <c r="F4" s="120" t="str">
        <f>'Annex 2 EHV charges'!J10</f>
        <v>Import
fixed charge
(p/day)</v>
      </c>
      <c r="G4" s="120" t="str">
        <f>'Annex 2 EHV charges'!K10</f>
        <v>Import
capacity charge
(p/kVA/day)</v>
      </c>
      <c r="H4" s="120" t="str">
        <f>'Annex 2 EHV charges'!L10</f>
        <v>Import
exceeded capacity charge
(p/kVA/day)</v>
      </c>
    </row>
    <row r="5" spans="1:14" x14ac:dyDescent="0.2">
      <c r="A5" s="83">
        <f t="array" ref="A5">IFERROR(INDEX('Annex 2 EHV charges'!$A$11:$A$200, MATCH(0, IF(ISBLANK('Annex 2 EHV charges'!$A$11:$A$200),1, COUNTIF(A$4:$A4, 'Annex 2 EHV charges'!$A$11:$A$200)), 0)),"")</f>
        <v>636</v>
      </c>
      <c r="B5" s="83">
        <f>IF($A5="","",VLOOKUP($A5,'Annex 2 EHV charges'!$A:$P,2,0))</f>
        <v>636</v>
      </c>
      <c r="C5" s="84" t="str">
        <f>IF($A5="","",VLOOKUP($A5,'Annex 2 EHV charges'!$A:$P,3,0))</f>
        <v>1470000533244</v>
      </c>
      <c r="D5" s="83" t="str">
        <f>IF($A5="","",VLOOKUP($A5,'Annex 2 EHV charges'!$A:$P,7,0))</f>
        <v>Troughton Farm PV</v>
      </c>
      <c r="E5" s="88" t="str">
        <f>IFERROR(IF(VLOOKUP($A5,'Annex 2 EHV charges'!$A:$O,COLUMN(E5)+4,FALSE)=0,"",VLOOKUP($A5,'Annex 2 EHV charges'!$A:$O,COLUMN(E5)+4,FALSE)),"")</f>
        <v/>
      </c>
      <c r="F5" s="89">
        <f>IFERROR(IF(VLOOKUP($A5,'Annex 2 EHV charges'!$A:$O,COLUMN(F5)+4,FALSE)=0,"",VLOOKUP($A5,'Annex 2 EHV charges'!$A:$O,COLUMN(F5)+4,FALSE)),"")</f>
        <v>4.7</v>
      </c>
      <c r="G5" s="90">
        <f>IFERROR(IF(VLOOKUP($A5,'Annex 2 EHV charges'!$A:$O,COLUMN(G5)+4,FALSE)=0,"",VLOOKUP($A5,'Annex 2 EHV charges'!$A:$O,COLUMN(G5)+4,FALSE)),"")</f>
        <v>0.72</v>
      </c>
      <c r="H5" s="90">
        <f>IFERROR(IF(VLOOKUP($A5,'Annex 2 EHV charges'!$A:$O,COLUMN(H5)+4,FALSE)=0,"",VLOOKUP($A5,'Annex 2 EHV charges'!$A:$O,COLUMN(H5)+4,FALSE)),"")</f>
        <v>0.72</v>
      </c>
    </row>
    <row r="6" spans="1:14" x14ac:dyDescent="0.2">
      <c r="A6" s="83">
        <f t="array" ref="A6">IFERROR(INDEX('Annex 2 EHV charges'!$A$11:$A$200, MATCH(0, IF(ISBLANK('Annex 2 EHV charges'!$A$11:$A$200),1, COUNTIF(A$4:$A5, 'Annex 2 EHV charges'!$A$11:$A$200)), 0)),"")</f>
        <v>637</v>
      </c>
      <c r="B6" s="83">
        <f>IF($A6="","",VLOOKUP($A6,'Annex 2 EHV charges'!$A:$P,2,0))</f>
        <v>637</v>
      </c>
      <c r="C6" s="84" t="str">
        <f>IF($A6="","",VLOOKUP($A6,'Annex 2 EHV charges'!$A:$P,3,0))</f>
        <v>1470001084007</v>
      </c>
      <c r="D6" s="83" t="str">
        <f>IF($A6="","",VLOOKUP($A6,'Annex 2 EHV charges'!$A:$P,7,0))</f>
        <v>Air Liquide</v>
      </c>
      <c r="E6" s="88" t="str">
        <f>IFERROR(IF(VLOOKUP($A6,'Annex 2 EHV charges'!$A:$O,COLUMN(E6)+4,FALSE)=0,"",VLOOKUP($A6,'Annex 2 EHV charges'!$A:$O,COLUMN(E6)+4,FALSE)),"")</f>
        <v/>
      </c>
      <c r="F6" s="89">
        <f>IFERROR(IF(VLOOKUP($A6,'Annex 2 EHV charges'!$A:$O,COLUMN(F6)+4,FALSE)=0,"",VLOOKUP($A6,'Annex 2 EHV charges'!$A:$O,COLUMN(F6)+4,FALSE)),"")</f>
        <v>13358.63</v>
      </c>
      <c r="G6" s="90">
        <f>IFERROR(IF(VLOOKUP($A6,'Annex 2 EHV charges'!$A:$O,COLUMN(G6)+4,FALSE)=0,"",VLOOKUP($A6,'Annex 2 EHV charges'!$A:$O,COLUMN(G6)+4,FALSE)),"")</f>
        <v>2.97</v>
      </c>
      <c r="H6" s="90">
        <f>IFERROR(IF(VLOOKUP($A6,'Annex 2 EHV charges'!$A:$O,COLUMN(H6)+4,FALSE)=0,"",VLOOKUP($A6,'Annex 2 EHV charges'!$A:$O,COLUMN(H6)+4,FALSE)),"")</f>
        <v>2.97</v>
      </c>
    </row>
    <row r="7" spans="1:14" x14ac:dyDescent="0.2">
      <c r="A7" s="83">
        <f t="array" ref="A7">IFERROR(INDEX('Annex 2 EHV charges'!$A$11:$A$200, MATCH(0, IF(ISBLANK('Annex 2 EHV charges'!$A$11:$A$200),1, COUNTIF(A$4:$A6, 'Annex 2 EHV charges'!$A$11:$A$200)), 0)),"")</f>
        <v>702</v>
      </c>
      <c r="B7" s="83">
        <f>IF($A7="","",VLOOKUP($A7,'Annex 2 EHV charges'!$A:$P,2,0))</f>
        <v>702</v>
      </c>
      <c r="C7" s="84" t="str">
        <f>IF($A7="","",VLOOKUP($A7,'Annex 2 EHV charges'!$A:$P,3,0))</f>
        <v>1423197100003</v>
      </c>
      <c r="D7" s="83" t="str">
        <f>IF($A7="","",VLOOKUP($A7,'Annex 2 EHV charges'!$A:$P,7,0))</f>
        <v>Tyseley Waste</v>
      </c>
      <c r="E7" s="88" t="str">
        <f>IFERROR(IF(VLOOKUP($A7,'Annex 2 EHV charges'!$A:$O,COLUMN(E7)+4,FALSE)=0,"",VLOOKUP($A7,'Annex 2 EHV charges'!$A:$O,COLUMN(E7)+4,FALSE)),"")</f>
        <v/>
      </c>
      <c r="F7" s="89">
        <f>IFERROR(IF(VLOOKUP($A7,'Annex 2 EHV charges'!$A:$O,COLUMN(F7)+4,FALSE)=0,"",VLOOKUP($A7,'Annex 2 EHV charges'!$A:$O,COLUMN(F7)+4,FALSE)),"")</f>
        <v>60.34</v>
      </c>
      <c r="G7" s="90">
        <f>IFERROR(IF(VLOOKUP($A7,'Annex 2 EHV charges'!$A:$O,COLUMN(G7)+4,FALSE)=0,"",VLOOKUP($A7,'Annex 2 EHV charges'!$A:$O,COLUMN(G7)+4,FALSE)),"")</f>
        <v>1.1000000000000001</v>
      </c>
      <c r="H7" s="90">
        <f>IFERROR(IF(VLOOKUP($A7,'Annex 2 EHV charges'!$A:$O,COLUMN(H7)+4,FALSE)=0,"",VLOOKUP($A7,'Annex 2 EHV charges'!$A:$O,COLUMN(H7)+4,FALSE)),"")</f>
        <v>1.1000000000000001</v>
      </c>
    </row>
    <row r="8" spans="1:14" x14ac:dyDescent="0.2">
      <c r="A8" s="83">
        <f t="array" ref="A8">IFERROR(INDEX('Annex 2 EHV charges'!$A$11:$A$200, MATCH(0, IF(ISBLANK('Annex 2 EHV charges'!$A$11:$A$200),1, COUNTIF(A$4:$A7, 'Annex 2 EHV charges'!$A$11:$A$200)), 0)),"")</f>
        <v>704</v>
      </c>
      <c r="B8" s="83">
        <f>IF($A8="","",VLOOKUP($A8,'Annex 2 EHV charges'!$A:$P,2,0))</f>
        <v>704</v>
      </c>
      <c r="C8" s="84" t="str">
        <f>IF($A8="","",VLOOKUP($A8,'Annex 2 EHV charges'!$A:$P,3,0))</f>
        <v>1423674500009</v>
      </c>
      <c r="D8" s="83" t="str">
        <f>IF($A8="","",VLOOKUP($A8,'Annex 2 EHV charges'!$A:$P,7,0))</f>
        <v>Takao Europe</v>
      </c>
      <c r="E8" s="88">
        <f>IFERROR(IF(VLOOKUP($A8,'Annex 2 EHV charges'!$A:$O,COLUMN(E8)+4,FALSE)=0,"",VLOOKUP($A8,'Annex 2 EHV charges'!$A:$O,COLUMN(E8)+4,FALSE)),"")</f>
        <v>0.39100000000000001</v>
      </c>
      <c r="F8" s="89">
        <f>IFERROR(IF(VLOOKUP($A8,'Annex 2 EHV charges'!$A:$O,COLUMN(F8)+4,FALSE)=0,"",VLOOKUP($A8,'Annex 2 EHV charges'!$A:$O,COLUMN(F8)+4,FALSE)),"")</f>
        <v>2304.14</v>
      </c>
      <c r="G8" s="90">
        <f>IFERROR(IF(VLOOKUP($A8,'Annex 2 EHV charges'!$A:$O,COLUMN(G8)+4,FALSE)=0,"",VLOOKUP($A8,'Annex 2 EHV charges'!$A:$O,COLUMN(G8)+4,FALSE)),"")</f>
        <v>1.26</v>
      </c>
      <c r="H8" s="90">
        <f>IFERROR(IF(VLOOKUP($A8,'Annex 2 EHV charges'!$A:$O,COLUMN(H8)+4,FALSE)=0,"",VLOOKUP($A8,'Annex 2 EHV charges'!$A:$O,COLUMN(H8)+4,FALSE)),"")</f>
        <v>1.26</v>
      </c>
    </row>
    <row r="9" spans="1:14" x14ac:dyDescent="0.2">
      <c r="A9" s="83">
        <f t="array" ref="A9">IFERROR(INDEX('Annex 2 EHV charges'!$A$11:$A$200, MATCH(0, IF(ISBLANK('Annex 2 EHV charges'!$A$11:$A$200),1, COUNTIF(A$4:$A8, 'Annex 2 EHV charges'!$A$11:$A$200)), 0)),"")</f>
        <v>705</v>
      </c>
      <c r="B9" s="83">
        <f>IF($A9="","",VLOOKUP($A9,'Annex 2 EHV charges'!$A:$P,2,0))</f>
        <v>705</v>
      </c>
      <c r="C9" s="84" t="str">
        <f>IF($A9="","",VLOOKUP($A9,'Annex 2 EHV charges'!$A:$P,3,0))</f>
        <v>1470000097947</v>
      </c>
      <c r="D9" s="83" t="str">
        <f>IF($A9="","",VLOOKUP($A9,'Annex 2 EHV charges'!$A:$P,7,0))</f>
        <v>Four Ashes Incinerator</v>
      </c>
      <c r="E9" s="88" t="str">
        <f>IFERROR(IF(VLOOKUP($A9,'Annex 2 EHV charges'!$A:$O,COLUMN(E9)+4,FALSE)=0,"",VLOOKUP($A9,'Annex 2 EHV charges'!$A:$O,COLUMN(E9)+4,FALSE)),"")</f>
        <v/>
      </c>
      <c r="F9" s="89">
        <f>IFERROR(IF(VLOOKUP($A9,'Annex 2 EHV charges'!$A:$O,COLUMN(F9)+4,FALSE)=0,"",VLOOKUP($A9,'Annex 2 EHV charges'!$A:$O,COLUMN(F9)+4,FALSE)),"")</f>
        <v>75.709999999999994</v>
      </c>
      <c r="G9" s="90">
        <f>IFERROR(IF(VLOOKUP($A9,'Annex 2 EHV charges'!$A:$O,COLUMN(G9)+4,FALSE)=0,"",VLOOKUP($A9,'Annex 2 EHV charges'!$A:$O,COLUMN(G9)+4,FALSE)),"")</f>
        <v>0.77</v>
      </c>
      <c r="H9" s="90">
        <f>IFERROR(IF(VLOOKUP($A9,'Annex 2 EHV charges'!$A:$O,COLUMN(H9)+4,FALSE)=0,"",VLOOKUP($A9,'Annex 2 EHV charges'!$A:$O,COLUMN(H9)+4,FALSE)),"")</f>
        <v>0.77</v>
      </c>
    </row>
    <row r="10" spans="1:14" x14ac:dyDescent="0.2">
      <c r="A10" s="83">
        <f t="array" ref="A10">IFERROR(INDEX('Annex 2 EHV charges'!$A$11:$A$200, MATCH(0, IF(ISBLANK('Annex 2 EHV charges'!$A$11:$A$200),1, COUNTIF(A$4:$A9, 'Annex 2 EHV charges'!$A$11:$A$200)), 0)),"")</f>
        <v>706</v>
      </c>
      <c r="B10" s="83">
        <f>IF($A10="","",VLOOKUP($A10,'Annex 2 EHV charges'!$A:$P,2,0))</f>
        <v>706</v>
      </c>
      <c r="C10" s="84" t="str">
        <f>IF($A10="","",VLOOKUP($A10,'Annex 2 EHV charges'!$A:$P,3,0))</f>
        <v>1470000077913</v>
      </c>
      <c r="D10" s="83" t="str">
        <f>IF($A10="","",VLOOKUP($A10,'Annex 2 EHV charges'!$A:$P,7,0))</f>
        <v>Witches Farm Solar</v>
      </c>
      <c r="E10" s="88">
        <f>IFERROR(IF(VLOOKUP($A10,'Annex 2 EHV charges'!$A:$O,COLUMN(E10)+4,FALSE)=0,"",VLOOKUP($A10,'Annex 2 EHV charges'!$A:$O,COLUMN(E10)+4,FALSE)),"")</f>
        <v>1.788</v>
      </c>
      <c r="F10" s="89">
        <f>IFERROR(IF(VLOOKUP($A10,'Annex 2 EHV charges'!$A:$O,COLUMN(F10)+4,FALSE)=0,"",VLOOKUP($A10,'Annex 2 EHV charges'!$A:$O,COLUMN(F10)+4,FALSE)),"")</f>
        <v>40.75</v>
      </c>
      <c r="G10" s="90">
        <f>IFERROR(IF(VLOOKUP($A10,'Annex 2 EHV charges'!$A:$O,COLUMN(G10)+4,FALSE)=0,"",VLOOKUP($A10,'Annex 2 EHV charges'!$A:$O,COLUMN(G10)+4,FALSE)),"")</f>
        <v>3.08</v>
      </c>
      <c r="H10" s="90">
        <f>IFERROR(IF(VLOOKUP($A10,'Annex 2 EHV charges'!$A:$O,COLUMN(H10)+4,FALSE)=0,"",VLOOKUP($A10,'Annex 2 EHV charges'!$A:$O,COLUMN(H10)+4,FALSE)),"")</f>
        <v>3.08</v>
      </c>
    </row>
    <row r="11" spans="1:14" ht="25.5" x14ac:dyDescent="0.2">
      <c r="A11" s="83">
        <f t="array" ref="A11">IFERROR(INDEX('Annex 2 EHV charges'!$A$11:$A$200, MATCH(0, IF(ISBLANK('Annex 2 EHV charges'!$A$11:$A$200),1, COUNTIF(A$4:$A10, 'Annex 2 EHV charges'!$A$11:$A$200)), 0)),"")</f>
        <v>707</v>
      </c>
      <c r="B11" s="83">
        <f>IF($A11="","",VLOOKUP($A11,'Annex 2 EHV charges'!$A:$P,2,0))</f>
        <v>707</v>
      </c>
      <c r="C11" s="84" t="str">
        <f>IF($A11="","",VLOOKUP($A11,'Annex 2 EHV charges'!$A:$P,3,0))</f>
        <v>1430000001342
1430000001351</v>
      </c>
      <c r="D11" s="83" t="str">
        <f>IF($A11="","",VLOOKUP($A11,'Annex 2 EHV charges'!$A:$P,7,0))</f>
        <v>Uni of Birmingham</v>
      </c>
      <c r="E11" s="88" t="str">
        <f>IFERROR(IF(VLOOKUP($A11,'Annex 2 EHV charges'!$A:$O,COLUMN(E11)+4,FALSE)=0,"",VLOOKUP($A11,'Annex 2 EHV charges'!$A:$O,COLUMN(E11)+4,FALSE)),"")</f>
        <v/>
      </c>
      <c r="F11" s="89">
        <f>IFERROR(IF(VLOOKUP($A11,'Annex 2 EHV charges'!$A:$O,COLUMN(F11)+4,FALSE)=0,"",VLOOKUP($A11,'Annex 2 EHV charges'!$A:$O,COLUMN(F11)+4,FALSE)),"")</f>
        <v>29922.93</v>
      </c>
      <c r="G11" s="90">
        <f>IFERROR(IF(VLOOKUP($A11,'Annex 2 EHV charges'!$A:$O,COLUMN(G11)+4,FALSE)=0,"",VLOOKUP($A11,'Annex 2 EHV charges'!$A:$O,COLUMN(G11)+4,FALSE)),"")</f>
        <v>3.07</v>
      </c>
      <c r="H11" s="90">
        <f>IFERROR(IF(VLOOKUP($A11,'Annex 2 EHV charges'!$A:$O,COLUMN(H11)+4,FALSE)=0,"",VLOOKUP($A11,'Annex 2 EHV charges'!$A:$O,COLUMN(H11)+4,FALSE)),"")</f>
        <v>3.07</v>
      </c>
    </row>
    <row r="12" spans="1:14" x14ac:dyDescent="0.2">
      <c r="A12" s="83">
        <f t="array" ref="A12">IFERROR(INDEX('Annex 2 EHV charges'!$A$11:$A$200, MATCH(0, IF(ISBLANK('Annex 2 EHV charges'!$A$11:$A$200),1, COUNTIF(A$4:$A11, 'Annex 2 EHV charges'!$A$11:$A$200)), 0)),"")</f>
        <v>709</v>
      </c>
      <c r="B12" s="83">
        <f>IF($A12="","",VLOOKUP($A12,'Annex 2 EHV charges'!$A:$P,2,0))</f>
        <v>709</v>
      </c>
      <c r="C12" s="84" t="str">
        <f>IF($A12="","",VLOOKUP($A12,'Annex 2 EHV charges'!$A:$P,3,0))</f>
        <v>1426644200003</v>
      </c>
      <c r="D12" s="83" t="str">
        <f>IF($A12="","",VLOOKUP($A12,'Annex 2 EHV charges'!$A:$P,7,0))</f>
        <v>Severn Trent Water (Wyelands)</v>
      </c>
      <c r="E12" s="88">
        <f>IFERROR(IF(VLOOKUP($A12,'Annex 2 EHV charges'!$A:$O,COLUMN(E12)+4,FALSE)=0,"",VLOOKUP($A12,'Annex 2 EHV charges'!$A:$O,COLUMN(E12)+4,FALSE)),"")</f>
        <v>0.43099999999999999</v>
      </c>
      <c r="F12" s="89">
        <f>IFERROR(IF(VLOOKUP($A12,'Annex 2 EHV charges'!$A:$O,COLUMN(F12)+4,FALSE)=0,"",VLOOKUP($A12,'Annex 2 EHV charges'!$A:$O,COLUMN(F12)+4,FALSE)),"")</f>
        <v>2907.68</v>
      </c>
      <c r="G12" s="90">
        <f>IFERROR(IF(VLOOKUP($A12,'Annex 2 EHV charges'!$A:$O,COLUMN(G12)+4,FALSE)=0,"",VLOOKUP($A12,'Annex 2 EHV charges'!$A:$O,COLUMN(G12)+4,FALSE)),"")</f>
        <v>0.72</v>
      </c>
      <c r="H12" s="90">
        <f>IFERROR(IF(VLOOKUP($A12,'Annex 2 EHV charges'!$A:$O,COLUMN(H12)+4,FALSE)=0,"",VLOOKUP($A12,'Annex 2 EHV charges'!$A:$O,COLUMN(H12)+4,FALSE)),"")</f>
        <v>0.72</v>
      </c>
    </row>
    <row r="13" spans="1:14" x14ac:dyDescent="0.2">
      <c r="A13" s="83">
        <f t="array" ref="A13">IFERROR(INDEX('Annex 2 EHV charges'!$A$11:$A$200, MATCH(0, IF(ISBLANK('Annex 2 EHV charges'!$A$11:$A$200),1, COUNTIF(A$4:$A12, 'Annex 2 EHV charges'!$A$11:$A$200)), 0)),"")</f>
        <v>710</v>
      </c>
      <c r="B13" s="83">
        <f>IF($A13="","",VLOOKUP($A13,'Annex 2 EHV charges'!$A:$P,2,0))</f>
        <v>710</v>
      </c>
      <c r="C13" s="84" t="str">
        <f>IF($A13="","",VLOOKUP($A13,'Annex 2 EHV charges'!$A:$P,3,0))</f>
        <v>1425993500002</v>
      </c>
      <c r="D13" s="83" t="str">
        <f>IF($A13="","",VLOOKUP($A13,'Annex 2 EHV charges'!$A:$P,7,0))</f>
        <v>Wolverhampton Waste Services</v>
      </c>
      <c r="E13" s="88" t="str">
        <f>IFERROR(IF(VLOOKUP($A13,'Annex 2 EHV charges'!$A:$O,COLUMN(E13)+4,FALSE)=0,"",VLOOKUP($A13,'Annex 2 EHV charges'!$A:$O,COLUMN(E13)+4,FALSE)),"")</f>
        <v/>
      </c>
      <c r="F13" s="89">
        <f>IFERROR(IF(VLOOKUP($A13,'Annex 2 EHV charges'!$A:$O,COLUMN(F13)+4,FALSE)=0,"",VLOOKUP($A13,'Annex 2 EHV charges'!$A:$O,COLUMN(F13)+4,FALSE)),"")</f>
        <v>15.33</v>
      </c>
      <c r="G13" s="90">
        <f>IFERROR(IF(VLOOKUP($A13,'Annex 2 EHV charges'!$A:$O,COLUMN(G13)+4,FALSE)=0,"",VLOOKUP($A13,'Annex 2 EHV charges'!$A:$O,COLUMN(G13)+4,FALSE)),"")</f>
        <v>0.56999999999999995</v>
      </c>
      <c r="H13" s="90">
        <f>IFERROR(IF(VLOOKUP($A13,'Annex 2 EHV charges'!$A:$O,COLUMN(H13)+4,FALSE)=0,"",VLOOKUP($A13,'Annex 2 EHV charges'!$A:$O,COLUMN(H13)+4,FALSE)),"")</f>
        <v>0.56999999999999995</v>
      </c>
    </row>
    <row r="14" spans="1:14" ht="25.5" x14ac:dyDescent="0.2">
      <c r="A14" s="83">
        <f t="array" ref="A14">IFERROR(INDEX('Annex 2 EHV charges'!$A$11:$A$200, MATCH(0, IF(ISBLANK('Annex 2 EHV charges'!$A$11:$A$200),1, COUNTIF(A$4:$A13, 'Annex 2 EHV charges'!$A$11:$A$200)), 0)),"")</f>
        <v>711</v>
      </c>
      <c r="B14" s="83">
        <f>IF($A14="","",VLOOKUP($A14,'Annex 2 EHV charges'!$A:$P,2,0))</f>
        <v>711</v>
      </c>
      <c r="C14" s="84" t="str">
        <f>IF($A14="","",VLOOKUP($A14,'Annex 2 EHV charges'!$A:$P,3,0))</f>
        <v>1421696500001
1430000000906</v>
      </c>
      <c r="D14" s="83" t="str">
        <f>IF($A14="","",VLOOKUP($A14,'Annex 2 EHV charges'!$A:$P,7,0))</f>
        <v>Stoke CHP</v>
      </c>
      <c r="E14" s="88">
        <f>IFERROR(IF(VLOOKUP($A14,'Annex 2 EHV charges'!$A:$O,COLUMN(E14)+4,FALSE)=0,"",VLOOKUP($A14,'Annex 2 EHV charges'!$A:$O,COLUMN(E14)+4,FALSE)),"")</f>
        <v>1.0149999999999999</v>
      </c>
      <c r="F14" s="89">
        <f>IFERROR(IF(VLOOKUP($A14,'Annex 2 EHV charges'!$A:$O,COLUMN(F14)+4,FALSE)=0,"",VLOOKUP($A14,'Annex 2 EHV charges'!$A:$O,COLUMN(F14)+4,FALSE)),"")</f>
        <v>10630.78</v>
      </c>
      <c r="G14" s="90">
        <f>IFERROR(IF(VLOOKUP($A14,'Annex 2 EHV charges'!$A:$O,COLUMN(G14)+4,FALSE)=0,"",VLOOKUP($A14,'Annex 2 EHV charges'!$A:$O,COLUMN(G14)+4,FALSE)),"")</f>
        <v>0.7</v>
      </c>
      <c r="H14" s="90">
        <f>IFERROR(IF(VLOOKUP($A14,'Annex 2 EHV charges'!$A:$O,COLUMN(H14)+4,FALSE)=0,"",VLOOKUP($A14,'Annex 2 EHV charges'!$A:$O,COLUMN(H14)+4,FALSE)),"")</f>
        <v>0.7</v>
      </c>
    </row>
    <row r="15" spans="1:14" ht="25.5" x14ac:dyDescent="0.2">
      <c r="A15" s="83">
        <f t="array" ref="A15">IFERROR(INDEX('Annex 2 EHV charges'!$A$11:$A$200, MATCH(0, IF(ISBLANK('Annex 2 EHV charges'!$A$11:$A$200),1, COUNTIF(A$4:$A14, 'Annex 2 EHV charges'!$A$11:$A$200)), 0)),"")</f>
        <v>712</v>
      </c>
      <c r="B15" s="83">
        <f>IF($A15="","",VLOOKUP($A15,'Annex 2 EHV charges'!$A:$P,2,0))</f>
        <v>712</v>
      </c>
      <c r="C15" s="84" t="str">
        <f>IF($A15="","",VLOOKUP($A15,'Annex 2 EHV charges'!$A:$P,3,0))</f>
        <v>1428483000001
1429586500003</v>
      </c>
      <c r="D15" s="83" t="str">
        <f>IF($A15="","",VLOOKUP($A15,'Annex 2 EHV charges'!$A:$P,7,0))</f>
        <v>WBB Minerals</v>
      </c>
      <c r="E15" s="88">
        <f>IFERROR(IF(VLOOKUP($A15,'Annex 2 EHV charges'!$A:$O,COLUMN(E15)+4,FALSE)=0,"",VLOOKUP($A15,'Annex 2 EHV charges'!$A:$O,COLUMN(E15)+4,FALSE)),"")</f>
        <v>1.0209999999999999</v>
      </c>
      <c r="F15" s="89">
        <f>IFERROR(IF(VLOOKUP($A15,'Annex 2 EHV charges'!$A:$O,COLUMN(F15)+4,FALSE)=0,"",VLOOKUP($A15,'Annex 2 EHV charges'!$A:$O,COLUMN(F15)+4,FALSE)),"")</f>
        <v>2124.16</v>
      </c>
      <c r="G15" s="90">
        <f>IFERROR(IF(VLOOKUP($A15,'Annex 2 EHV charges'!$A:$O,COLUMN(G15)+4,FALSE)=0,"",VLOOKUP($A15,'Annex 2 EHV charges'!$A:$O,COLUMN(G15)+4,FALSE)),"")</f>
        <v>1.59</v>
      </c>
      <c r="H15" s="90">
        <f>IFERROR(IF(VLOOKUP($A15,'Annex 2 EHV charges'!$A:$O,COLUMN(H15)+4,FALSE)=0,"",VLOOKUP($A15,'Annex 2 EHV charges'!$A:$O,COLUMN(H15)+4,FALSE)),"")</f>
        <v>1.59</v>
      </c>
    </row>
    <row r="16" spans="1:14" x14ac:dyDescent="0.2">
      <c r="A16" s="83">
        <f t="array" ref="A16">IFERROR(INDEX('Annex 2 EHV charges'!$A$11:$A$200, MATCH(0, IF(ISBLANK('Annex 2 EHV charges'!$A$11:$A$200),1, COUNTIF(A$4:$A15, 'Annex 2 EHV charges'!$A$11:$A$200)), 0)),"")</f>
        <v>713</v>
      </c>
      <c r="B16" s="83">
        <f>IF($A16="","",VLOOKUP($A16,'Annex 2 EHV charges'!$A:$P,2,0))</f>
        <v>713</v>
      </c>
      <c r="C16" s="84" t="str">
        <f>IF($A16="","",VLOOKUP($A16,'Annex 2 EHV charges'!$A:$P,3,0))</f>
        <v>1422804000005</v>
      </c>
      <c r="D16" s="83" t="str">
        <f>IF($A16="","",VLOOKUP($A16,'Annex 2 EHV charges'!$A:$P,7,0))</f>
        <v>Cauldon Cement</v>
      </c>
      <c r="E16" s="88">
        <f>IFERROR(IF(VLOOKUP($A16,'Annex 2 EHV charges'!$A:$O,COLUMN(E16)+4,FALSE)=0,"",VLOOKUP($A16,'Annex 2 EHV charges'!$A:$O,COLUMN(E16)+4,FALSE)),"")</f>
        <v>1.02</v>
      </c>
      <c r="F16" s="89">
        <f>IFERROR(IF(VLOOKUP($A16,'Annex 2 EHV charges'!$A:$O,COLUMN(F16)+4,FALSE)=0,"",VLOOKUP($A16,'Annex 2 EHV charges'!$A:$O,COLUMN(F16)+4,FALSE)),"")</f>
        <v>27676.12</v>
      </c>
      <c r="G16" s="90">
        <f>IFERROR(IF(VLOOKUP($A16,'Annex 2 EHV charges'!$A:$O,COLUMN(G16)+4,FALSE)=0,"",VLOOKUP($A16,'Annex 2 EHV charges'!$A:$O,COLUMN(G16)+4,FALSE)),"")</f>
        <v>2.71</v>
      </c>
      <c r="H16" s="90">
        <f>IFERROR(IF(VLOOKUP($A16,'Annex 2 EHV charges'!$A:$O,COLUMN(H16)+4,FALSE)=0,"",VLOOKUP($A16,'Annex 2 EHV charges'!$A:$O,COLUMN(H16)+4,FALSE)),"")</f>
        <v>2.71</v>
      </c>
    </row>
    <row r="17" spans="1:8" x14ac:dyDescent="0.2">
      <c r="A17" s="83">
        <f t="array" ref="A17">IFERROR(INDEX('Annex 2 EHV charges'!$A$11:$A$200, MATCH(0, IF(ISBLANK('Annex 2 EHV charges'!$A$11:$A$200),1, COUNTIF(A$4:$A16, 'Annex 2 EHV charges'!$A$11:$A$200)), 0)),"")</f>
        <v>714</v>
      </c>
      <c r="B17" s="83">
        <f>IF($A17="","",VLOOKUP($A17,'Annex 2 EHV charges'!$A:$P,2,0))</f>
        <v>714</v>
      </c>
      <c r="C17" s="84" t="str">
        <f>IF($A17="","",VLOOKUP($A17,'Annex 2 EHV charges'!$A:$P,3,0))</f>
        <v>1412791203000</v>
      </c>
      <c r="D17" s="83" t="str">
        <f>IF($A17="","",VLOOKUP($A17,'Annex 2 EHV charges'!$A:$P,7,0))</f>
        <v>Abson Gas Compressor Station</v>
      </c>
      <c r="E17" s="88" t="str">
        <f>IFERROR(IF(VLOOKUP($A17,'Annex 2 EHV charges'!$A:$O,COLUMN(E17)+4,FALSE)=0,"",VLOOKUP($A17,'Annex 2 EHV charges'!$A:$O,COLUMN(E17)+4,FALSE)),"")</f>
        <v/>
      </c>
      <c r="F17" s="89">
        <f>IFERROR(IF(VLOOKUP($A17,'Annex 2 EHV charges'!$A:$O,COLUMN(F17)+4,FALSE)=0,"",VLOOKUP($A17,'Annex 2 EHV charges'!$A:$O,COLUMN(F17)+4,FALSE)),"")</f>
        <v>10734.18</v>
      </c>
      <c r="G17" s="90">
        <f>IFERROR(IF(VLOOKUP($A17,'Annex 2 EHV charges'!$A:$O,COLUMN(G17)+4,FALSE)=0,"",VLOOKUP($A17,'Annex 2 EHV charges'!$A:$O,COLUMN(G17)+4,FALSE)),"")</f>
        <v>1.05</v>
      </c>
      <c r="H17" s="90">
        <f>IFERROR(IF(VLOOKUP($A17,'Annex 2 EHV charges'!$A:$O,COLUMN(H17)+4,FALSE)=0,"",VLOOKUP($A17,'Annex 2 EHV charges'!$A:$O,COLUMN(H17)+4,FALSE)),"")</f>
        <v>1.05</v>
      </c>
    </row>
    <row r="18" spans="1:8" x14ac:dyDescent="0.2">
      <c r="A18" s="83">
        <f t="array" ref="A18">IFERROR(INDEX('Annex 2 EHV charges'!$A$11:$A$200, MATCH(0, IF(ISBLANK('Annex 2 EHV charges'!$A$11:$A$200),1, COUNTIF(A$4:$A17, 'Annex 2 EHV charges'!$A$11:$A$200)), 0)),"")</f>
        <v>715</v>
      </c>
      <c r="B18" s="83">
        <f>IF($A18="","",VLOOKUP($A18,'Annex 2 EHV charges'!$A:$P,2,0))</f>
        <v>715</v>
      </c>
      <c r="C18" s="84" t="str">
        <f>IF($A18="","",VLOOKUP($A18,'Annex 2 EHV charges'!$A:$P,3,0))</f>
        <v>1422108000000</v>
      </c>
      <c r="D18" s="83" t="str">
        <f>IF($A18="","",VLOOKUP($A18,'Annex 2 EHV charges'!$A:$P,7,0))</f>
        <v>Ervin Amasteel</v>
      </c>
      <c r="E18" s="88" t="str">
        <f>IFERROR(IF(VLOOKUP($A18,'Annex 2 EHV charges'!$A:$O,COLUMN(E18)+4,FALSE)=0,"",VLOOKUP($A18,'Annex 2 EHV charges'!$A:$O,COLUMN(E18)+4,FALSE)),"")</f>
        <v/>
      </c>
      <c r="F18" s="89">
        <f>IFERROR(IF(VLOOKUP($A18,'Annex 2 EHV charges'!$A:$O,COLUMN(F18)+4,FALSE)=0,"",VLOOKUP($A18,'Annex 2 EHV charges'!$A:$O,COLUMN(F18)+4,FALSE)),"")</f>
        <v>21340.959999999999</v>
      </c>
      <c r="G18" s="90">
        <f>IFERROR(IF(VLOOKUP($A18,'Annex 2 EHV charges'!$A:$O,COLUMN(G18)+4,FALSE)=0,"",VLOOKUP($A18,'Annex 2 EHV charges'!$A:$O,COLUMN(G18)+4,FALSE)),"")</f>
        <v>0.49</v>
      </c>
      <c r="H18" s="90">
        <f>IFERROR(IF(VLOOKUP($A18,'Annex 2 EHV charges'!$A:$O,COLUMN(H18)+4,FALSE)=0,"",VLOOKUP($A18,'Annex 2 EHV charges'!$A:$O,COLUMN(H18)+4,FALSE)),"")</f>
        <v>0.49</v>
      </c>
    </row>
    <row r="19" spans="1:8" x14ac:dyDescent="0.2">
      <c r="A19" s="83">
        <f t="array" ref="A19">IFERROR(INDEX('Annex 2 EHV charges'!$A$11:$A$200, MATCH(0, IF(ISBLANK('Annex 2 EHV charges'!$A$11:$A$200),1, COUNTIF(A$4:$A18, 'Annex 2 EHV charges'!$A$11:$A$200)), 0)),"")</f>
        <v>716</v>
      </c>
      <c r="B19" s="83">
        <f>IF($A19="","",VLOOKUP($A19,'Annex 2 EHV charges'!$A:$P,2,0))</f>
        <v>716</v>
      </c>
      <c r="C19" s="84" t="str">
        <f>IF($A19="","",VLOOKUP($A19,'Annex 2 EHV charges'!$A:$P,3,0))</f>
        <v>1426793500003</v>
      </c>
      <c r="D19" s="83" t="str">
        <f>IF($A19="","",VLOOKUP($A19,'Annex 2 EHV charges'!$A:$P,7,0))</f>
        <v>Hanford Waste Services</v>
      </c>
      <c r="E19" s="88">
        <f>IFERROR(IF(VLOOKUP($A19,'Annex 2 EHV charges'!$A:$O,COLUMN(E19)+4,FALSE)=0,"",VLOOKUP($A19,'Annex 2 EHV charges'!$A:$O,COLUMN(E19)+4,FALSE)),"")</f>
        <v>1.0149999999999999</v>
      </c>
      <c r="F19" s="89">
        <f>IFERROR(IF(VLOOKUP($A19,'Annex 2 EHV charges'!$A:$O,COLUMN(F19)+4,FALSE)=0,"",VLOOKUP($A19,'Annex 2 EHV charges'!$A:$O,COLUMN(F19)+4,FALSE)),"")</f>
        <v>107.44</v>
      </c>
      <c r="G19" s="90">
        <f>IFERROR(IF(VLOOKUP($A19,'Annex 2 EHV charges'!$A:$O,COLUMN(G19)+4,FALSE)=0,"",VLOOKUP($A19,'Annex 2 EHV charges'!$A:$O,COLUMN(G19)+4,FALSE)),"")</f>
        <v>0.68</v>
      </c>
      <c r="H19" s="90">
        <f>IFERROR(IF(VLOOKUP($A19,'Annex 2 EHV charges'!$A:$O,COLUMN(H19)+4,FALSE)=0,"",VLOOKUP($A19,'Annex 2 EHV charges'!$A:$O,COLUMN(H19)+4,FALSE)),"")</f>
        <v>0.68</v>
      </c>
    </row>
    <row r="20" spans="1:8" ht="25.5" x14ac:dyDescent="0.2">
      <c r="A20" s="83">
        <f t="array" ref="A20">IFERROR(INDEX('Annex 2 EHV charges'!$A$11:$A$200, MATCH(0, IF(ISBLANK('Annex 2 EHV charges'!$A$11:$A$200),1, COUNTIF(A$4:$A19, 'Annex 2 EHV charges'!$A$11:$A$200)), 0)),"")</f>
        <v>717</v>
      </c>
      <c r="B20" s="83">
        <f>IF($A20="","",VLOOKUP($A20,'Annex 2 EHV charges'!$A:$P,2,0))</f>
        <v>717</v>
      </c>
      <c r="C20" s="84" t="str">
        <f>IF($A20="","",VLOOKUP($A20,'Annex 2 EHV charges'!$A:$P,3,0))</f>
        <v>1422664500000
1425861000001</v>
      </c>
      <c r="D20" s="83" t="str">
        <f>IF($A20="","",VLOOKUP($A20,'Annex 2 EHV charges'!$A:$P,7,0))</f>
        <v>NR Kidsgrove</v>
      </c>
      <c r="E20" s="88">
        <f>IFERROR(IF(VLOOKUP($A20,'Annex 2 EHV charges'!$A:$O,COLUMN(E20)+4,FALSE)=0,"",VLOOKUP($A20,'Annex 2 EHV charges'!$A:$O,COLUMN(E20)+4,FALSE)),"")</f>
        <v>1.012</v>
      </c>
      <c r="F20" s="89">
        <f>IFERROR(IF(VLOOKUP($A20,'Annex 2 EHV charges'!$A:$O,COLUMN(F20)+4,FALSE)=0,"",VLOOKUP($A20,'Annex 2 EHV charges'!$A:$O,COLUMN(F20)+4,FALSE)),"")</f>
        <v>22210.71</v>
      </c>
      <c r="G20" s="90">
        <f>IFERROR(IF(VLOOKUP($A20,'Annex 2 EHV charges'!$A:$O,COLUMN(G20)+4,FALSE)=0,"",VLOOKUP($A20,'Annex 2 EHV charges'!$A:$O,COLUMN(G20)+4,FALSE)),"")</f>
        <v>1.1100000000000001</v>
      </c>
      <c r="H20" s="90">
        <f>IFERROR(IF(VLOOKUP($A20,'Annex 2 EHV charges'!$A:$O,COLUMN(H20)+4,FALSE)=0,"",VLOOKUP($A20,'Annex 2 EHV charges'!$A:$O,COLUMN(H20)+4,FALSE)),"")</f>
        <v>1.1100000000000001</v>
      </c>
    </row>
    <row r="21" spans="1:8" ht="25.5" x14ac:dyDescent="0.2">
      <c r="A21" s="83">
        <f t="array" ref="A21">IFERROR(INDEX('Annex 2 EHV charges'!$A$11:$A$200, MATCH(0, IF(ISBLANK('Annex 2 EHV charges'!$A$11:$A$200),1, COUNTIF(A$4:$A20, 'Annex 2 EHV charges'!$A$11:$A$200)), 0)),"")</f>
        <v>718</v>
      </c>
      <c r="B21" s="83">
        <f>IF($A21="","",VLOOKUP($A21,'Annex 2 EHV charges'!$A:$P,2,0))</f>
        <v>718</v>
      </c>
      <c r="C21" s="84" t="str">
        <f>IF($A21="","",VLOOKUP($A21,'Annex 2 EHV charges'!$A:$P,3,0))</f>
        <v>1421664500008
1426342000002</v>
      </c>
      <c r="D21" s="83" t="str">
        <f>IF($A21="","",VLOOKUP($A21,'Annex 2 EHV charges'!$A:$P,7,0))</f>
        <v>NR Stafford</v>
      </c>
      <c r="E21" s="88" t="str">
        <f>IFERROR(IF(VLOOKUP($A21,'Annex 2 EHV charges'!$A:$O,COLUMN(E21)+4,FALSE)=0,"",VLOOKUP($A21,'Annex 2 EHV charges'!$A:$O,COLUMN(E21)+4,FALSE)),"")</f>
        <v/>
      </c>
      <c r="F21" s="89">
        <f>IFERROR(IF(VLOOKUP($A21,'Annex 2 EHV charges'!$A:$O,COLUMN(F21)+4,FALSE)=0,"",VLOOKUP($A21,'Annex 2 EHV charges'!$A:$O,COLUMN(F21)+4,FALSE)),"")</f>
        <v>28676.16</v>
      </c>
      <c r="G21" s="90">
        <f>IFERROR(IF(VLOOKUP($A21,'Annex 2 EHV charges'!$A:$O,COLUMN(G21)+4,FALSE)=0,"",VLOOKUP($A21,'Annex 2 EHV charges'!$A:$O,COLUMN(G21)+4,FALSE)),"")</f>
        <v>1.2</v>
      </c>
      <c r="H21" s="90">
        <f>IFERROR(IF(VLOOKUP($A21,'Annex 2 EHV charges'!$A:$O,COLUMN(H21)+4,FALSE)=0,"",VLOOKUP($A21,'Annex 2 EHV charges'!$A:$O,COLUMN(H21)+4,FALSE)),"")</f>
        <v>1.2</v>
      </c>
    </row>
    <row r="22" spans="1:8" ht="25.5" x14ac:dyDescent="0.2">
      <c r="A22" s="83">
        <f t="array" ref="A22">IFERROR(INDEX('Annex 2 EHV charges'!$A$11:$A$200, MATCH(0, IF(ISBLANK('Annex 2 EHV charges'!$A$11:$A$200),1, COUNTIF(A$4:$A21, 'Annex 2 EHV charges'!$A$11:$A$200)), 0)),"")</f>
        <v>719</v>
      </c>
      <c r="B22" s="83">
        <f>IF($A22="","",VLOOKUP($A22,'Annex 2 EHV charges'!$A:$P,2,0))</f>
        <v>719</v>
      </c>
      <c r="C22" s="84" t="str">
        <f>IF($A22="","",VLOOKUP($A22,'Annex 2 EHV charges'!$A:$P,3,0))</f>
        <v>1423124100000
1428564500005</v>
      </c>
      <c r="D22" s="83" t="str">
        <f>IF($A22="","",VLOOKUP($A22,'Annex 2 EHV charges'!$A:$P,7,0))</f>
        <v>NR Washwood Heath</v>
      </c>
      <c r="E22" s="88">
        <f>IFERROR(IF(VLOOKUP($A22,'Annex 2 EHV charges'!$A:$O,COLUMN(E22)+4,FALSE)=0,"",VLOOKUP($A22,'Annex 2 EHV charges'!$A:$O,COLUMN(E22)+4,FALSE)),"")</f>
        <v>0.875</v>
      </c>
      <c r="F22" s="89">
        <f>IFERROR(IF(VLOOKUP($A22,'Annex 2 EHV charges'!$A:$O,COLUMN(F22)+4,FALSE)=0,"",VLOOKUP($A22,'Annex 2 EHV charges'!$A:$O,COLUMN(F22)+4,FALSE)),"")</f>
        <v>13796.3</v>
      </c>
      <c r="G22" s="90">
        <f>IFERROR(IF(VLOOKUP($A22,'Annex 2 EHV charges'!$A:$O,COLUMN(G22)+4,FALSE)=0,"",VLOOKUP($A22,'Annex 2 EHV charges'!$A:$O,COLUMN(G22)+4,FALSE)),"")</f>
        <v>1.02</v>
      </c>
      <c r="H22" s="90">
        <f>IFERROR(IF(VLOOKUP($A22,'Annex 2 EHV charges'!$A:$O,COLUMN(H22)+4,FALSE)=0,"",VLOOKUP($A22,'Annex 2 EHV charges'!$A:$O,COLUMN(H22)+4,FALSE)),"")</f>
        <v>1.02</v>
      </c>
    </row>
    <row r="23" spans="1:8" x14ac:dyDescent="0.2">
      <c r="A23" s="83">
        <f t="array" ref="A23">IFERROR(INDEX('Annex 2 EHV charges'!$A$11:$A$200, MATCH(0, IF(ISBLANK('Annex 2 EHV charges'!$A$11:$A$200),1, COUNTIF(A$4:$A22, 'Annex 2 EHV charges'!$A$11:$A$200)), 0)),"")</f>
        <v>720</v>
      </c>
      <c r="B23" s="83">
        <f>IF($A23="","",VLOOKUP($A23,'Annex 2 EHV charges'!$A:$P,2,0))</f>
        <v>720</v>
      </c>
      <c r="C23" s="84" t="str">
        <f>IF($A23="","",VLOOKUP($A23,'Annex 2 EHV charges'!$A:$P,3,0))</f>
        <v>1420286500000</v>
      </c>
      <c r="D23" s="83" t="str">
        <f>IF($A23="","",VLOOKUP($A23,'Annex 2 EHV charges'!$A:$P,7,0))</f>
        <v>NR Winson Green</v>
      </c>
      <c r="E23" s="88">
        <f>IFERROR(IF(VLOOKUP($A23,'Annex 2 EHV charges'!$A:$O,COLUMN(E23)+4,FALSE)=0,"",VLOOKUP($A23,'Annex 2 EHV charges'!$A:$O,COLUMN(E23)+4,FALSE)),"")</f>
        <v>1.845</v>
      </c>
      <c r="F23" s="89">
        <f>IFERROR(IF(VLOOKUP($A23,'Annex 2 EHV charges'!$A:$O,COLUMN(F23)+4,FALSE)=0,"",VLOOKUP($A23,'Annex 2 EHV charges'!$A:$O,COLUMN(F23)+4,FALSE)),"")</f>
        <v>28778.38</v>
      </c>
      <c r="G23" s="90">
        <f>IFERROR(IF(VLOOKUP($A23,'Annex 2 EHV charges'!$A:$O,COLUMN(G23)+4,FALSE)=0,"",VLOOKUP($A23,'Annex 2 EHV charges'!$A:$O,COLUMN(G23)+4,FALSE)),"")</f>
        <v>1.6</v>
      </c>
      <c r="H23" s="90">
        <f>IFERROR(IF(VLOOKUP($A23,'Annex 2 EHV charges'!$A:$O,COLUMN(H23)+4,FALSE)=0,"",VLOOKUP($A23,'Annex 2 EHV charges'!$A:$O,COLUMN(H23)+4,FALSE)),"")</f>
        <v>1.6</v>
      </c>
    </row>
    <row r="24" spans="1:8" x14ac:dyDescent="0.2">
      <c r="A24" s="83">
        <f t="array" ref="A24">IFERROR(INDEX('Annex 2 EHV charges'!$A$11:$A$200, MATCH(0, IF(ISBLANK('Annex 2 EHV charges'!$A$11:$A$200),1, COUNTIF(A$4:$A23, 'Annex 2 EHV charges'!$A$11:$A$200)), 0)),"")</f>
        <v>721</v>
      </c>
      <c r="B24" s="83">
        <f>IF($A24="","",VLOOKUP($A24,'Annex 2 EHV charges'!$A:$P,2,0))</f>
        <v>721</v>
      </c>
      <c r="C24" s="84" t="str">
        <f>IF($A24="","",VLOOKUP($A24,'Annex 2 EHV charges'!$A:$P,3,0))</f>
        <v>1423566000006</v>
      </c>
      <c r="D24" s="83" t="str">
        <f>IF($A24="","",VLOOKUP($A24,'Annex 2 EHV charges'!$A:$P,7,0))</f>
        <v>NR Smethwick</v>
      </c>
      <c r="E24" s="88">
        <f>IFERROR(IF(VLOOKUP($A24,'Annex 2 EHV charges'!$A:$O,COLUMN(E24)+4,FALSE)=0,"",VLOOKUP($A24,'Annex 2 EHV charges'!$A:$O,COLUMN(E24)+4,FALSE)),"")</f>
        <v>1.8220000000000001</v>
      </c>
      <c r="F24" s="89">
        <f>IFERROR(IF(VLOOKUP($A24,'Annex 2 EHV charges'!$A:$O,COLUMN(F24)+4,FALSE)=0,"",VLOOKUP($A24,'Annex 2 EHV charges'!$A:$O,COLUMN(F24)+4,FALSE)),"")</f>
        <v>36341.82</v>
      </c>
      <c r="G24" s="90">
        <f>IFERROR(IF(VLOOKUP($A24,'Annex 2 EHV charges'!$A:$O,COLUMN(G24)+4,FALSE)=0,"",VLOOKUP($A24,'Annex 2 EHV charges'!$A:$O,COLUMN(G24)+4,FALSE)),"")</f>
        <v>0.63</v>
      </c>
      <c r="H24" s="90">
        <f>IFERROR(IF(VLOOKUP($A24,'Annex 2 EHV charges'!$A:$O,COLUMN(H24)+4,FALSE)=0,"",VLOOKUP($A24,'Annex 2 EHV charges'!$A:$O,COLUMN(H24)+4,FALSE)),"")</f>
        <v>0.63</v>
      </c>
    </row>
    <row r="25" spans="1:8" x14ac:dyDescent="0.2">
      <c r="A25" s="83">
        <f t="array" ref="A25">IFERROR(INDEX('Annex 2 EHV charges'!$A$11:$A$200, MATCH(0, IF(ISBLANK('Annex 2 EHV charges'!$A$11:$A$200),1, COUNTIF(A$4:$A24, 'Annex 2 EHV charges'!$A$11:$A$200)), 0)),"")</f>
        <v>722</v>
      </c>
      <c r="B25" s="83">
        <f>IF($A25="","",VLOOKUP($A25,'Annex 2 EHV charges'!$A:$P,2,0))</f>
        <v>722</v>
      </c>
      <c r="C25" s="84" t="str">
        <f>IF($A25="","",VLOOKUP($A25,'Annex 2 EHV charges'!$A:$P,3,0))</f>
        <v>1424136000004</v>
      </c>
      <c r="D25" s="83" t="str">
        <f>IF($A25="","",VLOOKUP($A25,'Annex 2 EHV charges'!$A:$P,7,0))</f>
        <v>NR Willenhall</v>
      </c>
      <c r="E25" s="88" t="str">
        <f>IFERROR(IF(VLOOKUP($A25,'Annex 2 EHV charges'!$A:$O,COLUMN(E25)+4,FALSE)=0,"",VLOOKUP($A25,'Annex 2 EHV charges'!$A:$O,COLUMN(E25)+4,FALSE)),"")</f>
        <v/>
      </c>
      <c r="F25" s="89">
        <f>IFERROR(IF(VLOOKUP($A25,'Annex 2 EHV charges'!$A:$O,COLUMN(F25)+4,FALSE)=0,"",VLOOKUP($A25,'Annex 2 EHV charges'!$A:$O,COLUMN(F25)+4,FALSE)),"")</f>
        <v>12178.91</v>
      </c>
      <c r="G25" s="90">
        <f>IFERROR(IF(VLOOKUP($A25,'Annex 2 EHV charges'!$A:$O,COLUMN(G25)+4,FALSE)=0,"",VLOOKUP($A25,'Annex 2 EHV charges'!$A:$O,COLUMN(G25)+4,FALSE)),"")</f>
        <v>0.94</v>
      </c>
      <c r="H25" s="90">
        <f>IFERROR(IF(VLOOKUP($A25,'Annex 2 EHV charges'!$A:$O,COLUMN(H25)+4,FALSE)=0,"",VLOOKUP($A25,'Annex 2 EHV charges'!$A:$O,COLUMN(H25)+4,FALSE)),"")</f>
        <v>0.94</v>
      </c>
    </row>
    <row r="26" spans="1:8" x14ac:dyDescent="0.2">
      <c r="A26" s="83">
        <f t="array" ref="A26">IFERROR(INDEX('Annex 2 EHV charges'!$A$11:$A$200, MATCH(0, IF(ISBLANK('Annex 2 EHV charges'!$A$11:$A$200),1, COUNTIF(A$4:$A25, 'Annex 2 EHV charges'!$A$11:$A$200)), 0)),"")</f>
        <v>723</v>
      </c>
      <c r="B26" s="83">
        <f>IF($A26="","",VLOOKUP($A26,'Annex 2 EHV charges'!$A:$P,2,0))</f>
        <v>723</v>
      </c>
      <c r="C26" s="84" t="str">
        <f>IF($A26="","",VLOOKUP($A26,'Annex 2 EHV charges'!$A:$P,3,0))</f>
        <v>1460002083346</v>
      </c>
      <c r="D26" s="83" t="str">
        <f>IF($A26="","",VLOOKUP($A26,'Annex 2 EHV charges'!$A:$P,7,0))</f>
        <v>Northwick AD</v>
      </c>
      <c r="E26" s="88" t="str">
        <f>IFERROR(IF(VLOOKUP($A26,'Annex 2 EHV charges'!$A:$O,COLUMN(E26)+4,FALSE)=0,"",VLOOKUP($A26,'Annex 2 EHV charges'!$A:$O,COLUMN(E26)+4,FALSE)),"")</f>
        <v/>
      </c>
      <c r="F26" s="89">
        <f>IFERROR(IF(VLOOKUP($A26,'Annex 2 EHV charges'!$A:$O,COLUMN(F26)+4,FALSE)=0,"",VLOOKUP($A26,'Annex 2 EHV charges'!$A:$O,COLUMN(F26)+4,FALSE)),"")</f>
        <v>2.4700000000000002</v>
      </c>
      <c r="G26" s="90">
        <f>IFERROR(IF(VLOOKUP($A26,'Annex 2 EHV charges'!$A:$O,COLUMN(G26)+4,FALSE)=0,"",VLOOKUP($A26,'Annex 2 EHV charges'!$A:$O,COLUMN(G26)+4,FALSE)),"")</f>
        <v>3.08</v>
      </c>
      <c r="H26" s="90">
        <f>IFERROR(IF(VLOOKUP($A26,'Annex 2 EHV charges'!$A:$O,COLUMN(H26)+4,FALSE)=0,"",VLOOKUP($A26,'Annex 2 EHV charges'!$A:$O,COLUMN(H26)+4,FALSE)),"")</f>
        <v>3.08</v>
      </c>
    </row>
    <row r="27" spans="1:8" ht="102" x14ac:dyDescent="0.2">
      <c r="A27" s="83">
        <f t="array" ref="A27">IFERROR(INDEX('Annex 2 EHV charges'!$A$11:$A$200, MATCH(0, IF(ISBLANK('Annex 2 EHV charges'!$A$11:$A$200),1, COUNTIF(A$4:$A26, 'Annex 2 EHV charges'!$A$11:$A$200)), 0)),"")</f>
        <v>724</v>
      </c>
      <c r="B27" s="83">
        <f>IF($A27="","",VLOOKUP($A27,'Annex 2 EHV charges'!$A:$P,2,0))</f>
        <v>724</v>
      </c>
      <c r="C27" s="84" t="str">
        <f>IF($A27="","",VLOOKUP($A27,'Annex 2 EHV charges'!$A:$P,3,0))</f>
        <v>1430000027786
1430000027795
1430000027800
1430000027810
1430000027829
1430000027838
1430000027847
1430000027856</v>
      </c>
      <c r="D27" s="83" t="str">
        <f>IF($A27="","",VLOOKUP($A27,'Annex 2 EHV charges'!$A:$P,7,0))</f>
        <v>Inco Alloys</v>
      </c>
      <c r="E27" s="88">
        <f>IFERROR(IF(VLOOKUP($A27,'Annex 2 EHV charges'!$A:$O,COLUMN(E27)+4,FALSE)=0,"",VLOOKUP($A27,'Annex 2 EHV charges'!$A:$O,COLUMN(E27)+4,FALSE)),"")</f>
        <v>0.51800000000000002</v>
      </c>
      <c r="F27" s="89">
        <f>IFERROR(IF(VLOOKUP($A27,'Annex 2 EHV charges'!$A:$O,COLUMN(F27)+4,FALSE)=0,"",VLOOKUP($A27,'Annex 2 EHV charges'!$A:$O,COLUMN(F27)+4,FALSE)),"")</f>
        <v>27072.33</v>
      </c>
      <c r="G27" s="90">
        <f>IFERROR(IF(VLOOKUP($A27,'Annex 2 EHV charges'!$A:$O,COLUMN(G27)+4,FALSE)=0,"",VLOOKUP($A27,'Annex 2 EHV charges'!$A:$O,COLUMN(G27)+4,FALSE)),"")</f>
        <v>1.53</v>
      </c>
      <c r="H27" s="90">
        <f>IFERROR(IF(VLOOKUP($A27,'Annex 2 EHV charges'!$A:$O,COLUMN(H27)+4,FALSE)=0,"",VLOOKUP($A27,'Annex 2 EHV charges'!$A:$O,COLUMN(H27)+4,FALSE)),"")</f>
        <v>1.53</v>
      </c>
    </row>
    <row r="28" spans="1:8" x14ac:dyDescent="0.2">
      <c r="A28" s="83">
        <f t="array" ref="A28">IFERROR(INDEX('Annex 2 EHV charges'!$A$11:$A$200, MATCH(0, IF(ISBLANK('Annex 2 EHV charges'!$A$11:$A$200),1, COUNTIF(A$4:$A27, 'Annex 2 EHV charges'!$A$11:$A$200)), 0)),"")</f>
        <v>725</v>
      </c>
      <c r="B28" s="83">
        <f>IF($A28="","",VLOOKUP($A28,'Annex 2 EHV charges'!$A:$P,2,0))</f>
        <v>725</v>
      </c>
      <c r="C28" s="84" t="str">
        <f>IF($A28="","",VLOOKUP($A28,'Annex 2 EHV charges'!$A:$P,3,0))</f>
        <v>1460002258662</v>
      </c>
      <c r="D28" s="83" t="str">
        <f>IF($A28="","",VLOOKUP($A28,'Annex 2 EHV charges'!$A:$P,7,0))</f>
        <v>Swancote</v>
      </c>
      <c r="E28" s="88">
        <f>IFERROR(IF(VLOOKUP($A28,'Annex 2 EHV charges'!$A:$O,COLUMN(E28)+4,FALSE)=0,"",VLOOKUP($A28,'Annex 2 EHV charges'!$A:$O,COLUMN(E28)+4,FALSE)),"")</f>
        <v>0.76200000000000001</v>
      </c>
      <c r="F28" s="89">
        <f>IFERROR(IF(VLOOKUP($A28,'Annex 2 EHV charges'!$A:$O,COLUMN(F28)+4,FALSE)=0,"",VLOOKUP($A28,'Annex 2 EHV charges'!$A:$O,COLUMN(F28)+4,FALSE)),"")</f>
        <v>29.58</v>
      </c>
      <c r="G28" s="90">
        <f>IFERROR(IF(VLOOKUP($A28,'Annex 2 EHV charges'!$A:$O,COLUMN(G28)+4,FALSE)=0,"",VLOOKUP($A28,'Annex 2 EHV charges'!$A:$O,COLUMN(G28)+4,FALSE)),"")</f>
        <v>0.96</v>
      </c>
      <c r="H28" s="90">
        <f>IFERROR(IF(VLOOKUP($A28,'Annex 2 EHV charges'!$A:$O,COLUMN(H28)+4,FALSE)=0,"",VLOOKUP($A28,'Annex 2 EHV charges'!$A:$O,COLUMN(H28)+4,FALSE)),"")</f>
        <v>0.96</v>
      </c>
    </row>
    <row r="29" spans="1:8" x14ac:dyDescent="0.2">
      <c r="A29" s="83">
        <f t="array" ref="A29">IFERROR(INDEX('Annex 2 EHV charges'!$A$11:$A$200, MATCH(0, IF(ISBLANK('Annex 2 EHV charges'!$A$11:$A$200),1, COUNTIF(A$4:$A28, 'Annex 2 EHV charges'!$A$11:$A$200)), 0)),"")</f>
        <v>726</v>
      </c>
      <c r="B29" s="83">
        <f>IF($A29="","",VLOOKUP($A29,'Annex 2 EHV charges'!$A:$P,2,0))</f>
        <v>726</v>
      </c>
      <c r="C29" s="84" t="str">
        <f>IF($A29="","",VLOOKUP($A29,'Annex 2 EHV charges'!$A:$P,3,0))</f>
        <v>1460002256025</v>
      </c>
      <c r="D29" s="83" t="str">
        <f>IF($A29="","",VLOOKUP($A29,'Annex 2 EHV charges'!$A:$P,7,0))</f>
        <v>Spring Hill Solar generation</v>
      </c>
      <c r="E29" s="88" t="str">
        <f>IFERROR(IF(VLOOKUP($A29,'Annex 2 EHV charges'!$A:$O,COLUMN(E29)+4,FALSE)=0,"",VLOOKUP($A29,'Annex 2 EHV charges'!$A:$O,COLUMN(E29)+4,FALSE)),"")</f>
        <v/>
      </c>
      <c r="F29" s="89">
        <f>IFERROR(IF(VLOOKUP($A29,'Annex 2 EHV charges'!$A:$O,COLUMN(F29)+4,FALSE)=0,"",VLOOKUP($A29,'Annex 2 EHV charges'!$A:$O,COLUMN(F29)+4,FALSE)),"")</f>
        <v>0.82</v>
      </c>
      <c r="G29" s="90">
        <f>IFERROR(IF(VLOOKUP($A29,'Annex 2 EHV charges'!$A:$O,COLUMN(G29)+4,FALSE)=0,"",VLOOKUP($A29,'Annex 2 EHV charges'!$A:$O,COLUMN(G29)+4,FALSE)),"")</f>
        <v>2.99</v>
      </c>
      <c r="H29" s="90">
        <f>IFERROR(IF(VLOOKUP($A29,'Annex 2 EHV charges'!$A:$O,COLUMN(H29)+4,FALSE)=0,"",VLOOKUP($A29,'Annex 2 EHV charges'!$A:$O,COLUMN(H29)+4,FALSE)),"")</f>
        <v>2.99</v>
      </c>
    </row>
    <row r="30" spans="1:8" ht="25.5" x14ac:dyDescent="0.2">
      <c r="A30" s="83">
        <f t="array" ref="A30">IFERROR(INDEX('Annex 2 EHV charges'!$A$11:$A$200, MATCH(0, IF(ISBLANK('Annex 2 EHV charges'!$A$11:$A$200),1, COUNTIF(A$4:$A29, 'Annex 2 EHV charges'!$A$11:$A$200)), 0)),"")</f>
        <v>727</v>
      </c>
      <c r="B30" s="83">
        <f>IF($A30="","",VLOOKUP($A30,'Annex 2 EHV charges'!$A:$P,2,0))</f>
        <v>727</v>
      </c>
      <c r="C30" s="84" t="str">
        <f>IF($A30="","",VLOOKUP($A30,'Annex 2 EHV charges'!$A:$P,3,0))</f>
        <v>1460001869731
1460001869750</v>
      </c>
      <c r="D30" s="83" t="str">
        <f>IF($A30="","",VLOOKUP($A30,'Annex 2 EHV charges'!$A:$P,7,0))</f>
        <v>NG Wormington Gas Compressor</v>
      </c>
      <c r="E30" s="88">
        <f>IFERROR(IF(VLOOKUP($A30,'Annex 2 EHV charges'!$A:$O,COLUMN(E30)+4,FALSE)=0,"",VLOOKUP($A30,'Annex 2 EHV charges'!$A:$O,COLUMN(E30)+4,FALSE)),"")</f>
        <v>3.2109999999999999</v>
      </c>
      <c r="F30" s="89">
        <f>IFERROR(IF(VLOOKUP($A30,'Annex 2 EHV charges'!$A:$O,COLUMN(F30)+4,FALSE)=0,"",VLOOKUP($A30,'Annex 2 EHV charges'!$A:$O,COLUMN(F30)+4,FALSE)),"")</f>
        <v>31399.42</v>
      </c>
      <c r="G30" s="90">
        <f>IFERROR(IF(VLOOKUP($A30,'Annex 2 EHV charges'!$A:$O,COLUMN(G30)+4,FALSE)=0,"",VLOOKUP($A30,'Annex 2 EHV charges'!$A:$O,COLUMN(G30)+4,FALSE)),"")</f>
        <v>0.88</v>
      </c>
      <c r="H30" s="90">
        <f>IFERROR(IF(VLOOKUP($A30,'Annex 2 EHV charges'!$A:$O,COLUMN(H30)+4,FALSE)=0,"",VLOOKUP($A30,'Annex 2 EHV charges'!$A:$O,COLUMN(H30)+4,FALSE)),"")</f>
        <v>0.88</v>
      </c>
    </row>
    <row r="31" spans="1:8" x14ac:dyDescent="0.2">
      <c r="A31" s="83">
        <f t="array" ref="A31">IFERROR(INDEX('Annex 2 EHV charges'!$A$11:$A$200, MATCH(0, IF(ISBLANK('Annex 2 EHV charges'!$A$11:$A$200),1, COUNTIF(A$4:$A30, 'Annex 2 EHV charges'!$A$11:$A$200)), 0)),"")</f>
        <v>728</v>
      </c>
      <c r="B31" s="83">
        <f>IF($A31="","",VLOOKUP($A31,'Annex 2 EHV charges'!$A:$P,2,0))</f>
        <v>728</v>
      </c>
      <c r="C31" s="84" t="str">
        <f>IF($A31="","",VLOOKUP($A31,'Annex 2 EHV charges'!$A:$P,3,0))</f>
        <v>1470000086156</v>
      </c>
      <c r="D31" s="83" t="str">
        <f>IF($A31="","",VLOOKUP($A31,'Annex 2 EHV charges'!$A:$P,7,0))</f>
        <v>Greenfrog STOR generation</v>
      </c>
      <c r="E31" s="88" t="str">
        <f>IFERROR(IF(VLOOKUP($A31,'Annex 2 EHV charges'!$A:$O,COLUMN(E31)+4,FALSE)=0,"",VLOOKUP($A31,'Annex 2 EHV charges'!$A:$O,COLUMN(E31)+4,FALSE)),"")</f>
        <v/>
      </c>
      <c r="F31" s="89">
        <f>IFERROR(IF(VLOOKUP($A31,'Annex 2 EHV charges'!$A:$O,COLUMN(F31)+4,FALSE)=0,"",VLOOKUP($A31,'Annex 2 EHV charges'!$A:$O,COLUMN(F31)+4,FALSE)),"")</f>
        <v>1956.81</v>
      </c>
      <c r="G31" s="90">
        <f>IFERROR(IF(VLOOKUP($A31,'Annex 2 EHV charges'!$A:$O,COLUMN(G31)+4,FALSE)=0,"",VLOOKUP($A31,'Annex 2 EHV charges'!$A:$O,COLUMN(G31)+4,FALSE)),"")</f>
        <v>2.87</v>
      </c>
      <c r="H31" s="90">
        <f>IFERROR(IF(VLOOKUP($A31,'Annex 2 EHV charges'!$A:$O,COLUMN(H31)+4,FALSE)=0,"",VLOOKUP($A31,'Annex 2 EHV charges'!$A:$O,COLUMN(H31)+4,FALSE)),"")</f>
        <v>2.87</v>
      </c>
    </row>
    <row r="32" spans="1:8" x14ac:dyDescent="0.2">
      <c r="A32" s="83">
        <f t="array" ref="A32">IFERROR(INDEX('Annex 2 EHV charges'!$A$11:$A$200, MATCH(0, IF(ISBLANK('Annex 2 EHV charges'!$A$11:$A$200),1, COUNTIF(A$4:$A31, 'Annex 2 EHV charges'!$A$11:$A$200)), 0)),"")</f>
        <v>729</v>
      </c>
      <c r="B32" s="83">
        <f>IF($A32="","",VLOOKUP($A32,'Annex 2 EHV charges'!$A:$P,2,0))</f>
        <v>729</v>
      </c>
      <c r="C32" s="84" t="str">
        <f>IF($A32="","",VLOOKUP($A32,'Annex 2 EHV charges'!$A:$P,3,0))</f>
        <v>1470000223432</v>
      </c>
      <c r="D32" s="83" t="str">
        <f>IF($A32="","",VLOOKUP($A32,'Annex 2 EHV charges'!$A:$P,7,0))</f>
        <v>Union Road</v>
      </c>
      <c r="E32" s="88" t="str">
        <f>IFERROR(IF(VLOOKUP($A32,'Annex 2 EHV charges'!$A:$O,COLUMN(E32)+4,FALSE)=0,"",VLOOKUP($A32,'Annex 2 EHV charges'!$A:$O,COLUMN(E32)+4,FALSE)),"")</f>
        <v/>
      </c>
      <c r="F32" s="89">
        <f>IFERROR(IF(VLOOKUP($A32,'Annex 2 EHV charges'!$A:$O,COLUMN(F32)+4,FALSE)=0,"",VLOOKUP($A32,'Annex 2 EHV charges'!$A:$O,COLUMN(F32)+4,FALSE)),"")</f>
        <v>11099.51</v>
      </c>
      <c r="G32" s="90">
        <f>IFERROR(IF(VLOOKUP($A32,'Annex 2 EHV charges'!$A:$O,COLUMN(G32)+4,FALSE)=0,"",VLOOKUP($A32,'Annex 2 EHV charges'!$A:$O,COLUMN(G32)+4,FALSE)),"")</f>
        <v>0.49</v>
      </c>
      <c r="H32" s="90">
        <f>IFERROR(IF(VLOOKUP($A32,'Annex 2 EHV charges'!$A:$O,COLUMN(H32)+4,FALSE)=0,"",VLOOKUP($A32,'Annex 2 EHV charges'!$A:$O,COLUMN(H32)+4,FALSE)),"")</f>
        <v>0.49</v>
      </c>
    </row>
    <row r="33" spans="1:8" ht="25.5" x14ac:dyDescent="0.2">
      <c r="A33" s="83">
        <f t="array" ref="A33">IFERROR(INDEX('Annex 2 EHV charges'!$A$11:$A$200, MATCH(0, IF(ISBLANK('Annex 2 EHV charges'!$A$11:$A$200),1, COUNTIF(A$4:$A32, 'Annex 2 EHV charges'!$A$11:$A$200)), 0)),"")</f>
        <v>730</v>
      </c>
      <c r="B33" s="83">
        <f>IF($A33="","",VLOOKUP($A33,'Annex 2 EHV charges'!$A:$P,2,0))</f>
        <v>730</v>
      </c>
      <c r="C33" s="84" t="str">
        <f>IF($A33="","",VLOOKUP($A33,'Annex 2 EHV charges'!$A:$P,3,0))</f>
        <v>1423464500000
1429264500000</v>
      </c>
      <c r="D33" s="83" t="str">
        <f>IF($A33="","",VLOOKUP($A33,'Annex 2 EHV charges'!$A:$P,7,0))</f>
        <v>Quatt</v>
      </c>
      <c r="E33" s="88">
        <f>IFERROR(IF(VLOOKUP($A33,'Annex 2 EHV charges'!$A:$O,COLUMN(E33)+4,FALSE)=0,"",VLOOKUP($A33,'Annex 2 EHV charges'!$A:$O,COLUMN(E33)+4,FALSE)),"")</f>
        <v>2.2589999999999999</v>
      </c>
      <c r="F33" s="89">
        <f>IFERROR(IF(VLOOKUP($A33,'Annex 2 EHV charges'!$A:$O,COLUMN(F33)+4,FALSE)=0,"",VLOOKUP($A33,'Annex 2 EHV charges'!$A:$O,COLUMN(F33)+4,FALSE)),"")</f>
        <v>10530.78</v>
      </c>
      <c r="G33" s="90">
        <f>IFERROR(IF(VLOOKUP($A33,'Annex 2 EHV charges'!$A:$O,COLUMN(G33)+4,FALSE)=0,"",VLOOKUP($A33,'Annex 2 EHV charges'!$A:$O,COLUMN(G33)+4,FALSE)),"")</f>
        <v>1.75</v>
      </c>
      <c r="H33" s="90">
        <f>IFERROR(IF(VLOOKUP($A33,'Annex 2 EHV charges'!$A:$O,COLUMN(H33)+4,FALSE)=0,"",VLOOKUP($A33,'Annex 2 EHV charges'!$A:$O,COLUMN(H33)+4,FALSE)),"")</f>
        <v>1.75</v>
      </c>
    </row>
    <row r="34" spans="1:8" x14ac:dyDescent="0.2">
      <c r="A34" s="83">
        <f t="array" ref="A34">IFERROR(INDEX('Annex 2 EHV charges'!$A$11:$A$200, MATCH(0, IF(ISBLANK('Annex 2 EHV charges'!$A$11:$A$200),1, COUNTIF(A$4:$A33, 'Annex 2 EHV charges'!$A$11:$A$200)), 0)),"")</f>
        <v>740</v>
      </c>
      <c r="B34" s="83">
        <f>IF($A34="","",VLOOKUP($A34,'Annex 2 EHV charges'!$A:$P,2,0))</f>
        <v>740</v>
      </c>
      <c r="C34" s="84" t="str">
        <f>IF($A34="","",VLOOKUP($A34,'Annex 2 EHV charges'!$A:$P,3,0))</f>
        <v>1425886500002</v>
      </c>
      <c r="D34" s="83" t="str">
        <f>IF($A34="","",VLOOKUP($A34,'Annex 2 EHV charges'!$A:$P,7,0))</f>
        <v>Knypersley</v>
      </c>
      <c r="E34" s="88">
        <f>IFERROR(IF(VLOOKUP($A34,'Annex 2 EHV charges'!$A:$O,COLUMN(E34)+4,FALSE)=0,"",VLOOKUP($A34,'Annex 2 EHV charges'!$A:$O,COLUMN(E34)+4,FALSE)),"")</f>
        <v>3.1280000000000001</v>
      </c>
      <c r="F34" s="89">
        <f>IFERROR(IF(VLOOKUP($A34,'Annex 2 EHV charges'!$A:$O,COLUMN(F34)+4,FALSE)=0,"",VLOOKUP($A34,'Annex 2 EHV charges'!$A:$O,COLUMN(F34)+4,FALSE)),"")</f>
        <v>1952.21</v>
      </c>
      <c r="G34" s="90">
        <f>IFERROR(IF(VLOOKUP($A34,'Annex 2 EHV charges'!$A:$O,COLUMN(G34)+4,FALSE)=0,"",VLOOKUP($A34,'Annex 2 EHV charges'!$A:$O,COLUMN(G34)+4,FALSE)),"")</f>
        <v>0.87</v>
      </c>
      <c r="H34" s="90">
        <f>IFERROR(IF(VLOOKUP($A34,'Annex 2 EHV charges'!$A:$O,COLUMN(H34)+4,FALSE)=0,"",VLOOKUP($A34,'Annex 2 EHV charges'!$A:$O,COLUMN(H34)+4,FALSE)),"")</f>
        <v>0.87</v>
      </c>
    </row>
    <row r="35" spans="1:8" x14ac:dyDescent="0.2">
      <c r="A35" s="83">
        <f t="array" ref="A35">IFERROR(INDEX('Annex 2 EHV charges'!$A$11:$A$200, MATCH(0, IF(ISBLANK('Annex 2 EHV charges'!$A$11:$A$200),1, COUNTIF(A$4:$A34, 'Annex 2 EHV charges'!$A$11:$A$200)), 0)),"")</f>
        <v>742</v>
      </c>
      <c r="B35" s="83">
        <f>IF($A35="","",VLOOKUP($A35,'Annex 2 EHV charges'!$A:$P,2,0))</f>
        <v>742</v>
      </c>
      <c r="C35" s="84" t="str">
        <f>IF($A35="","",VLOOKUP($A35,'Annex 2 EHV charges'!$A:$P,3,0))</f>
        <v>1429414500005</v>
      </c>
      <c r="D35" s="83" t="str">
        <f>IF($A35="","",VLOOKUP($A35,'Annex 2 EHV charges'!$A:$P,7,0))</f>
        <v>Simplex</v>
      </c>
      <c r="E35" s="88">
        <f>IFERROR(IF(VLOOKUP($A35,'Annex 2 EHV charges'!$A:$O,COLUMN(E35)+4,FALSE)=0,"",VLOOKUP($A35,'Annex 2 EHV charges'!$A:$O,COLUMN(E35)+4,FALSE)),"")</f>
        <v>1.75</v>
      </c>
      <c r="F35" s="89">
        <f>IFERROR(IF(VLOOKUP($A35,'Annex 2 EHV charges'!$A:$O,COLUMN(F35)+4,FALSE)=0,"",VLOOKUP($A35,'Annex 2 EHV charges'!$A:$O,COLUMN(F35)+4,FALSE)),"")</f>
        <v>2087.3000000000002</v>
      </c>
      <c r="G35" s="90">
        <f>IFERROR(IF(VLOOKUP($A35,'Annex 2 EHV charges'!$A:$O,COLUMN(G35)+4,FALSE)=0,"",VLOOKUP($A35,'Annex 2 EHV charges'!$A:$O,COLUMN(G35)+4,FALSE)),"")</f>
        <v>4.5199999999999996</v>
      </c>
      <c r="H35" s="90">
        <f>IFERROR(IF(VLOOKUP($A35,'Annex 2 EHV charges'!$A:$O,COLUMN(H35)+4,FALSE)=0,"",VLOOKUP($A35,'Annex 2 EHV charges'!$A:$O,COLUMN(H35)+4,FALSE)),"")</f>
        <v>4.5199999999999996</v>
      </c>
    </row>
    <row r="36" spans="1:8" x14ac:dyDescent="0.2">
      <c r="A36" s="83">
        <f t="array" ref="A36">IFERROR(INDEX('Annex 2 EHV charges'!$A$11:$A$200, MATCH(0, IF(ISBLANK('Annex 2 EHV charges'!$A$11:$A$200),1, COUNTIF(A$4:$A35, 'Annex 2 EHV charges'!$A$11:$A$200)), 0)),"")</f>
        <v>743</v>
      </c>
      <c r="B36" s="83">
        <f>IF($A36="","",VLOOKUP($A36,'Annex 2 EHV charges'!$A:$P,2,0))</f>
        <v>743</v>
      </c>
      <c r="C36" s="84" t="str">
        <f>IF($A36="","",VLOOKUP($A36,'Annex 2 EHV charges'!$A:$P,3,0))</f>
        <v>1470000174885</v>
      </c>
      <c r="D36" s="83" t="str">
        <f>IF($A36="","",VLOOKUP($A36,'Annex 2 EHV charges'!$A:$P,7,0))</f>
        <v>Northwick STOR sub supply</v>
      </c>
      <c r="E36" s="88" t="str">
        <f>IFERROR(IF(VLOOKUP($A36,'Annex 2 EHV charges'!$A:$O,COLUMN(E36)+4,FALSE)=0,"",VLOOKUP($A36,'Annex 2 EHV charges'!$A:$O,COLUMN(E36)+4,FALSE)),"")</f>
        <v/>
      </c>
      <c r="F36" s="89">
        <f>IFERROR(IF(VLOOKUP($A36,'Annex 2 EHV charges'!$A:$O,COLUMN(F36)+4,FALSE)=0,"",VLOOKUP($A36,'Annex 2 EHV charges'!$A:$O,COLUMN(F36)+4,FALSE)),"")</f>
        <v>1953.84</v>
      </c>
      <c r="G36" s="90">
        <f>IFERROR(IF(VLOOKUP($A36,'Annex 2 EHV charges'!$A:$O,COLUMN(G36)+4,FALSE)=0,"",VLOOKUP($A36,'Annex 2 EHV charges'!$A:$O,COLUMN(G36)+4,FALSE)),"")</f>
        <v>3.46</v>
      </c>
      <c r="H36" s="90">
        <f>IFERROR(IF(VLOOKUP($A36,'Annex 2 EHV charges'!$A:$O,COLUMN(H36)+4,FALSE)=0,"",VLOOKUP($A36,'Annex 2 EHV charges'!$A:$O,COLUMN(H36)+4,FALSE)),"")</f>
        <v>3.46</v>
      </c>
    </row>
    <row r="37" spans="1:8" x14ac:dyDescent="0.2">
      <c r="A37" s="83">
        <f t="array" ref="A37">IFERROR(INDEX('Annex 2 EHV charges'!$A$11:$A$200, MATCH(0, IF(ISBLANK('Annex 2 EHV charges'!$A$11:$A$200),1, COUNTIF(A$4:$A36, 'Annex 2 EHV charges'!$A$11:$A$200)), 0)),"")</f>
        <v>744</v>
      </c>
      <c r="B37" s="83">
        <f>IF($A37="","",VLOOKUP($A37,'Annex 2 EHV charges'!$A:$P,2,0))</f>
        <v>744</v>
      </c>
      <c r="C37" s="84" t="str">
        <f>IF($A37="","",VLOOKUP($A37,'Annex 2 EHV charges'!$A:$P,3,0))</f>
        <v>1428882200005</v>
      </c>
      <c r="D37" s="83" t="str">
        <f>IF($A37="","",VLOOKUP($A37,'Annex 2 EHV charges'!$A:$P,7,0))</f>
        <v>Star Aluminium</v>
      </c>
      <c r="E37" s="88">
        <f>IFERROR(IF(VLOOKUP($A37,'Annex 2 EHV charges'!$A:$O,COLUMN(E37)+4,FALSE)=0,"",VLOOKUP($A37,'Annex 2 EHV charges'!$A:$O,COLUMN(E37)+4,FALSE)),"")</f>
        <v>1.43</v>
      </c>
      <c r="F37" s="89">
        <f>IFERROR(IF(VLOOKUP($A37,'Annex 2 EHV charges'!$A:$O,COLUMN(F37)+4,FALSE)=0,"",VLOOKUP($A37,'Annex 2 EHV charges'!$A:$O,COLUMN(F37)+4,FALSE)),"")</f>
        <v>27051.5</v>
      </c>
      <c r="G37" s="90">
        <f>IFERROR(IF(VLOOKUP($A37,'Annex 2 EHV charges'!$A:$O,COLUMN(G37)+4,FALSE)=0,"",VLOOKUP($A37,'Annex 2 EHV charges'!$A:$O,COLUMN(G37)+4,FALSE)),"")</f>
        <v>0.98</v>
      </c>
      <c r="H37" s="90">
        <f>IFERROR(IF(VLOOKUP($A37,'Annex 2 EHV charges'!$A:$O,COLUMN(H37)+4,FALSE)=0,"",VLOOKUP($A37,'Annex 2 EHV charges'!$A:$O,COLUMN(H37)+4,FALSE)),"")</f>
        <v>0.98</v>
      </c>
    </row>
    <row r="38" spans="1:8" x14ac:dyDescent="0.2">
      <c r="A38" s="83">
        <f t="array" ref="A38">IFERROR(INDEX('Annex 2 EHV charges'!$A$11:$A$200, MATCH(0, IF(ISBLANK('Annex 2 EHV charges'!$A$11:$A$200),1, COUNTIF(A$4:$A37, 'Annex 2 EHV charges'!$A$11:$A$200)), 0)),"")</f>
        <v>770</v>
      </c>
      <c r="B38" s="83">
        <f>IF($A38="","",VLOOKUP($A38,'Annex 2 EHV charges'!$A:$P,2,0))</f>
        <v>770</v>
      </c>
      <c r="C38" s="84" t="str">
        <f>IF($A38="","",VLOOKUP($A38,'Annex 2 EHV charges'!$A:$P,3,0))</f>
        <v>1470000190520</v>
      </c>
      <c r="D38" s="83" t="str">
        <f>IF($A38="","",VLOOKUP($A38,'Annex 2 EHV charges'!$A:$P,7,0))</f>
        <v>Battlefield Incinerator</v>
      </c>
      <c r="E38" s="88">
        <f>IFERROR(IF(VLOOKUP($A38,'Annex 2 EHV charges'!$A:$O,COLUMN(E38)+4,FALSE)=0,"",VLOOKUP($A38,'Annex 2 EHV charges'!$A:$O,COLUMN(E38)+4,FALSE)),"")</f>
        <v>0.79100000000000004</v>
      </c>
      <c r="F38" s="89">
        <f>IFERROR(IF(VLOOKUP($A38,'Annex 2 EHV charges'!$A:$O,COLUMN(F38)+4,FALSE)=0,"",VLOOKUP($A38,'Annex 2 EHV charges'!$A:$O,COLUMN(F38)+4,FALSE)),"")</f>
        <v>21.73</v>
      </c>
      <c r="G38" s="90">
        <f>IFERROR(IF(VLOOKUP($A38,'Annex 2 EHV charges'!$A:$O,COLUMN(G38)+4,FALSE)=0,"",VLOOKUP($A38,'Annex 2 EHV charges'!$A:$O,COLUMN(G38)+4,FALSE)),"")</f>
        <v>1.25</v>
      </c>
      <c r="H38" s="90">
        <f>IFERROR(IF(VLOOKUP($A38,'Annex 2 EHV charges'!$A:$O,COLUMN(H38)+4,FALSE)=0,"",VLOOKUP($A38,'Annex 2 EHV charges'!$A:$O,COLUMN(H38)+4,FALSE)),"")</f>
        <v>1.25</v>
      </c>
    </row>
    <row r="39" spans="1:8" x14ac:dyDescent="0.2">
      <c r="A39" s="83">
        <f t="array" ref="A39">IFERROR(INDEX('Annex 2 EHV charges'!$A$11:$A$200, MATCH(0, IF(ISBLANK('Annex 2 EHV charges'!$A$11:$A$200),1, COUNTIF(A$4:$A38, 'Annex 2 EHV charges'!$A$11:$A$200)), 0)),"")</f>
        <v>771</v>
      </c>
      <c r="B39" s="83">
        <f>IF($A39="","",VLOOKUP($A39,'Annex 2 EHV charges'!$A:$P,2,0))</f>
        <v>771</v>
      </c>
      <c r="C39" s="84" t="str">
        <f>IF($A39="","",VLOOKUP($A39,'Annex 2 EHV charges'!$A:$P,3,0))</f>
        <v>1470000275547</v>
      </c>
      <c r="D39" s="83" t="str">
        <f>IF($A39="","",VLOOKUP($A39,'Annex 2 EHV charges'!$A:$P,7,0))</f>
        <v>Says Court Farm PV</v>
      </c>
      <c r="E39" s="88" t="str">
        <f>IFERROR(IF(VLOOKUP($A39,'Annex 2 EHV charges'!$A:$O,COLUMN(E39)+4,FALSE)=0,"",VLOOKUP($A39,'Annex 2 EHV charges'!$A:$O,COLUMN(E39)+4,FALSE)),"")</f>
        <v/>
      </c>
      <c r="F39" s="89">
        <f>IFERROR(IF(VLOOKUP($A39,'Annex 2 EHV charges'!$A:$O,COLUMN(F39)+4,FALSE)=0,"",VLOOKUP($A39,'Annex 2 EHV charges'!$A:$O,COLUMN(F39)+4,FALSE)),"")</f>
        <v>0.23</v>
      </c>
      <c r="G39" s="90">
        <f>IFERROR(IF(VLOOKUP($A39,'Annex 2 EHV charges'!$A:$O,COLUMN(G39)+4,FALSE)=0,"",VLOOKUP($A39,'Annex 2 EHV charges'!$A:$O,COLUMN(G39)+4,FALSE)),"")</f>
        <v>2.84</v>
      </c>
      <c r="H39" s="90">
        <f>IFERROR(IF(VLOOKUP($A39,'Annex 2 EHV charges'!$A:$O,COLUMN(H39)+4,FALSE)=0,"",VLOOKUP($A39,'Annex 2 EHV charges'!$A:$O,COLUMN(H39)+4,FALSE)),"")</f>
        <v>2.84</v>
      </c>
    </row>
    <row r="40" spans="1:8" x14ac:dyDescent="0.2">
      <c r="A40" s="83">
        <f t="array" ref="A40">IFERROR(INDEX('Annex 2 EHV charges'!$A$11:$A$200, MATCH(0, IF(ISBLANK('Annex 2 EHV charges'!$A$11:$A$200),1, COUNTIF(A$4:$A39, 'Annex 2 EHV charges'!$A$11:$A$200)), 0)),"")</f>
        <v>772</v>
      </c>
      <c r="B40" s="83">
        <f>IF($A40="","",VLOOKUP($A40,'Annex 2 EHV charges'!$A:$P,2,0))</f>
        <v>772</v>
      </c>
      <c r="C40" s="84" t="str">
        <f>IF($A40="","",VLOOKUP($A40,'Annex 2 EHV charges'!$A:$P,3,0))</f>
        <v>1470000283681</v>
      </c>
      <c r="D40" s="83" t="str">
        <f>IF($A40="","",VLOOKUP($A40,'Annex 2 EHV charges'!$A:$P,7,0))</f>
        <v>Hayford Fm PV Emdedded 2</v>
      </c>
      <c r="E40" s="88">
        <f>IFERROR(IF(VLOOKUP($A40,'Annex 2 EHV charges'!$A:$O,COLUMN(E40)+4,FALSE)=0,"",VLOOKUP($A40,'Annex 2 EHV charges'!$A:$O,COLUMN(E40)+4,FALSE)),"")</f>
        <v>0.78800000000000003</v>
      </c>
      <c r="F40" s="89">
        <f>IFERROR(IF(VLOOKUP($A40,'Annex 2 EHV charges'!$A:$O,COLUMN(F40)+4,FALSE)=0,"",VLOOKUP($A40,'Annex 2 EHV charges'!$A:$O,COLUMN(F40)+4,FALSE)),"")</f>
        <v>1.1399999999999999</v>
      </c>
      <c r="G40" s="90">
        <f>IFERROR(IF(VLOOKUP($A40,'Annex 2 EHV charges'!$A:$O,COLUMN(G40)+4,FALSE)=0,"",VLOOKUP($A40,'Annex 2 EHV charges'!$A:$O,COLUMN(G40)+4,FALSE)),"")</f>
        <v>1.55</v>
      </c>
      <c r="H40" s="90">
        <f>IFERROR(IF(VLOOKUP($A40,'Annex 2 EHV charges'!$A:$O,COLUMN(H40)+4,FALSE)=0,"",VLOOKUP($A40,'Annex 2 EHV charges'!$A:$O,COLUMN(H40)+4,FALSE)),"")</f>
        <v>1.55</v>
      </c>
    </row>
    <row r="41" spans="1:8" x14ac:dyDescent="0.2">
      <c r="A41" s="83">
        <f t="array" ref="A41">IFERROR(INDEX('Annex 2 EHV charges'!$A$11:$A$200, MATCH(0, IF(ISBLANK('Annex 2 EHV charges'!$A$11:$A$200),1, COUNTIF(A$4:$A40, 'Annex 2 EHV charges'!$A$11:$A$200)), 0)),"")</f>
        <v>773</v>
      </c>
      <c r="B41" s="83">
        <f>IF($A41="","",VLOOKUP($A41,'Annex 2 EHV charges'!$A:$P,2,0))</f>
        <v>773</v>
      </c>
      <c r="C41" s="84" t="str">
        <f>IF($A41="","",VLOOKUP($A41,'Annex 2 EHV charges'!$A:$P,3,0))</f>
        <v>1470000303901</v>
      </c>
      <c r="D41" s="83" t="str">
        <f>IF($A41="","",VLOOKUP($A41,'Annex 2 EHV charges'!$A:$P,7,0))</f>
        <v>Rotherdale Solar Farm</v>
      </c>
      <c r="E41" s="88" t="str">
        <f>IFERROR(IF(VLOOKUP($A41,'Annex 2 EHV charges'!$A:$O,COLUMN(E41)+4,FALSE)=0,"",VLOOKUP($A41,'Annex 2 EHV charges'!$A:$O,COLUMN(E41)+4,FALSE)),"")</f>
        <v/>
      </c>
      <c r="F41" s="89">
        <f>IFERROR(IF(VLOOKUP($A41,'Annex 2 EHV charges'!$A:$O,COLUMN(F41)+4,FALSE)=0,"",VLOOKUP($A41,'Annex 2 EHV charges'!$A:$O,COLUMN(F41)+4,FALSE)),"")</f>
        <v>1955.74</v>
      </c>
      <c r="G41" s="90">
        <f>IFERROR(IF(VLOOKUP($A41,'Annex 2 EHV charges'!$A:$O,COLUMN(G41)+4,FALSE)=0,"",VLOOKUP($A41,'Annex 2 EHV charges'!$A:$O,COLUMN(G41)+4,FALSE)),"")</f>
        <v>2.77</v>
      </c>
      <c r="H41" s="90">
        <f>IFERROR(IF(VLOOKUP($A41,'Annex 2 EHV charges'!$A:$O,COLUMN(H41)+4,FALSE)=0,"",VLOOKUP($A41,'Annex 2 EHV charges'!$A:$O,COLUMN(H41)+4,FALSE)),"")</f>
        <v>2.77</v>
      </c>
    </row>
    <row r="42" spans="1:8" x14ac:dyDescent="0.2">
      <c r="A42" s="83">
        <f t="array" ref="A42">IFERROR(INDEX('Annex 2 EHV charges'!$A$11:$A$200, MATCH(0, IF(ISBLANK('Annex 2 EHV charges'!$A$11:$A$200),1, COUNTIF(A$4:$A41, 'Annex 2 EHV charges'!$A$11:$A$200)), 0)),"")</f>
        <v>774</v>
      </c>
      <c r="B42" s="83">
        <f>IF($A42="","",VLOOKUP($A42,'Annex 2 EHV charges'!$A:$P,2,0))</f>
        <v>774</v>
      </c>
      <c r="C42" s="84" t="str">
        <f>IF($A42="","",VLOOKUP($A42,'Annex 2 EHV charges'!$A:$P,3,0))</f>
        <v>1470000406449</v>
      </c>
      <c r="D42" s="83" t="str">
        <f>IF($A42="","",VLOOKUP($A42,'Annex 2 EHV charges'!$A:$P,7,0))</f>
        <v>Lower Newton Solar Farm</v>
      </c>
      <c r="E42" s="88">
        <f>IFERROR(IF(VLOOKUP($A42,'Annex 2 EHV charges'!$A:$O,COLUMN(E42)+4,FALSE)=0,"",VLOOKUP($A42,'Annex 2 EHV charges'!$A:$O,COLUMN(E42)+4,FALSE)),"")</f>
        <v>1.0129999999999999</v>
      </c>
      <c r="F42" s="89">
        <f>IFERROR(IF(VLOOKUP($A42,'Annex 2 EHV charges'!$A:$O,COLUMN(F42)+4,FALSE)=0,"",VLOOKUP($A42,'Annex 2 EHV charges'!$A:$O,COLUMN(F42)+4,FALSE)),"")</f>
        <v>6.29</v>
      </c>
      <c r="G42" s="90">
        <f>IFERROR(IF(VLOOKUP($A42,'Annex 2 EHV charges'!$A:$O,COLUMN(G42)+4,FALSE)=0,"",VLOOKUP($A42,'Annex 2 EHV charges'!$A:$O,COLUMN(G42)+4,FALSE)),"")</f>
        <v>1.81</v>
      </c>
      <c r="H42" s="90">
        <f>IFERROR(IF(VLOOKUP($A42,'Annex 2 EHV charges'!$A:$O,COLUMN(H42)+4,FALSE)=0,"",VLOOKUP($A42,'Annex 2 EHV charges'!$A:$O,COLUMN(H42)+4,FALSE)),"")</f>
        <v>1.81</v>
      </c>
    </row>
    <row r="43" spans="1:8" x14ac:dyDescent="0.2">
      <c r="A43" s="83">
        <f t="array" ref="A43">IFERROR(INDEX('Annex 2 EHV charges'!$A$11:$A$200, MATCH(0, IF(ISBLANK('Annex 2 EHV charges'!$A$11:$A$200),1, COUNTIF(A$4:$A42, 'Annex 2 EHV charges'!$A$11:$A$200)), 0)),"")</f>
        <v>775</v>
      </c>
      <c r="B43" s="83">
        <f>IF($A43="","",VLOOKUP($A43,'Annex 2 EHV charges'!$A:$P,2,0))</f>
        <v>775</v>
      </c>
      <c r="C43" s="84" t="str">
        <f>IF($A43="","",VLOOKUP($A43,'Annex 2 EHV charges'!$A:$P,3,0))</f>
        <v>1470000416794</v>
      </c>
      <c r="D43" s="83" t="str">
        <f>IF($A43="","",VLOOKUP($A43,'Annex 2 EHV charges'!$A:$P,7,0))</f>
        <v>Wrockwardine Solar Farm</v>
      </c>
      <c r="E43" s="88">
        <f>IFERROR(IF(VLOOKUP($A43,'Annex 2 EHV charges'!$A:$O,COLUMN(E43)+4,FALSE)=0,"",VLOOKUP($A43,'Annex 2 EHV charges'!$A:$O,COLUMN(E43)+4,FALSE)),"")</f>
        <v>0.78800000000000003</v>
      </c>
      <c r="F43" s="89">
        <f>IFERROR(IF(VLOOKUP($A43,'Annex 2 EHV charges'!$A:$O,COLUMN(F43)+4,FALSE)=0,"",VLOOKUP($A43,'Annex 2 EHV charges'!$A:$O,COLUMN(F43)+4,FALSE)),"")</f>
        <v>8.9</v>
      </c>
      <c r="G43" s="90">
        <f>IFERROR(IF(VLOOKUP($A43,'Annex 2 EHV charges'!$A:$O,COLUMN(G43)+4,FALSE)=0,"",VLOOKUP($A43,'Annex 2 EHV charges'!$A:$O,COLUMN(G43)+4,FALSE)),"")</f>
        <v>1.49</v>
      </c>
      <c r="H43" s="90">
        <f>IFERROR(IF(VLOOKUP($A43,'Annex 2 EHV charges'!$A:$O,COLUMN(H43)+4,FALSE)=0,"",VLOOKUP($A43,'Annex 2 EHV charges'!$A:$O,COLUMN(H43)+4,FALSE)),"")</f>
        <v>1.49</v>
      </c>
    </row>
    <row r="44" spans="1:8" x14ac:dyDescent="0.2">
      <c r="A44" s="83">
        <f t="array" ref="A44">IFERROR(INDEX('Annex 2 EHV charges'!$A$11:$A$200, MATCH(0, IF(ISBLANK('Annex 2 EHV charges'!$A$11:$A$200),1, COUNTIF(A$4:$A43, 'Annex 2 EHV charges'!$A$11:$A$200)), 0)),"")</f>
        <v>776</v>
      </c>
      <c r="B44" s="83">
        <f>IF($A44="","",VLOOKUP($A44,'Annex 2 EHV charges'!$A:$P,2,0))</f>
        <v>776</v>
      </c>
      <c r="C44" s="84" t="str">
        <f>IF($A44="","",VLOOKUP($A44,'Annex 2 EHV charges'!$A:$P,3,0))</f>
        <v>1470000425530</v>
      </c>
      <c r="D44" s="83" t="str">
        <f>IF($A44="","",VLOOKUP($A44,'Annex 2 EHV charges'!$A:$P,7,0))</f>
        <v>Condover Solar Farm</v>
      </c>
      <c r="E44" s="88">
        <f>IFERROR(IF(VLOOKUP($A44,'Annex 2 EHV charges'!$A:$O,COLUMN(E44)+4,FALSE)=0,"",VLOOKUP($A44,'Annex 2 EHV charges'!$A:$O,COLUMN(E44)+4,FALSE)),"")</f>
        <v>0.78900000000000003</v>
      </c>
      <c r="F44" s="89">
        <f>IFERROR(IF(VLOOKUP($A44,'Annex 2 EHV charges'!$A:$O,COLUMN(F44)+4,FALSE)=0,"",VLOOKUP($A44,'Annex 2 EHV charges'!$A:$O,COLUMN(F44)+4,FALSE)),"")</f>
        <v>1984.28</v>
      </c>
      <c r="G44" s="90">
        <f>IFERROR(IF(VLOOKUP($A44,'Annex 2 EHV charges'!$A:$O,COLUMN(G44)+4,FALSE)=0,"",VLOOKUP($A44,'Annex 2 EHV charges'!$A:$O,COLUMN(G44)+4,FALSE)),"")</f>
        <v>1.34</v>
      </c>
      <c r="H44" s="90">
        <f>IFERROR(IF(VLOOKUP($A44,'Annex 2 EHV charges'!$A:$O,COLUMN(H44)+4,FALSE)=0,"",VLOOKUP($A44,'Annex 2 EHV charges'!$A:$O,COLUMN(H44)+4,FALSE)),"")</f>
        <v>1.34</v>
      </c>
    </row>
    <row r="45" spans="1:8" x14ac:dyDescent="0.2">
      <c r="A45" s="83">
        <f t="array" ref="A45">IFERROR(INDEX('Annex 2 EHV charges'!$A$11:$A$200, MATCH(0, IF(ISBLANK('Annex 2 EHV charges'!$A$11:$A$200),1, COUNTIF(A$4:$A44, 'Annex 2 EHV charges'!$A$11:$A$200)), 0)),"")</f>
        <v>777</v>
      </c>
      <c r="B45" s="83">
        <f>IF($A45="","",VLOOKUP($A45,'Annex 2 EHV charges'!$A:$P,2,0))</f>
        <v>777</v>
      </c>
      <c r="C45" s="84" t="str">
        <f>IF($A45="","",VLOOKUP($A45,'Annex 2 EHV charges'!$A:$P,3,0))</f>
        <v>1470000426125</v>
      </c>
      <c r="D45" s="83" t="str">
        <f>IF($A45="","",VLOOKUP($A45,'Annex 2 EHV charges'!$A:$P,7,0))</f>
        <v>Tower Hill Farm PV</v>
      </c>
      <c r="E45" s="88" t="str">
        <f>IFERROR(IF(VLOOKUP($A45,'Annex 2 EHV charges'!$A:$O,COLUMN(E45)+4,FALSE)=0,"",VLOOKUP($A45,'Annex 2 EHV charges'!$A:$O,COLUMN(E45)+4,FALSE)),"")</f>
        <v/>
      </c>
      <c r="F45" s="89">
        <f>IFERROR(IF(VLOOKUP($A45,'Annex 2 EHV charges'!$A:$O,COLUMN(F45)+4,FALSE)=0,"",VLOOKUP($A45,'Annex 2 EHV charges'!$A:$O,COLUMN(F45)+4,FALSE)),"")</f>
        <v>1965.01</v>
      </c>
      <c r="G45" s="90">
        <f>IFERROR(IF(VLOOKUP($A45,'Annex 2 EHV charges'!$A:$O,COLUMN(G45)+4,FALSE)=0,"",VLOOKUP($A45,'Annex 2 EHV charges'!$A:$O,COLUMN(G45)+4,FALSE)),"")</f>
        <v>1.1299999999999999</v>
      </c>
      <c r="H45" s="90">
        <f>IFERROR(IF(VLOOKUP($A45,'Annex 2 EHV charges'!$A:$O,COLUMN(H45)+4,FALSE)=0,"",VLOOKUP($A45,'Annex 2 EHV charges'!$A:$O,COLUMN(H45)+4,FALSE)),"")</f>
        <v>1.1299999999999999</v>
      </c>
    </row>
    <row r="46" spans="1:8" x14ac:dyDescent="0.2">
      <c r="A46" s="83">
        <f t="array" ref="A46">IFERROR(INDEX('Annex 2 EHV charges'!$A$11:$A$200, MATCH(0, IF(ISBLANK('Annex 2 EHV charges'!$A$11:$A$200),1, COUNTIF(A$4:$A45, 'Annex 2 EHV charges'!$A$11:$A$200)), 0)),"")</f>
        <v>778</v>
      </c>
      <c r="B46" s="83">
        <f>IF($A46="","",VLOOKUP($A46,'Annex 2 EHV charges'!$A:$P,2,0))</f>
        <v>778</v>
      </c>
      <c r="C46" s="84" t="str">
        <f>IF($A46="","",VLOOKUP($A46,'Annex 2 EHV charges'!$A:$P,3,0))</f>
        <v>1470000429766</v>
      </c>
      <c r="D46" s="83" t="str">
        <f>IF($A46="","",VLOOKUP($A46,'Annex 2 EHV charges'!$A:$P,7,0))</f>
        <v>Hill House Farm Solar</v>
      </c>
      <c r="E46" s="88" t="str">
        <f>IFERROR(IF(VLOOKUP($A46,'Annex 2 EHV charges'!$A:$O,COLUMN(E46)+4,FALSE)=0,"",VLOOKUP($A46,'Annex 2 EHV charges'!$A:$O,COLUMN(E46)+4,FALSE)),"")</f>
        <v/>
      </c>
      <c r="F46" s="89">
        <f>IFERROR(IF(VLOOKUP($A46,'Annex 2 EHV charges'!$A:$O,COLUMN(F46)+4,FALSE)=0,"",VLOOKUP($A46,'Annex 2 EHV charges'!$A:$O,COLUMN(F46)+4,FALSE)),"")</f>
        <v>4.6399999999999997</v>
      </c>
      <c r="G46" s="90">
        <f>IFERROR(IF(VLOOKUP($A46,'Annex 2 EHV charges'!$A:$O,COLUMN(G46)+4,FALSE)=0,"",VLOOKUP($A46,'Annex 2 EHV charges'!$A:$O,COLUMN(G46)+4,FALSE)),"")</f>
        <v>2.4</v>
      </c>
      <c r="H46" s="90">
        <f>IFERROR(IF(VLOOKUP($A46,'Annex 2 EHV charges'!$A:$O,COLUMN(H46)+4,FALSE)=0,"",VLOOKUP($A46,'Annex 2 EHV charges'!$A:$O,COLUMN(H46)+4,FALSE)),"")</f>
        <v>2.4</v>
      </c>
    </row>
    <row r="47" spans="1:8" x14ac:dyDescent="0.2">
      <c r="A47" s="83">
        <f t="array" ref="A47">IFERROR(INDEX('Annex 2 EHV charges'!$A$11:$A$200, MATCH(0, IF(ISBLANK('Annex 2 EHV charges'!$A$11:$A$200),1, COUNTIF(A$4:$A46, 'Annex 2 EHV charges'!$A$11:$A$200)), 0)),"")</f>
        <v>779</v>
      </c>
      <c r="B47" s="83">
        <f>IF($A47="","",VLOOKUP($A47,'Annex 2 EHV charges'!$A:$P,2,0))</f>
        <v>779</v>
      </c>
      <c r="C47" s="84" t="str">
        <f>IF($A47="","",VLOOKUP($A47,'Annex 2 EHV charges'!$A:$P,3,0))</f>
        <v>1470000430089</v>
      </c>
      <c r="D47" s="83" t="str">
        <f>IF($A47="","",VLOOKUP($A47,'Annex 2 EHV charges'!$A:$P,7,0))</f>
        <v>Pitchford Farm Solar</v>
      </c>
      <c r="E47" s="88">
        <f>IFERROR(IF(VLOOKUP($A47,'Annex 2 EHV charges'!$A:$O,COLUMN(E47)+4,FALSE)=0,"",VLOOKUP($A47,'Annex 2 EHV charges'!$A:$O,COLUMN(E47)+4,FALSE)),"")</f>
        <v>0.78500000000000003</v>
      </c>
      <c r="F47" s="89">
        <f>IFERROR(IF(VLOOKUP($A47,'Annex 2 EHV charges'!$A:$O,COLUMN(F47)+4,FALSE)=0,"",VLOOKUP($A47,'Annex 2 EHV charges'!$A:$O,COLUMN(F47)+4,FALSE)),"")</f>
        <v>25.59</v>
      </c>
      <c r="G47" s="90">
        <f>IFERROR(IF(VLOOKUP($A47,'Annex 2 EHV charges'!$A:$O,COLUMN(G47)+4,FALSE)=0,"",VLOOKUP($A47,'Annex 2 EHV charges'!$A:$O,COLUMN(G47)+4,FALSE)),"")</f>
        <v>1.42</v>
      </c>
      <c r="H47" s="90">
        <f>IFERROR(IF(VLOOKUP($A47,'Annex 2 EHV charges'!$A:$O,COLUMN(H47)+4,FALSE)=0,"",VLOOKUP($A47,'Annex 2 EHV charges'!$A:$O,COLUMN(H47)+4,FALSE)),"")</f>
        <v>1.42</v>
      </c>
    </row>
    <row r="48" spans="1:8" x14ac:dyDescent="0.2">
      <c r="A48" s="83">
        <f t="array" ref="A48">IFERROR(INDEX('Annex 2 EHV charges'!$A$11:$A$200, MATCH(0, IF(ISBLANK('Annex 2 EHV charges'!$A$11:$A$200),1, COUNTIF(A$4:$A47, 'Annex 2 EHV charges'!$A$11:$A$200)), 0)),"")</f>
        <v>780</v>
      </c>
      <c r="B48" s="83">
        <f>IF($A48="","",VLOOKUP($A48,'Annex 2 EHV charges'!$A:$P,2,0))</f>
        <v>780</v>
      </c>
      <c r="C48" s="84" t="str">
        <f>IF($A48="","",VLOOKUP($A48,'Annex 2 EHV charges'!$A:$P,3,0))</f>
        <v>1470000437749</v>
      </c>
      <c r="D48" s="83" t="str">
        <f>IF($A48="","",VLOOKUP($A48,'Annex 2 EHV charges'!$A:$P,7,0))</f>
        <v>Sundorne Solar Park</v>
      </c>
      <c r="E48" s="88">
        <f>IFERROR(IF(VLOOKUP($A48,'Annex 2 EHV charges'!$A:$O,COLUMN(E48)+4,FALSE)=0,"",VLOOKUP($A48,'Annex 2 EHV charges'!$A:$O,COLUMN(E48)+4,FALSE)),"")</f>
        <v>0.78400000000000003</v>
      </c>
      <c r="F48" s="89">
        <f>IFERROR(IF(VLOOKUP($A48,'Annex 2 EHV charges'!$A:$O,COLUMN(F48)+4,FALSE)=0,"",VLOOKUP($A48,'Annex 2 EHV charges'!$A:$O,COLUMN(F48)+4,FALSE)),"")</f>
        <v>6.13</v>
      </c>
      <c r="G48" s="90">
        <f>IFERROR(IF(VLOOKUP($A48,'Annex 2 EHV charges'!$A:$O,COLUMN(G48)+4,FALSE)=0,"",VLOOKUP($A48,'Annex 2 EHV charges'!$A:$O,COLUMN(G48)+4,FALSE)),"")</f>
        <v>1.31</v>
      </c>
      <c r="H48" s="90">
        <f>IFERROR(IF(VLOOKUP($A48,'Annex 2 EHV charges'!$A:$O,COLUMN(H48)+4,FALSE)=0,"",VLOOKUP($A48,'Annex 2 EHV charges'!$A:$O,COLUMN(H48)+4,FALSE)),"")</f>
        <v>1.31</v>
      </c>
    </row>
    <row r="49" spans="1:8" x14ac:dyDescent="0.2">
      <c r="A49" s="83">
        <f t="array" ref="A49">IFERROR(INDEX('Annex 2 EHV charges'!$A$11:$A$200, MATCH(0, IF(ISBLANK('Annex 2 EHV charges'!$A$11:$A$200),1, COUNTIF(A$4:$A48, 'Annex 2 EHV charges'!$A$11:$A$200)), 0)),"")</f>
        <v>781</v>
      </c>
      <c r="B49" s="83">
        <f>IF($A49="","",VLOOKUP($A49,'Annex 2 EHV charges'!$A:$P,2,0))</f>
        <v>781</v>
      </c>
      <c r="C49" s="84" t="str">
        <f>IF($A49="","",VLOOKUP($A49,'Annex 2 EHV charges'!$A:$P,3,0))</f>
        <v>1470000473756</v>
      </c>
      <c r="D49" s="83" t="str">
        <f>IF($A49="","",VLOOKUP($A49,'Annex 2 EHV charges'!$A:$P,7,0))</f>
        <v>Hartlebury EFW</v>
      </c>
      <c r="E49" s="88">
        <f>IFERROR(IF(VLOOKUP($A49,'Annex 2 EHV charges'!$A:$O,COLUMN(E49)+4,FALSE)=0,"",VLOOKUP($A49,'Annex 2 EHV charges'!$A:$O,COLUMN(E49)+4,FALSE)),"")</f>
        <v>1.79</v>
      </c>
      <c r="F49" s="89">
        <f>IFERROR(IF(VLOOKUP($A49,'Annex 2 EHV charges'!$A:$O,COLUMN(F49)+4,FALSE)=0,"",VLOOKUP($A49,'Annex 2 EHV charges'!$A:$O,COLUMN(F49)+4,FALSE)),"")</f>
        <v>1354.77</v>
      </c>
      <c r="G49" s="90">
        <f>IFERROR(IF(VLOOKUP($A49,'Annex 2 EHV charges'!$A:$O,COLUMN(G49)+4,FALSE)=0,"",VLOOKUP($A49,'Annex 2 EHV charges'!$A:$O,COLUMN(G49)+4,FALSE)),"")</f>
        <v>0.56000000000000005</v>
      </c>
      <c r="H49" s="90">
        <f>IFERROR(IF(VLOOKUP($A49,'Annex 2 EHV charges'!$A:$O,COLUMN(H49)+4,FALSE)=0,"",VLOOKUP($A49,'Annex 2 EHV charges'!$A:$O,COLUMN(H49)+4,FALSE)),"")</f>
        <v>0.56000000000000005</v>
      </c>
    </row>
    <row r="50" spans="1:8" x14ac:dyDescent="0.2">
      <c r="A50" s="83">
        <f t="array" ref="A50">IFERROR(INDEX('Annex 2 EHV charges'!$A$11:$A$200, MATCH(0, IF(ISBLANK('Annex 2 EHV charges'!$A$11:$A$200),1, COUNTIF(A$4:$A49, 'Annex 2 EHV charges'!$A$11:$A$200)), 0)),"")</f>
        <v>782</v>
      </c>
      <c r="B50" s="83">
        <f>IF($A50="","",VLOOKUP($A50,'Annex 2 EHV charges'!$A:$P,2,0))</f>
        <v>782</v>
      </c>
      <c r="C50" s="84" t="str">
        <f>IF($A50="","",VLOOKUP($A50,'Annex 2 EHV charges'!$A:$P,3,0))</f>
        <v>1470000478727</v>
      </c>
      <c r="D50" s="83" t="str">
        <f>IF($A50="","",VLOOKUP($A50,'Annex 2 EHV charges'!$A:$P,7,0))</f>
        <v>Upper Huntingford PV</v>
      </c>
      <c r="E50" s="88" t="str">
        <f>IFERROR(IF(VLOOKUP($A50,'Annex 2 EHV charges'!$A:$O,COLUMN(E50)+4,FALSE)=0,"",VLOOKUP($A50,'Annex 2 EHV charges'!$A:$O,COLUMN(E50)+4,FALSE)),"")</f>
        <v/>
      </c>
      <c r="F50" s="89">
        <f>IFERROR(IF(VLOOKUP($A50,'Annex 2 EHV charges'!$A:$O,COLUMN(F50)+4,FALSE)=0,"",VLOOKUP($A50,'Annex 2 EHV charges'!$A:$O,COLUMN(F50)+4,FALSE)),"")</f>
        <v>1.25</v>
      </c>
      <c r="G50" s="90">
        <f>IFERROR(IF(VLOOKUP($A50,'Annex 2 EHV charges'!$A:$O,COLUMN(G50)+4,FALSE)=0,"",VLOOKUP($A50,'Annex 2 EHV charges'!$A:$O,COLUMN(G50)+4,FALSE)),"")</f>
        <v>0.81</v>
      </c>
      <c r="H50" s="90">
        <f>IFERROR(IF(VLOOKUP($A50,'Annex 2 EHV charges'!$A:$O,COLUMN(H50)+4,FALSE)=0,"",VLOOKUP($A50,'Annex 2 EHV charges'!$A:$O,COLUMN(H50)+4,FALSE)),"")</f>
        <v>0.81</v>
      </c>
    </row>
    <row r="51" spans="1:8" x14ac:dyDescent="0.2">
      <c r="A51" s="83">
        <f t="array" ref="A51">IFERROR(INDEX('Annex 2 EHV charges'!$A$11:$A$200, MATCH(0, IF(ISBLANK('Annex 2 EHV charges'!$A$11:$A$200),1, COUNTIF(A$4:$A50, 'Annex 2 EHV charges'!$A$11:$A$200)), 0)),"")</f>
        <v>783</v>
      </c>
      <c r="B51" s="83">
        <f>IF($A51="","",VLOOKUP($A51,'Annex 2 EHV charges'!$A:$P,2,0))</f>
        <v>783</v>
      </c>
      <c r="C51" s="84" t="str">
        <f>IF($A51="","",VLOOKUP($A51,'Annex 2 EHV charges'!$A:$P,3,0))</f>
        <v>1470000479190</v>
      </c>
      <c r="D51" s="83" t="str">
        <f>IF($A51="","",VLOOKUP($A51,'Annex 2 EHV charges'!$A:$P,7,0))</f>
        <v>Ring O Bells Solar</v>
      </c>
      <c r="E51" s="88" t="str">
        <f>IFERROR(IF(VLOOKUP($A51,'Annex 2 EHV charges'!$A:$O,COLUMN(E51)+4,FALSE)=0,"",VLOOKUP($A51,'Annex 2 EHV charges'!$A:$O,COLUMN(E51)+4,FALSE)),"")</f>
        <v/>
      </c>
      <c r="F51" s="89">
        <f>IFERROR(IF(VLOOKUP($A51,'Annex 2 EHV charges'!$A:$O,COLUMN(F51)+4,FALSE)=0,"",VLOOKUP($A51,'Annex 2 EHV charges'!$A:$O,COLUMN(F51)+4,FALSE)),"")</f>
        <v>1958.66</v>
      </c>
      <c r="G51" s="90">
        <f>IFERROR(IF(VLOOKUP($A51,'Annex 2 EHV charges'!$A:$O,COLUMN(G51)+4,FALSE)=0,"",VLOOKUP($A51,'Annex 2 EHV charges'!$A:$O,COLUMN(G51)+4,FALSE)),"")</f>
        <v>1.26</v>
      </c>
      <c r="H51" s="90">
        <f>IFERROR(IF(VLOOKUP($A51,'Annex 2 EHV charges'!$A:$O,COLUMN(H51)+4,FALSE)=0,"",VLOOKUP($A51,'Annex 2 EHV charges'!$A:$O,COLUMN(H51)+4,FALSE)),"")</f>
        <v>1.26</v>
      </c>
    </row>
    <row r="52" spans="1:8" x14ac:dyDescent="0.2">
      <c r="A52" s="83">
        <f t="array" ref="A52">IFERROR(INDEX('Annex 2 EHV charges'!$A$11:$A$200, MATCH(0, IF(ISBLANK('Annex 2 EHV charges'!$A$11:$A$200),1, COUNTIF(A$4:$A51, 'Annex 2 EHV charges'!$A$11:$A$200)), 0)),"")</f>
        <v>784</v>
      </c>
      <c r="B52" s="83">
        <f>IF($A52="","",VLOOKUP($A52,'Annex 2 EHV charges'!$A:$P,2,0))</f>
        <v>784</v>
      </c>
      <c r="C52" s="84" t="str">
        <f>IF($A52="","",VLOOKUP($A52,'Annex 2 EHV charges'!$A:$P,3,0))</f>
        <v>1470000501641</v>
      </c>
      <c r="D52" s="83" t="str">
        <f>IF($A52="","",VLOOKUP($A52,'Annex 2 EHV charges'!$A:$P,7,0))</f>
        <v>Hall Farm PV Awre</v>
      </c>
      <c r="E52" s="88">
        <f>IFERROR(IF(VLOOKUP($A52,'Annex 2 EHV charges'!$A:$O,COLUMN(E52)+4,FALSE)=0,"",VLOOKUP($A52,'Annex 2 EHV charges'!$A:$O,COLUMN(E52)+4,FALSE)),"")</f>
        <v>0.34799999999999998</v>
      </c>
      <c r="F52" s="89">
        <f>IFERROR(IF(VLOOKUP($A52,'Annex 2 EHV charges'!$A:$O,COLUMN(F52)+4,FALSE)=0,"",VLOOKUP($A52,'Annex 2 EHV charges'!$A:$O,COLUMN(F52)+4,FALSE)),"")</f>
        <v>1.04</v>
      </c>
      <c r="G52" s="90">
        <f>IFERROR(IF(VLOOKUP($A52,'Annex 2 EHV charges'!$A:$O,COLUMN(G52)+4,FALSE)=0,"",VLOOKUP($A52,'Annex 2 EHV charges'!$A:$O,COLUMN(G52)+4,FALSE)),"")</f>
        <v>1.67</v>
      </c>
      <c r="H52" s="90">
        <f>IFERROR(IF(VLOOKUP($A52,'Annex 2 EHV charges'!$A:$O,COLUMN(H52)+4,FALSE)=0,"",VLOOKUP($A52,'Annex 2 EHV charges'!$A:$O,COLUMN(H52)+4,FALSE)),"")</f>
        <v>1.67</v>
      </c>
    </row>
    <row r="53" spans="1:8" x14ac:dyDescent="0.2">
      <c r="A53" s="83">
        <f t="array" ref="A53">IFERROR(INDEX('Annex 2 EHV charges'!$A$11:$A$200, MATCH(0, IF(ISBLANK('Annex 2 EHV charges'!$A$11:$A$200),1, COUNTIF(A$4:$A52, 'Annex 2 EHV charges'!$A$11:$A$200)), 0)),"")</f>
        <v>785</v>
      </c>
      <c r="B53" s="83">
        <f>IF($A53="","",VLOOKUP($A53,'Annex 2 EHV charges'!$A:$P,2,0))</f>
        <v>785</v>
      </c>
      <c r="C53" s="84" t="str">
        <f>IF($A53="","",VLOOKUP($A53,'Annex 2 EHV charges'!$A:$P,3,0))</f>
        <v>1470000174928</v>
      </c>
      <c r="D53" s="83" t="str">
        <f>IF($A53="","",VLOOKUP($A53,'Annex 2 EHV charges'!$A:$P,7,0))</f>
        <v>5 Mile Drive Solar Park</v>
      </c>
      <c r="E53" s="88" t="str">
        <f>IFERROR(IF(VLOOKUP($A53,'Annex 2 EHV charges'!$A:$O,COLUMN(E53)+4,FALSE)=0,"",VLOOKUP($A53,'Annex 2 EHV charges'!$A:$O,COLUMN(E53)+4,FALSE)),"")</f>
        <v/>
      </c>
      <c r="F53" s="89">
        <f>IFERROR(IF(VLOOKUP($A53,'Annex 2 EHV charges'!$A:$O,COLUMN(F53)+4,FALSE)=0,"",VLOOKUP($A53,'Annex 2 EHV charges'!$A:$O,COLUMN(F53)+4,FALSE)),"")</f>
        <v>0.82</v>
      </c>
      <c r="G53" s="90">
        <f>IFERROR(IF(VLOOKUP($A53,'Annex 2 EHV charges'!$A:$O,COLUMN(G53)+4,FALSE)=0,"",VLOOKUP($A53,'Annex 2 EHV charges'!$A:$O,COLUMN(G53)+4,FALSE)),"")</f>
        <v>2.99</v>
      </c>
      <c r="H53" s="90">
        <f>IFERROR(IF(VLOOKUP($A53,'Annex 2 EHV charges'!$A:$O,COLUMN(H53)+4,FALSE)=0,"",VLOOKUP($A53,'Annex 2 EHV charges'!$A:$O,COLUMN(H53)+4,FALSE)),"")</f>
        <v>2.99</v>
      </c>
    </row>
    <row r="54" spans="1:8" x14ac:dyDescent="0.2">
      <c r="A54" s="83">
        <f t="array" ref="A54">IFERROR(INDEX('Annex 2 EHV charges'!$A$11:$A$200, MATCH(0, IF(ISBLANK('Annex 2 EHV charges'!$A$11:$A$200),1, COUNTIF(A$4:$A53, 'Annex 2 EHV charges'!$A$11:$A$200)), 0)),"")</f>
        <v>786</v>
      </c>
      <c r="B54" s="83">
        <f>IF($A54="","",VLOOKUP($A54,'Annex 2 EHV charges'!$A:$P,2,0))</f>
        <v>786</v>
      </c>
      <c r="C54" s="84" t="str">
        <f>IF($A54="","",VLOOKUP($A54,'Annex 2 EHV charges'!$A:$P,3,0))</f>
        <v>1470000671023</v>
      </c>
      <c r="D54" s="83" t="str">
        <f>IF($A54="","",VLOOKUP($A54,'Annex 2 EHV charges'!$A:$P,7,0))</f>
        <v xml:space="preserve">Green Frog STOR Extension </v>
      </c>
      <c r="E54" s="88" t="str">
        <f>IFERROR(IF(VLOOKUP($A54,'Annex 2 EHV charges'!$A:$O,COLUMN(E54)+4,FALSE)=0,"",VLOOKUP($A54,'Annex 2 EHV charges'!$A:$O,COLUMN(E54)+4,FALSE)),"")</f>
        <v/>
      </c>
      <c r="F54" s="89">
        <f>IFERROR(IF(VLOOKUP($A54,'Annex 2 EHV charges'!$A:$O,COLUMN(F54)+4,FALSE)=0,"",VLOOKUP($A54,'Annex 2 EHV charges'!$A:$O,COLUMN(F54)+4,FALSE)),"")</f>
        <v>1959.28</v>
      </c>
      <c r="G54" s="90">
        <f>IFERROR(IF(VLOOKUP($A54,'Annex 2 EHV charges'!$A:$O,COLUMN(G54)+4,FALSE)=0,"",VLOOKUP($A54,'Annex 2 EHV charges'!$A:$O,COLUMN(G54)+4,FALSE)),"")</f>
        <v>2.73</v>
      </c>
      <c r="H54" s="90">
        <f>IFERROR(IF(VLOOKUP($A54,'Annex 2 EHV charges'!$A:$O,COLUMN(H54)+4,FALSE)=0,"",VLOOKUP($A54,'Annex 2 EHV charges'!$A:$O,COLUMN(H54)+4,FALSE)),"")</f>
        <v>2.73</v>
      </c>
    </row>
    <row r="55" spans="1:8" x14ac:dyDescent="0.2">
      <c r="A55" s="83">
        <f t="array" ref="A55">IFERROR(INDEX('Annex 2 EHV charges'!$A$11:$A$200, MATCH(0, IF(ISBLANK('Annex 2 EHV charges'!$A$11:$A$200),1, COUNTIF(A$4:$A54, 'Annex 2 EHV charges'!$A$11:$A$200)), 0)),"")</f>
        <v>787</v>
      </c>
      <c r="B55" s="83">
        <f>IF($A55="","",VLOOKUP($A55,'Annex 2 EHV charges'!$A:$P,2,0))</f>
        <v>787</v>
      </c>
      <c r="C55" s="84" t="str">
        <f>IF($A55="","",VLOOKUP($A55,'Annex 2 EHV charges'!$A:$P,3,0))</f>
        <v>1426893200000</v>
      </c>
      <c r="D55" s="83" t="str">
        <f>IF($A55="","",VLOOKUP($A55,'Annex 2 EHV charges'!$A:$P,7,0))</f>
        <v xml:space="preserve">Invista Textiles Gas </v>
      </c>
      <c r="E55" s="88">
        <f>IFERROR(IF(VLOOKUP($A55,'Annex 2 EHV charges'!$A:$O,COLUMN(E55)+4,FALSE)=0,"",VLOOKUP($A55,'Annex 2 EHV charges'!$A:$O,COLUMN(E55)+4,FALSE)),"")</f>
        <v>0.51</v>
      </c>
      <c r="F55" s="89">
        <f>IFERROR(IF(VLOOKUP($A55,'Annex 2 EHV charges'!$A:$O,COLUMN(F55)+4,FALSE)=0,"",VLOOKUP($A55,'Annex 2 EHV charges'!$A:$O,COLUMN(F55)+4,FALSE)),"")</f>
        <v>10623.67</v>
      </c>
      <c r="G55" s="90">
        <f>IFERROR(IF(VLOOKUP($A55,'Annex 2 EHV charges'!$A:$O,COLUMN(G55)+4,FALSE)=0,"",VLOOKUP($A55,'Annex 2 EHV charges'!$A:$O,COLUMN(G55)+4,FALSE)),"")</f>
        <v>0.95</v>
      </c>
      <c r="H55" s="90">
        <f>IFERROR(IF(VLOOKUP($A55,'Annex 2 EHV charges'!$A:$O,COLUMN(H55)+4,FALSE)=0,"",VLOOKUP($A55,'Annex 2 EHV charges'!$A:$O,COLUMN(H55)+4,FALSE)),"")</f>
        <v>0.95</v>
      </c>
    </row>
    <row r="56" spans="1:8" ht="25.5" x14ac:dyDescent="0.2">
      <c r="A56" s="83">
        <f t="array" ref="A56">IFERROR(INDEX('Annex 2 EHV charges'!$A$11:$A$200, MATCH(0, IF(ISBLANK('Annex 2 EHV charges'!$A$11:$A$200),1, COUNTIF(A$4:$A55, 'Annex 2 EHV charges'!$A$11:$A$200)), 0)),"")</f>
        <v>789</v>
      </c>
      <c r="B56" s="83">
        <f>IF($A56="","",VLOOKUP($A56,'Annex 2 EHV charges'!$A:$P,2,0))</f>
        <v>789</v>
      </c>
      <c r="C56" s="84" t="str">
        <f>IF($A56="","",VLOOKUP($A56,'Annex 2 EHV charges'!$A:$P,3,0))</f>
        <v>1425986500008
1429880000002</v>
      </c>
      <c r="D56" s="83" t="str">
        <f>IF($A56="","",VLOOKUP($A56,'Annex 2 EHV charges'!$A:$P,7,0))</f>
        <v>GKN Hadley Castle Wks</v>
      </c>
      <c r="E56" s="88">
        <f>IFERROR(IF(VLOOKUP($A56,'Annex 2 EHV charges'!$A:$O,COLUMN(E56)+4,FALSE)=0,"",VLOOKUP($A56,'Annex 2 EHV charges'!$A:$O,COLUMN(E56)+4,FALSE)),"")</f>
        <v>2.645</v>
      </c>
      <c r="F56" s="89">
        <f>IFERROR(IF(VLOOKUP($A56,'Annex 2 EHV charges'!$A:$O,COLUMN(F56)+4,FALSE)=0,"",VLOOKUP($A56,'Annex 2 EHV charges'!$A:$O,COLUMN(F56)+4,FALSE)),"")</f>
        <v>10582.31</v>
      </c>
      <c r="G56" s="90">
        <f>IFERROR(IF(VLOOKUP($A56,'Annex 2 EHV charges'!$A:$O,COLUMN(G56)+4,FALSE)=0,"",VLOOKUP($A56,'Annex 2 EHV charges'!$A:$O,COLUMN(G56)+4,FALSE)),"")</f>
        <v>1.57</v>
      </c>
      <c r="H56" s="90">
        <f>IFERROR(IF(VLOOKUP($A56,'Annex 2 EHV charges'!$A:$O,COLUMN(H56)+4,FALSE)=0,"",VLOOKUP($A56,'Annex 2 EHV charges'!$A:$O,COLUMN(H56)+4,FALSE)),"")</f>
        <v>1.57</v>
      </c>
    </row>
    <row r="57" spans="1:8" ht="25.5" x14ac:dyDescent="0.2">
      <c r="A57" s="83">
        <f t="array" ref="A57">IFERROR(INDEX('Annex 2 EHV charges'!$A$11:$A$200, MATCH(0, IF(ISBLANK('Annex 2 EHV charges'!$A$11:$A$200),1, COUNTIF(A$4:$A56, 'Annex 2 EHV charges'!$A$11:$A$200)), 0)),"")</f>
        <v>790</v>
      </c>
      <c r="B57" s="83">
        <f>IF($A57="","",VLOOKUP($A57,'Annex 2 EHV charges'!$A:$P,2,0))</f>
        <v>790</v>
      </c>
      <c r="C57" s="84" t="str">
        <f>IF($A57="","",VLOOKUP($A57,'Annex 2 EHV charges'!$A:$P,3,0))</f>
        <v>1470001307916
1470001307961</v>
      </c>
      <c r="D57" s="83" t="str">
        <f>IF($A57="","",VLOOKUP($A57,'Annex 2 EHV charges'!$A:$P,7,0))</f>
        <v>RBSL GKN Hadley Castle</v>
      </c>
      <c r="E57" s="88">
        <f>IFERROR(IF(VLOOKUP($A57,'Annex 2 EHV charges'!$A:$O,COLUMN(E57)+4,FALSE)=0,"",VLOOKUP($A57,'Annex 2 EHV charges'!$A:$O,COLUMN(E57)+4,FALSE)),"")</f>
        <v>2.5910000000000002</v>
      </c>
      <c r="F57" s="89">
        <f>IFERROR(IF(VLOOKUP($A57,'Annex 2 EHV charges'!$A:$O,COLUMN(F57)+4,FALSE)=0,"",VLOOKUP($A57,'Annex 2 EHV charges'!$A:$O,COLUMN(F57)+4,FALSE)),"")</f>
        <v>1994.88</v>
      </c>
      <c r="G57" s="90">
        <f>IFERROR(IF(VLOOKUP($A57,'Annex 2 EHV charges'!$A:$O,COLUMN(G57)+4,FALSE)=0,"",VLOOKUP($A57,'Annex 2 EHV charges'!$A:$O,COLUMN(G57)+4,FALSE)),"")</f>
        <v>1.0900000000000001</v>
      </c>
      <c r="H57" s="90">
        <f>IFERROR(IF(VLOOKUP($A57,'Annex 2 EHV charges'!$A:$O,COLUMN(H57)+4,FALSE)=0,"",VLOOKUP($A57,'Annex 2 EHV charges'!$A:$O,COLUMN(H57)+4,FALSE)),"")</f>
        <v>1.0900000000000001</v>
      </c>
    </row>
    <row r="58" spans="1:8" x14ac:dyDescent="0.2">
      <c r="A58" s="83">
        <f t="array" ref="A58">IFERROR(INDEX('Annex 2 EHV charges'!$A$11:$A$200, MATCH(0, IF(ISBLANK('Annex 2 EHV charges'!$A$11:$A$200),1, COUNTIF(A$4:$A57, 'Annex 2 EHV charges'!$A$11:$A$200)), 0)),"")</f>
        <v>794</v>
      </c>
      <c r="B58" s="83">
        <f>IF($A58="","",VLOOKUP($A58,'Annex 2 EHV charges'!$A:$P,2,0))</f>
        <v>794</v>
      </c>
      <c r="C58" s="84" t="str">
        <f>IF($A58="","",VLOOKUP($A58,'Annex 2 EHV charges'!$A:$P,3,0))</f>
        <v>1470000535881</v>
      </c>
      <c r="D58" s="83" t="str">
        <f>IF($A58="","",VLOOKUP($A58,'Annex 2 EHV charges'!$A:$P,7,0))</f>
        <v>Wickhamford PV</v>
      </c>
      <c r="E58" s="88" t="str">
        <f>IFERROR(IF(VLOOKUP($A58,'Annex 2 EHV charges'!$A:$O,COLUMN(E58)+4,FALSE)=0,"",VLOOKUP($A58,'Annex 2 EHV charges'!$A:$O,COLUMN(E58)+4,FALSE)),"")</f>
        <v/>
      </c>
      <c r="F58" s="89">
        <f>IFERROR(IF(VLOOKUP($A58,'Annex 2 EHV charges'!$A:$O,COLUMN(F58)+4,FALSE)=0,"",VLOOKUP($A58,'Annex 2 EHV charges'!$A:$O,COLUMN(F58)+4,FALSE)),"")</f>
        <v>2.62</v>
      </c>
      <c r="G58" s="90">
        <f>IFERROR(IF(VLOOKUP($A58,'Annex 2 EHV charges'!$A:$O,COLUMN(G58)+4,FALSE)=0,"",VLOOKUP($A58,'Annex 2 EHV charges'!$A:$O,COLUMN(G58)+4,FALSE)),"")</f>
        <v>3.91</v>
      </c>
      <c r="H58" s="90">
        <f>IFERROR(IF(VLOOKUP($A58,'Annex 2 EHV charges'!$A:$O,COLUMN(H58)+4,FALSE)=0,"",VLOOKUP($A58,'Annex 2 EHV charges'!$A:$O,COLUMN(H58)+4,FALSE)),"")</f>
        <v>3.91</v>
      </c>
    </row>
    <row r="59" spans="1:8" x14ac:dyDescent="0.2">
      <c r="A59" s="83">
        <f t="array" ref="A59">IFERROR(INDEX('Annex 2 EHV charges'!$A$11:$A$200, MATCH(0, IF(ISBLANK('Annex 2 EHV charges'!$A$11:$A$200),1, COUNTIF(A$4:$A58, 'Annex 2 EHV charges'!$A$11:$A$200)), 0)),"")</f>
        <v>795</v>
      </c>
      <c r="B59" s="83">
        <f>IF($A59="","",VLOOKUP($A59,'Annex 2 EHV charges'!$A:$P,2,0))</f>
        <v>795</v>
      </c>
      <c r="C59" s="84" t="str">
        <f>IF($A59="","",VLOOKUP($A59,'Annex 2 EHV charges'!$A:$P,3,0))</f>
        <v>1470000540543</v>
      </c>
      <c r="D59" s="83" t="str">
        <f>IF($A59="","",VLOOKUP($A59,'Annex 2 EHV charges'!$A:$P,7,0))</f>
        <v>Yorkley Wood Farm PV</v>
      </c>
      <c r="E59" s="88">
        <f>IFERROR(IF(VLOOKUP($A59,'Annex 2 EHV charges'!$A:$O,COLUMN(E59)+4,FALSE)=0,"",VLOOKUP($A59,'Annex 2 EHV charges'!$A:$O,COLUMN(E59)+4,FALSE)),"")</f>
        <v>0.34699999999999998</v>
      </c>
      <c r="F59" s="89">
        <f>IFERROR(IF(VLOOKUP($A59,'Annex 2 EHV charges'!$A:$O,COLUMN(F59)+4,FALSE)=0,"",VLOOKUP($A59,'Annex 2 EHV charges'!$A:$O,COLUMN(F59)+4,FALSE)),"")</f>
        <v>2.62</v>
      </c>
      <c r="G59" s="90">
        <f>IFERROR(IF(VLOOKUP($A59,'Annex 2 EHV charges'!$A:$O,COLUMN(G59)+4,FALSE)=0,"",VLOOKUP($A59,'Annex 2 EHV charges'!$A:$O,COLUMN(G59)+4,FALSE)),"")</f>
        <v>0.86</v>
      </c>
      <c r="H59" s="90">
        <f>IFERROR(IF(VLOOKUP($A59,'Annex 2 EHV charges'!$A:$O,COLUMN(H59)+4,FALSE)=0,"",VLOOKUP($A59,'Annex 2 EHV charges'!$A:$O,COLUMN(H59)+4,FALSE)),"")</f>
        <v>0.86</v>
      </c>
    </row>
    <row r="60" spans="1:8" x14ac:dyDescent="0.2">
      <c r="A60" s="83">
        <f t="array" ref="A60">IFERROR(INDEX('Annex 2 EHV charges'!$A$11:$A$200, MATCH(0, IF(ISBLANK('Annex 2 EHV charges'!$A$11:$A$200),1, COUNTIF(A$4:$A59, 'Annex 2 EHV charges'!$A$11:$A$200)), 0)),"")</f>
        <v>797</v>
      </c>
      <c r="B60" s="83">
        <f>IF($A60="","",VLOOKUP($A60,'Annex 2 EHV charges'!$A:$P,2,0))</f>
        <v>797</v>
      </c>
      <c r="C60" s="84" t="str">
        <f>IF($A60="","",VLOOKUP($A60,'Annex 2 EHV charges'!$A:$P,3,0))</f>
        <v>1470000542833</v>
      </c>
      <c r="D60" s="83" t="str">
        <f>IF($A60="","",VLOOKUP($A60,'Annex 2 EHV charges'!$A:$P,7,0))</f>
        <v>Bristol Rd Glos STOR</v>
      </c>
      <c r="E60" s="88">
        <f>IFERROR(IF(VLOOKUP($A60,'Annex 2 EHV charges'!$A:$O,COLUMN(E60)+4,FALSE)=0,"",VLOOKUP($A60,'Annex 2 EHV charges'!$A:$O,COLUMN(E60)+4,FALSE)),"")</f>
        <v>0.34899999999999998</v>
      </c>
      <c r="F60" s="89">
        <f>IFERROR(IF(VLOOKUP($A60,'Annex 2 EHV charges'!$A:$O,COLUMN(F60)+4,FALSE)=0,"",VLOOKUP($A60,'Annex 2 EHV charges'!$A:$O,COLUMN(F60)+4,FALSE)),"")</f>
        <v>1.06</v>
      </c>
      <c r="G60" s="90">
        <f>IFERROR(IF(VLOOKUP($A60,'Annex 2 EHV charges'!$A:$O,COLUMN(G60)+4,FALSE)=0,"",VLOOKUP($A60,'Annex 2 EHV charges'!$A:$O,COLUMN(G60)+4,FALSE)),"")</f>
        <v>2.52</v>
      </c>
      <c r="H60" s="90">
        <f>IFERROR(IF(VLOOKUP($A60,'Annex 2 EHV charges'!$A:$O,COLUMN(H60)+4,FALSE)=0,"",VLOOKUP($A60,'Annex 2 EHV charges'!$A:$O,COLUMN(H60)+4,FALSE)),"")</f>
        <v>2.52</v>
      </c>
    </row>
    <row r="61" spans="1:8" x14ac:dyDescent="0.2">
      <c r="A61" s="83">
        <f t="array" ref="A61">IFERROR(INDEX('Annex 2 EHV charges'!$A$11:$A$200, MATCH(0, IF(ISBLANK('Annex 2 EHV charges'!$A$11:$A$200),1, COUNTIF(A$4:$A60, 'Annex 2 EHV charges'!$A$11:$A$200)), 0)),"")</f>
        <v>798</v>
      </c>
      <c r="B61" s="83">
        <f>IF($A61="","",VLOOKUP($A61,'Annex 2 EHV charges'!$A:$P,2,0))</f>
        <v>798</v>
      </c>
      <c r="C61" s="84" t="str">
        <f>IF($A61="","",VLOOKUP($A61,'Annex 2 EHV charges'!$A:$P,3,0))</f>
        <v>1470000542790</v>
      </c>
      <c r="D61" s="83" t="str">
        <f>IF($A61="","",VLOOKUP($A61,'Annex 2 EHV charges'!$A:$P,7,0))</f>
        <v>Actrees Farm PV</v>
      </c>
      <c r="E61" s="88" t="str">
        <f>IFERROR(IF(VLOOKUP($A61,'Annex 2 EHV charges'!$A:$O,COLUMN(E61)+4,FALSE)=0,"",VLOOKUP($A61,'Annex 2 EHV charges'!$A:$O,COLUMN(E61)+4,FALSE)),"")</f>
        <v/>
      </c>
      <c r="F61" s="89">
        <f>IFERROR(IF(VLOOKUP($A61,'Annex 2 EHV charges'!$A:$O,COLUMN(F61)+4,FALSE)=0,"",VLOOKUP($A61,'Annex 2 EHV charges'!$A:$O,COLUMN(F61)+4,FALSE)),"")</f>
        <v>20.66</v>
      </c>
      <c r="G61" s="90">
        <f>IFERROR(IF(VLOOKUP($A61,'Annex 2 EHV charges'!$A:$O,COLUMN(G61)+4,FALSE)=0,"",VLOOKUP($A61,'Annex 2 EHV charges'!$A:$O,COLUMN(G61)+4,FALSE)),"")</f>
        <v>1.05</v>
      </c>
      <c r="H61" s="90">
        <f>IFERROR(IF(VLOOKUP($A61,'Annex 2 EHV charges'!$A:$O,COLUMN(H61)+4,FALSE)=0,"",VLOOKUP($A61,'Annex 2 EHV charges'!$A:$O,COLUMN(H61)+4,FALSE)),"")</f>
        <v>1.05</v>
      </c>
    </row>
    <row r="62" spans="1:8" x14ac:dyDescent="0.2">
      <c r="A62" s="83">
        <f t="array" ref="A62">IFERROR(INDEX('Annex 2 EHV charges'!$A$11:$A$200, MATCH(0, IF(ISBLANK('Annex 2 EHV charges'!$A$11:$A$200),1, COUNTIF(A$4:$A61, 'Annex 2 EHV charges'!$A$11:$A$200)), 0)),"")</f>
        <v>799</v>
      </c>
      <c r="B62" s="83">
        <f>IF($A62="","",VLOOKUP($A62,'Annex 2 EHV charges'!$A:$P,2,0))</f>
        <v>799</v>
      </c>
      <c r="C62" s="84" t="str">
        <f>IF($A62="","",VLOOKUP($A62,'Annex 2 EHV charges'!$A:$P,3,0))</f>
        <v>1470000548418</v>
      </c>
      <c r="D62" s="83" t="str">
        <f>IF($A62="","",VLOOKUP($A62,'Annex 2 EHV charges'!$A:$P,7,0))</f>
        <v>Sheriffhales Farm PV</v>
      </c>
      <c r="E62" s="88">
        <f>IFERROR(IF(VLOOKUP($A62,'Annex 2 EHV charges'!$A:$O,COLUMN(E62)+4,FALSE)=0,"",VLOOKUP($A62,'Annex 2 EHV charges'!$A:$O,COLUMN(E62)+4,FALSE)),"")</f>
        <v>0.78800000000000003</v>
      </c>
      <c r="F62" s="89">
        <f>IFERROR(IF(VLOOKUP($A62,'Annex 2 EHV charges'!$A:$O,COLUMN(F62)+4,FALSE)=0,"",VLOOKUP($A62,'Annex 2 EHV charges'!$A:$O,COLUMN(F62)+4,FALSE)),"")</f>
        <v>1.25</v>
      </c>
      <c r="G62" s="90">
        <f>IFERROR(IF(VLOOKUP($A62,'Annex 2 EHV charges'!$A:$O,COLUMN(G62)+4,FALSE)=0,"",VLOOKUP($A62,'Annex 2 EHV charges'!$A:$O,COLUMN(G62)+4,FALSE)),"")</f>
        <v>2</v>
      </c>
      <c r="H62" s="90">
        <f>IFERROR(IF(VLOOKUP($A62,'Annex 2 EHV charges'!$A:$O,COLUMN(H62)+4,FALSE)=0,"",VLOOKUP($A62,'Annex 2 EHV charges'!$A:$O,COLUMN(H62)+4,FALSE)),"")</f>
        <v>2</v>
      </c>
    </row>
    <row r="63" spans="1:8" x14ac:dyDescent="0.2">
      <c r="A63" s="83">
        <f t="array" ref="A63">IFERROR(INDEX('Annex 2 EHV charges'!$A$11:$A$200, MATCH(0, IF(ISBLANK('Annex 2 EHV charges'!$A$11:$A$200),1, COUNTIF(A$4:$A62, 'Annex 2 EHV charges'!$A$11:$A$200)), 0)),"")</f>
        <v>801</v>
      </c>
      <c r="B63" s="83">
        <f>IF($A63="","",VLOOKUP($A63,'Annex 2 EHV charges'!$A:$P,2,0))</f>
        <v>801</v>
      </c>
      <c r="C63" s="84" t="str">
        <f>IF($A63="","",VLOOKUP($A63,'Annex 2 EHV charges'!$A:$P,3,0))</f>
        <v>1470000552432</v>
      </c>
      <c r="D63" s="83" t="str">
        <f>IF($A63="","",VLOOKUP($A63,'Annex 2 EHV charges'!$A:$P,7,0))</f>
        <v>Upper Wick Solar Farm</v>
      </c>
      <c r="E63" s="88" t="str">
        <f>IFERROR(IF(VLOOKUP($A63,'Annex 2 EHV charges'!$A:$O,COLUMN(E63)+4,FALSE)=0,"",VLOOKUP($A63,'Annex 2 EHV charges'!$A:$O,COLUMN(E63)+4,FALSE)),"")</f>
        <v/>
      </c>
      <c r="F63" s="89">
        <f>IFERROR(IF(VLOOKUP($A63,'Annex 2 EHV charges'!$A:$O,COLUMN(F63)+4,FALSE)=0,"",VLOOKUP($A63,'Annex 2 EHV charges'!$A:$O,COLUMN(F63)+4,FALSE)),"")</f>
        <v>2.1800000000000002</v>
      </c>
      <c r="G63" s="90">
        <f>IFERROR(IF(VLOOKUP($A63,'Annex 2 EHV charges'!$A:$O,COLUMN(G63)+4,FALSE)=0,"",VLOOKUP($A63,'Annex 2 EHV charges'!$A:$O,COLUMN(G63)+4,FALSE)),"")</f>
        <v>0.69</v>
      </c>
      <c r="H63" s="90">
        <f>IFERROR(IF(VLOOKUP($A63,'Annex 2 EHV charges'!$A:$O,COLUMN(H63)+4,FALSE)=0,"",VLOOKUP($A63,'Annex 2 EHV charges'!$A:$O,COLUMN(H63)+4,FALSE)),"")</f>
        <v>0.69</v>
      </c>
    </row>
    <row r="64" spans="1:8" x14ac:dyDescent="0.2">
      <c r="A64" s="83">
        <f t="array" ref="A64">IFERROR(INDEX('Annex 2 EHV charges'!$A$11:$A$200, MATCH(0, IF(ISBLANK('Annex 2 EHV charges'!$A$11:$A$200),1, COUNTIF(A$4:$A63, 'Annex 2 EHV charges'!$A$11:$A$200)), 0)),"")</f>
        <v>866</v>
      </c>
      <c r="B64" s="83">
        <f>IF($A64="","",VLOOKUP($A64,'Annex 2 EHV charges'!$A:$P,2,0))</f>
        <v>866</v>
      </c>
      <c r="C64" s="84" t="str">
        <f>IF($A64="","",VLOOKUP($A64,'Annex 2 EHV charges'!$A:$P,3,0))</f>
        <v>1470000597061</v>
      </c>
      <c r="D64" s="83" t="str">
        <f>IF($A64="","",VLOOKUP($A64,'Annex 2 EHV charges'!$A:$P,7,0))</f>
        <v>Astley Solar Farm</v>
      </c>
      <c r="E64" s="88">
        <f>IFERROR(IF(VLOOKUP($A64,'Annex 2 EHV charges'!$A:$O,COLUMN(E64)+4,FALSE)=0,"",VLOOKUP($A64,'Annex 2 EHV charges'!$A:$O,COLUMN(E64)+4,FALSE)),"")</f>
        <v>1.77</v>
      </c>
      <c r="F64" s="89">
        <f>IFERROR(IF(VLOOKUP($A64,'Annex 2 EHV charges'!$A:$O,COLUMN(F64)+4,FALSE)=0,"",VLOOKUP($A64,'Annex 2 EHV charges'!$A:$O,COLUMN(F64)+4,FALSE)),"")</f>
        <v>26.89</v>
      </c>
      <c r="G64" s="90">
        <f>IFERROR(IF(VLOOKUP($A64,'Annex 2 EHV charges'!$A:$O,COLUMN(G64)+4,FALSE)=0,"",VLOOKUP($A64,'Annex 2 EHV charges'!$A:$O,COLUMN(G64)+4,FALSE)),"")</f>
        <v>0.8</v>
      </c>
      <c r="H64" s="90">
        <f>IFERROR(IF(VLOOKUP($A64,'Annex 2 EHV charges'!$A:$O,COLUMN(H64)+4,FALSE)=0,"",VLOOKUP($A64,'Annex 2 EHV charges'!$A:$O,COLUMN(H64)+4,FALSE)),"")</f>
        <v>0.8</v>
      </c>
    </row>
    <row r="65" spans="1:8" x14ac:dyDescent="0.2">
      <c r="A65" s="83">
        <f t="array" ref="A65">IFERROR(INDEX('Annex 2 EHV charges'!$A$11:$A$200, MATCH(0, IF(ISBLANK('Annex 2 EHV charges'!$A$11:$A$200),1, COUNTIF(A$4:$A64, 'Annex 2 EHV charges'!$A$11:$A$200)), 0)),"")</f>
        <v>867</v>
      </c>
      <c r="B65" s="83">
        <f>IF($A65="","",VLOOKUP($A65,'Annex 2 EHV charges'!$A:$P,2,0))</f>
        <v>867</v>
      </c>
      <c r="C65" s="84" t="str">
        <f>IF($A65="","",VLOOKUP($A65,'Annex 2 EHV charges'!$A:$P,3,0))</f>
        <v>1470000444133</v>
      </c>
      <c r="D65" s="83" t="str">
        <f>IF($A65="","",VLOOKUP($A65,'Annex 2 EHV charges'!$A:$P,7,0))</f>
        <v>Hayford Fm PV Emdedded 1</v>
      </c>
      <c r="E65" s="88">
        <f>IFERROR(IF(VLOOKUP($A65,'Annex 2 EHV charges'!$A:$O,COLUMN(E65)+4,FALSE)=0,"",VLOOKUP($A65,'Annex 2 EHV charges'!$A:$O,COLUMN(E65)+4,FALSE)),"")</f>
        <v>0.79100000000000004</v>
      </c>
      <c r="F65" s="89">
        <f>IFERROR(IF(VLOOKUP($A65,'Annex 2 EHV charges'!$A:$O,COLUMN(F65)+4,FALSE)=0,"",VLOOKUP($A65,'Annex 2 EHV charges'!$A:$O,COLUMN(F65)+4,FALSE)),"")</f>
        <v>0.52</v>
      </c>
      <c r="G65" s="90">
        <f>IFERROR(IF(VLOOKUP($A65,'Annex 2 EHV charges'!$A:$O,COLUMN(G65)+4,FALSE)=0,"",VLOOKUP($A65,'Annex 2 EHV charges'!$A:$O,COLUMN(G65)+4,FALSE)),"")</f>
        <v>1.71</v>
      </c>
      <c r="H65" s="90">
        <f>IFERROR(IF(VLOOKUP($A65,'Annex 2 EHV charges'!$A:$O,COLUMN(H65)+4,FALSE)=0,"",VLOOKUP($A65,'Annex 2 EHV charges'!$A:$O,COLUMN(H65)+4,FALSE)),"")</f>
        <v>1.71</v>
      </c>
    </row>
    <row r="66" spans="1:8" x14ac:dyDescent="0.2">
      <c r="A66" s="83">
        <f t="array" ref="A66">IFERROR(INDEX('Annex 2 EHV charges'!$A$11:$A$200, MATCH(0, IF(ISBLANK('Annex 2 EHV charges'!$A$11:$A$200),1, COUNTIF(A$4:$A65, 'Annex 2 EHV charges'!$A$11:$A$200)), 0)),"")</f>
        <v>868</v>
      </c>
      <c r="B66" s="83">
        <f>IF($A66="","",VLOOKUP($A66,'Annex 2 EHV charges'!$A:$P,2,0))</f>
        <v>868</v>
      </c>
      <c r="C66" s="84" t="str">
        <f>IF($A66="","",VLOOKUP($A66,'Annex 2 EHV charges'!$A:$P,3,0))</f>
        <v>1470000621946</v>
      </c>
      <c r="D66" s="83" t="str">
        <f>IF($A66="","",VLOOKUP($A66,'Annex 2 EHV charges'!$A:$P,7,0))</f>
        <v>Sheriffhales CIC PV</v>
      </c>
      <c r="E66" s="88">
        <f>IFERROR(IF(VLOOKUP($A66,'Annex 2 EHV charges'!$A:$O,COLUMN(E66)+4,FALSE)=0,"",VLOOKUP($A66,'Annex 2 EHV charges'!$A:$O,COLUMN(E66)+4,FALSE)),"")</f>
        <v>0.78900000000000003</v>
      </c>
      <c r="F66" s="89">
        <f>IFERROR(IF(VLOOKUP($A66,'Annex 2 EHV charges'!$A:$O,COLUMN(F66)+4,FALSE)=0,"",VLOOKUP($A66,'Annex 2 EHV charges'!$A:$O,COLUMN(F66)+4,FALSE)),"")</f>
        <v>1.74</v>
      </c>
      <c r="G66" s="90">
        <f>IFERROR(IF(VLOOKUP($A66,'Annex 2 EHV charges'!$A:$O,COLUMN(G66)+4,FALSE)=0,"",VLOOKUP($A66,'Annex 2 EHV charges'!$A:$O,COLUMN(G66)+4,FALSE)),"")</f>
        <v>1.22</v>
      </c>
      <c r="H66" s="90">
        <f>IFERROR(IF(VLOOKUP($A66,'Annex 2 EHV charges'!$A:$O,COLUMN(H66)+4,FALSE)=0,"",VLOOKUP($A66,'Annex 2 EHV charges'!$A:$O,COLUMN(H66)+4,FALSE)),"")</f>
        <v>1.22</v>
      </c>
    </row>
    <row r="67" spans="1:8" x14ac:dyDescent="0.2">
      <c r="A67" s="83">
        <f t="array" ref="A67">IFERROR(INDEX('Annex 2 EHV charges'!$A$11:$A$200, MATCH(0, IF(ISBLANK('Annex 2 EHV charges'!$A$11:$A$200),1, COUNTIF(A$4:$A66, 'Annex 2 EHV charges'!$A$11:$A$200)), 0)),"")</f>
        <v>869</v>
      </c>
      <c r="B67" s="83">
        <f>IF($A67="","",VLOOKUP($A67,'Annex 2 EHV charges'!$A:$P,2,0))</f>
        <v>869</v>
      </c>
      <c r="C67" s="84" t="str">
        <f>IF($A67="","",VLOOKUP($A67,'Annex 2 EHV charges'!$A:$P,3,0))</f>
        <v>1470000630996</v>
      </c>
      <c r="D67" s="83" t="str">
        <f>IF($A67="","",VLOOKUP($A67,'Annex 2 EHV charges'!$A:$P,7,0))</f>
        <v>Wolverhampton Power STOR</v>
      </c>
      <c r="E67" s="88" t="str">
        <f>IFERROR(IF(VLOOKUP($A67,'Annex 2 EHV charges'!$A:$O,COLUMN(E67)+4,FALSE)=0,"",VLOOKUP($A67,'Annex 2 EHV charges'!$A:$O,COLUMN(E67)+4,FALSE)),"")</f>
        <v/>
      </c>
      <c r="F67" s="89">
        <f>IFERROR(IF(VLOOKUP($A67,'Annex 2 EHV charges'!$A:$O,COLUMN(F67)+4,FALSE)=0,"",VLOOKUP($A67,'Annex 2 EHV charges'!$A:$O,COLUMN(F67)+4,FALSE)),"")</f>
        <v>24.58</v>
      </c>
      <c r="G67" s="90">
        <f>IFERROR(IF(VLOOKUP($A67,'Annex 2 EHV charges'!$A:$O,COLUMN(G67)+4,FALSE)=0,"",VLOOKUP($A67,'Annex 2 EHV charges'!$A:$O,COLUMN(G67)+4,FALSE)),"")</f>
        <v>0.78</v>
      </c>
      <c r="H67" s="90">
        <f>IFERROR(IF(VLOOKUP($A67,'Annex 2 EHV charges'!$A:$O,COLUMN(H67)+4,FALSE)=0,"",VLOOKUP($A67,'Annex 2 EHV charges'!$A:$O,COLUMN(H67)+4,FALSE)),"")</f>
        <v>0.78</v>
      </c>
    </row>
    <row r="68" spans="1:8" x14ac:dyDescent="0.2">
      <c r="A68" s="83">
        <f t="array" ref="A68">IFERROR(INDEX('Annex 2 EHV charges'!$A$11:$A$200, MATCH(0, IF(ISBLANK('Annex 2 EHV charges'!$A$11:$A$200),1, COUNTIF(A$4:$A67, 'Annex 2 EHV charges'!$A$11:$A$200)), 0)),"")</f>
        <v>870</v>
      </c>
      <c r="B68" s="83">
        <f>IF($A68="","",VLOOKUP($A68,'Annex 2 EHV charges'!$A:$P,2,0))</f>
        <v>870</v>
      </c>
      <c r="C68" s="84" t="str">
        <f>IF($A68="","",VLOOKUP($A68,'Annex 2 EHV charges'!$A:$P,3,0))</f>
        <v>1470000641872</v>
      </c>
      <c r="D68" s="83" t="str">
        <f>IF($A68="","",VLOOKUP($A68,'Annex 2 EHV charges'!$A:$P,7,0))</f>
        <v>Moneystone Quarry PV</v>
      </c>
      <c r="E68" s="88">
        <f>IFERROR(IF(VLOOKUP($A68,'Annex 2 EHV charges'!$A:$O,COLUMN(E68)+4,FALSE)=0,"",VLOOKUP($A68,'Annex 2 EHV charges'!$A:$O,COLUMN(E68)+4,FALSE)),"")</f>
        <v>1.0049999999999999</v>
      </c>
      <c r="F68" s="89">
        <f>IFERROR(IF(VLOOKUP($A68,'Annex 2 EHV charges'!$A:$O,COLUMN(F68)+4,FALSE)=0,"",VLOOKUP($A68,'Annex 2 EHV charges'!$A:$O,COLUMN(F68)+4,FALSE)),"")</f>
        <v>6.31</v>
      </c>
      <c r="G68" s="90">
        <f>IFERROR(IF(VLOOKUP($A68,'Annex 2 EHV charges'!$A:$O,COLUMN(G68)+4,FALSE)=0,"",VLOOKUP($A68,'Annex 2 EHV charges'!$A:$O,COLUMN(G68)+4,FALSE)),"")</f>
        <v>1.37</v>
      </c>
      <c r="H68" s="90">
        <f>IFERROR(IF(VLOOKUP($A68,'Annex 2 EHV charges'!$A:$O,COLUMN(H68)+4,FALSE)=0,"",VLOOKUP($A68,'Annex 2 EHV charges'!$A:$O,COLUMN(H68)+4,FALSE)),"")</f>
        <v>1.37</v>
      </c>
    </row>
    <row r="69" spans="1:8" x14ac:dyDescent="0.2">
      <c r="A69" s="83">
        <f t="array" ref="A69">IFERROR(INDEX('Annex 2 EHV charges'!$A$11:$A$200, MATCH(0, IF(ISBLANK('Annex 2 EHV charges'!$A$11:$A$200),1, COUNTIF(A$4:$A68, 'Annex 2 EHV charges'!$A$11:$A$200)), 0)),"")</f>
        <v>871</v>
      </c>
      <c r="B69" s="83">
        <f>IF($A69="","",VLOOKUP($A69,'Annex 2 EHV charges'!$A:$P,2,0))</f>
        <v>871</v>
      </c>
      <c r="C69" s="84" t="str">
        <f>IF($A69="","",VLOOKUP($A69,'Annex 2 EHV charges'!$A:$P,3,0))</f>
        <v>1470000744921</v>
      </c>
      <c r="D69" s="83" t="str">
        <f>IF($A69="","",VLOOKUP($A69,'Annex 2 EHV charges'!$A:$P,7,0))</f>
        <v>Heywood Grange Farm PV</v>
      </c>
      <c r="E69" s="88">
        <f>IFERROR(IF(VLOOKUP($A69,'Annex 2 EHV charges'!$A:$O,COLUMN(E69)+4,FALSE)=0,"",VLOOKUP($A69,'Annex 2 EHV charges'!$A:$O,COLUMN(E69)+4,FALSE)),"")</f>
        <v>1.0109999999999999</v>
      </c>
      <c r="F69" s="89">
        <f>IFERROR(IF(VLOOKUP($A69,'Annex 2 EHV charges'!$A:$O,COLUMN(F69)+4,FALSE)=0,"",VLOOKUP($A69,'Annex 2 EHV charges'!$A:$O,COLUMN(F69)+4,FALSE)),"")</f>
        <v>2.2000000000000002</v>
      </c>
      <c r="G69" s="90">
        <f>IFERROR(IF(VLOOKUP($A69,'Annex 2 EHV charges'!$A:$O,COLUMN(G69)+4,FALSE)=0,"",VLOOKUP($A69,'Annex 2 EHV charges'!$A:$O,COLUMN(G69)+4,FALSE)),"")</f>
        <v>1.45</v>
      </c>
      <c r="H69" s="90">
        <f>IFERROR(IF(VLOOKUP($A69,'Annex 2 EHV charges'!$A:$O,COLUMN(H69)+4,FALSE)=0,"",VLOOKUP($A69,'Annex 2 EHV charges'!$A:$O,COLUMN(H69)+4,FALSE)),"")</f>
        <v>1.45</v>
      </c>
    </row>
    <row r="70" spans="1:8" x14ac:dyDescent="0.2">
      <c r="A70" s="83">
        <f t="array" ref="A70">IFERROR(INDEX('Annex 2 EHV charges'!$A$11:$A$200, MATCH(0, IF(ISBLANK('Annex 2 EHV charges'!$A$11:$A$200),1, COUNTIF(A$4:$A69, 'Annex 2 EHV charges'!$A$11:$A$200)), 0)),"")</f>
        <v>872</v>
      </c>
      <c r="B70" s="83">
        <f>IF($A70="","",VLOOKUP($A70,'Annex 2 EHV charges'!$A:$P,2,0))</f>
        <v>872</v>
      </c>
      <c r="C70" s="84" t="str">
        <f>IF($A70="","",VLOOKUP($A70,'Annex 2 EHV charges'!$A:$P,3,0))</f>
        <v>1470000668883</v>
      </c>
      <c r="D70" s="83" t="str">
        <f>IF($A70="","",VLOOKUP($A70,'Annex 2 EHV charges'!$A:$P,7,0))</f>
        <v>Garreg Lwyd Wind Farm</v>
      </c>
      <c r="E70" s="88">
        <f>IFERROR(IF(VLOOKUP($A70,'Annex 2 EHV charges'!$A:$O,COLUMN(E70)+4,FALSE)=0,"",VLOOKUP($A70,'Annex 2 EHV charges'!$A:$O,COLUMN(E70)+4,FALSE)),"")</f>
        <v>1.7789999999999999</v>
      </c>
      <c r="F70" s="89">
        <f>IFERROR(IF(VLOOKUP($A70,'Annex 2 EHV charges'!$A:$O,COLUMN(F70)+4,FALSE)=0,"",VLOOKUP($A70,'Annex 2 EHV charges'!$A:$O,COLUMN(F70)+4,FALSE)),"")</f>
        <v>2171.67</v>
      </c>
      <c r="G70" s="90">
        <f>IFERROR(IF(VLOOKUP($A70,'Annex 2 EHV charges'!$A:$O,COLUMN(G70)+4,FALSE)=0,"",VLOOKUP($A70,'Annex 2 EHV charges'!$A:$O,COLUMN(G70)+4,FALSE)),"")</f>
        <v>2.89</v>
      </c>
      <c r="H70" s="90">
        <f>IFERROR(IF(VLOOKUP($A70,'Annex 2 EHV charges'!$A:$O,COLUMN(H70)+4,FALSE)=0,"",VLOOKUP($A70,'Annex 2 EHV charges'!$A:$O,COLUMN(H70)+4,FALSE)),"")</f>
        <v>2.89</v>
      </c>
    </row>
    <row r="71" spans="1:8" x14ac:dyDescent="0.2">
      <c r="A71" s="83">
        <f t="array" ref="A71">IFERROR(INDEX('Annex 2 EHV charges'!$A$11:$A$200, MATCH(0, IF(ISBLANK('Annex 2 EHV charges'!$A$11:$A$200),1, COUNTIF(A$4:$A70, 'Annex 2 EHV charges'!$A$11:$A$200)), 0)),"")</f>
        <v>873</v>
      </c>
      <c r="B71" s="83">
        <f>IF($A71="","",VLOOKUP($A71,'Annex 2 EHV charges'!$A:$P,2,0))</f>
        <v>873</v>
      </c>
      <c r="C71" s="84" t="str">
        <f>IF($A71="","",VLOOKUP($A71,'Annex 2 EHV charges'!$A:$P,3,0))</f>
        <v>1470000711049</v>
      </c>
      <c r="D71" s="83" t="str">
        <f>IF($A71="","",VLOOKUP($A71,'Annex 2 EHV charges'!$A:$P,7,0))</f>
        <v>Henley Solar Farm PV</v>
      </c>
      <c r="E71" s="88">
        <f>IFERROR(IF(VLOOKUP($A71,'Annex 2 EHV charges'!$A:$O,COLUMN(E71)+4,FALSE)=0,"",VLOOKUP($A71,'Annex 2 EHV charges'!$A:$O,COLUMN(E71)+4,FALSE)),"")</f>
        <v>1.778</v>
      </c>
      <c r="F71" s="89">
        <f>IFERROR(IF(VLOOKUP($A71,'Annex 2 EHV charges'!$A:$O,COLUMN(F71)+4,FALSE)=0,"",VLOOKUP($A71,'Annex 2 EHV charges'!$A:$O,COLUMN(F71)+4,FALSE)),"")</f>
        <v>7.32</v>
      </c>
      <c r="G71" s="90">
        <f>IFERROR(IF(VLOOKUP($A71,'Annex 2 EHV charges'!$A:$O,COLUMN(G71)+4,FALSE)=0,"",VLOOKUP($A71,'Annex 2 EHV charges'!$A:$O,COLUMN(G71)+4,FALSE)),"")</f>
        <v>1.24</v>
      </c>
      <c r="H71" s="90">
        <f>IFERROR(IF(VLOOKUP($A71,'Annex 2 EHV charges'!$A:$O,COLUMN(H71)+4,FALSE)=0,"",VLOOKUP($A71,'Annex 2 EHV charges'!$A:$O,COLUMN(H71)+4,FALSE)),"")</f>
        <v>1.24</v>
      </c>
    </row>
    <row r="72" spans="1:8" x14ac:dyDescent="0.2">
      <c r="A72" s="83">
        <f t="array" ref="A72">IFERROR(INDEX('Annex 2 EHV charges'!$A$11:$A$200, MATCH(0, IF(ISBLANK('Annex 2 EHV charges'!$A$11:$A$200),1, COUNTIF(A$4:$A71, 'Annex 2 EHV charges'!$A$11:$A$200)), 0)),"")</f>
        <v>875</v>
      </c>
      <c r="B72" s="83">
        <f>IF($A72="","",VLOOKUP($A72,'Annex 2 EHV charges'!$A:$P,2,0))</f>
        <v>875</v>
      </c>
      <c r="C72" s="84" t="str">
        <f>IF($A72="","",VLOOKUP($A72,'Annex 2 EHV charges'!$A:$P,3,0))</f>
        <v>1470000723569</v>
      </c>
      <c r="D72" s="83" t="str">
        <f>IF($A72="","",VLOOKUP($A72,'Annex 2 EHV charges'!$A:$P,7,0))</f>
        <v>High Point Solar PV</v>
      </c>
      <c r="E72" s="88">
        <f>IFERROR(IF(VLOOKUP($A72,'Annex 2 EHV charges'!$A:$O,COLUMN(E72)+4,FALSE)=0,"",VLOOKUP($A72,'Annex 2 EHV charges'!$A:$O,COLUMN(E72)+4,FALSE)),"")</f>
        <v>1.7769999999999999</v>
      </c>
      <c r="F72" s="89">
        <f>IFERROR(IF(VLOOKUP($A72,'Annex 2 EHV charges'!$A:$O,COLUMN(F72)+4,FALSE)=0,"",VLOOKUP($A72,'Annex 2 EHV charges'!$A:$O,COLUMN(F72)+4,FALSE)),"")</f>
        <v>1.79</v>
      </c>
      <c r="G72" s="90">
        <f>IFERROR(IF(VLOOKUP($A72,'Annex 2 EHV charges'!$A:$O,COLUMN(G72)+4,FALSE)=0,"",VLOOKUP($A72,'Annex 2 EHV charges'!$A:$O,COLUMN(G72)+4,FALSE)),"")</f>
        <v>0.93</v>
      </c>
      <c r="H72" s="90">
        <f>IFERROR(IF(VLOOKUP($A72,'Annex 2 EHV charges'!$A:$O,COLUMN(H72)+4,FALSE)=0,"",VLOOKUP($A72,'Annex 2 EHV charges'!$A:$O,COLUMN(H72)+4,FALSE)),"")</f>
        <v>0.93</v>
      </c>
    </row>
    <row r="73" spans="1:8" x14ac:dyDescent="0.2">
      <c r="A73" s="83">
        <f t="array" ref="A73">IFERROR(INDEX('Annex 2 EHV charges'!$A$11:$A$200, MATCH(0, IF(ISBLANK('Annex 2 EHV charges'!$A$11:$A$200),1, COUNTIF(A$4:$A72, 'Annex 2 EHV charges'!$A$11:$A$200)), 0)),"")</f>
        <v>876</v>
      </c>
      <c r="B73" s="83">
        <f>IF($A73="","",VLOOKUP($A73,'Annex 2 EHV charges'!$A:$P,2,0))</f>
        <v>876</v>
      </c>
      <c r="C73" s="84" t="str">
        <f>IF($A73="","",VLOOKUP($A73,'Annex 2 EHV charges'!$A:$P,3,0))</f>
        <v>1470000732304</v>
      </c>
      <c r="D73" s="83" t="str">
        <f>IF($A73="","",VLOOKUP($A73,'Annex 2 EHV charges'!$A:$P,7,0))</f>
        <v>Staunch Standby STOR</v>
      </c>
      <c r="E73" s="88">
        <f>IFERROR(IF(VLOOKUP($A73,'Annex 2 EHV charges'!$A:$O,COLUMN(E73)+4,FALSE)=0,"",VLOOKUP($A73,'Annex 2 EHV charges'!$A:$O,COLUMN(E73)+4,FALSE)),"")</f>
        <v>1.014</v>
      </c>
      <c r="F73" s="89">
        <f>IFERROR(IF(VLOOKUP($A73,'Annex 2 EHV charges'!$A:$O,COLUMN(F73)+4,FALSE)=0,"",VLOOKUP($A73,'Annex 2 EHV charges'!$A:$O,COLUMN(F73)+4,FALSE)),"")</f>
        <v>23.12</v>
      </c>
      <c r="G73" s="90">
        <f>IFERROR(IF(VLOOKUP($A73,'Annex 2 EHV charges'!$A:$O,COLUMN(G73)+4,FALSE)=0,"",VLOOKUP($A73,'Annex 2 EHV charges'!$A:$O,COLUMN(G73)+4,FALSE)),"")</f>
        <v>1.2</v>
      </c>
      <c r="H73" s="90">
        <f>IFERROR(IF(VLOOKUP($A73,'Annex 2 EHV charges'!$A:$O,COLUMN(H73)+4,FALSE)=0,"",VLOOKUP($A73,'Annex 2 EHV charges'!$A:$O,COLUMN(H73)+4,FALSE)),"")</f>
        <v>1.2</v>
      </c>
    </row>
    <row r="74" spans="1:8" x14ac:dyDescent="0.2">
      <c r="A74" s="83">
        <f t="array" ref="A74">IFERROR(INDEX('Annex 2 EHV charges'!$A$11:$A$200, MATCH(0, IF(ISBLANK('Annex 2 EHV charges'!$A$11:$A$200),1, COUNTIF(A$4:$A73, 'Annex 2 EHV charges'!$A$11:$A$200)), 0)),"")</f>
        <v>877</v>
      </c>
      <c r="B74" s="83">
        <f>IF($A74="","",VLOOKUP($A74,'Annex 2 EHV charges'!$A:$P,2,0))</f>
        <v>877</v>
      </c>
      <c r="C74" s="84" t="str">
        <f>IF($A74="","",VLOOKUP($A74,'Annex 2 EHV charges'!$A:$P,3,0))</f>
        <v>1470000733274</v>
      </c>
      <c r="D74" s="83" t="str">
        <f>IF($A74="","",VLOOKUP($A74,'Annex 2 EHV charges'!$A:$P,7,0))</f>
        <v>ISIS House STOR</v>
      </c>
      <c r="E74" s="88" t="str">
        <f>IFERROR(IF(VLOOKUP($A74,'Annex 2 EHV charges'!$A:$O,COLUMN(E74)+4,FALSE)=0,"",VLOOKUP($A74,'Annex 2 EHV charges'!$A:$O,COLUMN(E74)+4,FALSE)),"")</f>
        <v/>
      </c>
      <c r="F74" s="89">
        <f>IFERROR(IF(VLOOKUP($A74,'Annex 2 EHV charges'!$A:$O,COLUMN(F74)+4,FALSE)=0,"",VLOOKUP($A74,'Annex 2 EHV charges'!$A:$O,COLUMN(F74)+4,FALSE)),"")</f>
        <v>17.45</v>
      </c>
      <c r="G74" s="90">
        <f>IFERROR(IF(VLOOKUP($A74,'Annex 2 EHV charges'!$A:$O,COLUMN(G74)+4,FALSE)=0,"",VLOOKUP($A74,'Annex 2 EHV charges'!$A:$O,COLUMN(G74)+4,FALSE)),"")</f>
        <v>2.73</v>
      </c>
      <c r="H74" s="90">
        <f>IFERROR(IF(VLOOKUP($A74,'Annex 2 EHV charges'!$A:$O,COLUMN(H74)+4,FALSE)=0,"",VLOOKUP($A74,'Annex 2 EHV charges'!$A:$O,COLUMN(H74)+4,FALSE)),"")</f>
        <v>2.73</v>
      </c>
    </row>
    <row r="75" spans="1:8" x14ac:dyDescent="0.2">
      <c r="A75" s="83">
        <f t="array" ref="A75">IFERROR(INDEX('Annex 2 EHV charges'!$A$11:$A$200, MATCH(0, IF(ISBLANK('Annex 2 EHV charges'!$A$11:$A$200),1, COUNTIF(A$4:$A74, 'Annex 2 EHV charges'!$A$11:$A$200)), 0)),"")</f>
        <v>878</v>
      </c>
      <c r="B75" s="83">
        <f>IF($A75="","",VLOOKUP($A75,'Annex 2 EHV charges'!$A:$P,2,0))</f>
        <v>878</v>
      </c>
      <c r="C75" s="84" t="str">
        <f>IF($A75="","",VLOOKUP($A75,'Annex 2 EHV charges'!$A:$P,3,0))</f>
        <v>1470000744940</v>
      </c>
      <c r="D75" s="83" t="str">
        <f>IF($A75="","",VLOOKUP($A75,'Annex 2 EHV charges'!$A:$P,7,0))</f>
        <v xml:space="preserve">Heywood Grange Bttry </v>
      </c>
      <c r="E75" s="88">
        <f>IFERROR(IF(VLOOKUP($A75,'Annex 2 EHV charges'!$A:$O,COLUMN(E75)+4,FALSE)=0,"",VLOOKUP($A75,'Annex 2 EHV charges'!$A:$O,COLUMN(E75)+4,FALSE)),"")</f>
        <v>1.008</v>
      </c>
      <c r="F75" s="89">
        <f>IFERROR(IF(VLOOKUP($A75,'Annex 2 EHV charges'!$A:$O,COLUMN(F75)+4,FALSE)=0,"",VLOOKUP($A75,'Annex 2 EHV charges'!$A:$O,COLUMN(F75)+4,FALSE)),"")</f>
        <v>27.52</v>
      </c>
      <c r="G75" s="90">
        <f>IFERROR(IF(VLOOKUP($A75,'Annex 2 EHV charges'!$A:$O,COLUMN(G75)+4,FALSE)=0,"",VLOOKUP($A75,'Annex 2 EHV charges'!$A:$O,COLUMN(G75)+4,FALSE)),"")</f>
        <v>1.33</v>
      </c>
      <c r="H75" s="90">
        <f>IFERROR(IF(VLOOKUP($A75,'Annex 2 EHV charges'!$A:$O,COLUMN(H75)+4,FALSE)=0,"",VLOOKUP($A75,'Annex 2 EHV charges'!$A:$O,COLUMN(H75)+4,FALSE)),"")</f>
        <v>1.33</v>
      </c>
    </row>
    <row r="76" spans="1:8" x14ac:dyDescent="0.2">
      <c r="A76" s="83">
        <f t="array" ref="A76">IFERROR(INDEX('Annex 2 EHV charges'!$A$11:$A$200, MATCH(0, IF(ISBLANK('Annex 2 EHV charges'!$A$11:$A$200),1, COUNTIF(A$4:$A75, 'Annex 2 EHV charges'!$A$11:$A$200)), 0)),"")</f>
        <v>879</v>
      </c>
      <c r="B76" s="83">
        <f>IF($A76="","",VLOOKUP($A76,'Annex 2 EHV charges'!$A:$P,2,0))</f>
        <v>879</v>
      </c>
      <c r="C76" s="84" t="str">
        <f>IF($A76="","",VLOOKUP($A76,'Annex 2 EHV charges'!$A:$P,3,0))</f>
        <v>1470000745039</v>
      </c>
      <c r="D76" s="83" t="str">
        <f>IF($A76="","",VLOOKUP($A76,'Annex 2 EHV charges'!$A:$P,7,0))</f>
        <v>Upper Meadowly Farm PV</v>
      </c>
      <c r="E76" s="88">
        <f>IFERROR(IF(VLOOKUP($A76,'Annex 2 EHV charges'!$A:$O,COLUMN(E76)+4,FALSE)=0,"",VLOOKUP($A76,'Annex 2 EHV charges'!$A:$O,COLUMN(E76)+4,FALSE)),"")</f>
        <v>0.78700000000000003</v>
      </c>
      <c r="F76" s="89">
        <f>IFERROR(IF(VLOOKUP($A76,'Annex 2 EHV charges'!$A:$O,COLUMN(F76)+4,FALSE)=0,"",VLOOKUP($A76,'Annex 2 EHV charges'!$A:$O,COLUMN(F76)+4,FALSE)),"")</f>
        <v>61.02</v>
      </c>
      <c r="G76" s="90">
        <f>IFERROR(IF(VLOOKUP($A76,'Annex 2 EHV charges'!$A:$O,COLUMN(G76)+4,FALSE)=0,"",VLOOKUP($A76,'Annex 2 EHV charges'!$A:$O,COLUMN(G76)+4,FALSE)),"")</f>
        <v>1.06</v>
      </c>
      <c r="H76" s="90">
        <f>IFERROR(IF(VLOOKUP($A76,'Annex 2 EHV charges'!$A:$O,COLUMN(H76)+4,FALSE)=0,"",VLOOKUP($A76,'Annex 2 EHV charges'!$A:$O,COLUMN(H76)+4,FALSE)),"")</f>
        <v>1.06</v>
      </c>
    </row>
    <row r="77" spans="1:8" x14ac:dyDescent="0.2">
      <c r="A77" s="83">
        <f t="array" ref="A77">IFERROR(INDEX('Annex 2 EHV charges'!$A$11:$A$200, MATCH(0, IF(ISBLANK('Annex 2 EHV charges'!$A$11:$A$200),1, COUNTIF(A$4:$A76, 'Annex 2 EHV charges'!$A$11:$A$200)), 0)),"")</f>
        <v>880</v>
      </c>
      <c r="B77" s="83">
        <f>IF($A77="","",VLOOKUP($A77,'Annex 2 EHV charges'!$A:$P,2,0))</f>
        <v>880</v>
      </c>
      <c r="C77" s="84" t="str">
        <f>IF($A77="","",VLOOKUP($A77,'Annex 2 EHV charges'!$A:$P,3,0))</f>
        <v>1470000857235</v>
      </c>
      <c r="D77" s="83" t="str">
        <f>IF($A77="","",VLOOKUP($A77,'Annex 2 EHV charges'!$A:$P,7,0))</f>
        <v>Javelin Park EFW</v>
      </c>
      <c r="E77" s="88" t="str">
        <f>IFERROR(IF(VLOOKUP($A77,'Annex 2 EHV charges'!$A:$O,COLUMN(E77)+4,FALSE)=0,"",VLOOKUP($A77,'Annex 2 EHV charges'!$A:$O,COLUMN(E77)+4,FALSE)),"")</f>
        <v/>
      </c>
      <c r="F77" s="89">
        <f>IFERROR(IF(VLOOKUP($A77,'Annex 2 EHV charges'!$A:$O,COLUMN(F77)+4,FALSE)=0,"",VLOOKUP($A77,'Annex 2 EHV charges'!$A:$O,COLUMN(F77)+4,FALSE)),"")</f>
        <v>1243.99</v>
      </c>
      <c r="G77" s="90">
        <f>IFERROR(IF(VLOOKUP($A77,'Annex 2 EHV charges'!$A:$O,COLUMN(G77)+4,FALSE)=0,"",VLOOKUP($A77,'Annex 2 EHV charges'!$A:$O,COLUMN(G77)+4,FALSE)),"")</f>
        <v>0.56999999999999995</v>
      </c>
      <c r="H77" s="90">
        <f>IFERROR(IF(VLOOKUP($A77,'Annex 2 EHV charges'!$A:$O,COLUMN(H77)+4,FALSE)=0,"",VLOOKUP($A77,'Annex 2 EHV charges'!$A:$O,COLUMN(H77)+4,FALSE)),"")</f>
        <v>0.56999999999999995</v>
      </c>
    </row>
    <row r="78" spans="1:8" x14ac:dyDescent="0.2">
      <c r="A78" s="83">
        <f t="array" ref="A78">IFERROR(INDEX('Annex 2 EHV charges'!$A$11:$A$200, MATCH(0, IF(ISBLANK('Annex 2 EHV charges'!$A$11:$A$200),1, COUNTIF(A$4:$A77, 'Annex 2 EHV charges'!$A$11:$A$200)), 0)),"")</f>
        <v>881</v>
      </c>
      <c r="B78" s="83">
        <f>IF($A78="","",VLOOKUP($A78,'Annex 2 EHV charges'!$A:$P,2,0))</f>
        <v>881</v>
      </c>
      <c r="C78" s="84" t="str">
        <f>IF($A78="","",VLOOKUP($A78,'Annex 2 EHV charges'!$A:$P,3,0))</f>
        <v>1470000878068</v>
      </c>
      <c r="D78" s="83" t="str">
        <f>IF($A78="","",VLOOKUP($A78,'Annex 2 EHV charges'!$A:$P,7,0))</f>
        <v>Rock Farm</v>
      </c>
      <c r="E78" s="88">
        <f>IFERROR(IF(VLOOKUP($A78,'Annex 2 EHV charges'!$A:$O,COLUMN(E78)+4,FALSE)=0,"",VLOOKUP($A78,'Annex 2 EHV charges'!$A:$O,COLUMN(E78)+4,FALSE)),"")</f>
        <v>1.784</v>
      </c>
      <c r="F78" s="89">
        <f>IFERROR(IF(VLOOKUP($A78,'Annex 2 EHV charges'!$A:$O,COLUMN(F78)+4,FALSE)=0,"",VLOOKUP($A78,'Annex 2 EHV charges'!$A:$O,COLUMN(F78)+4,FALSE)),"")</f>
        <v>350.97</v>
      </c>
      <c r="G78" s="90">
        <f>IFERROR(IF(VLOOKUP($A78,'Annex 2 EHV charges'!$A:$O,COLUMN(G78)+4,FALSE)=0,"",VLOOKUP($A78,'Annex 2 EHV charges'!$A:$O,COLUMN(G78)+4,FALSE)),"")</f>
        <v>0.88</v>
      </c>
      <c r="H78" s="90">
        <f>IFERROR(IF(VLOOKUP($A78,'Annex 2 EHV charges'!$A:$O,COLUMN(H78)+4,FALSE)=0,"",VLOOKUP($A78,'Annex 2 EHV charges'!$A:$O,COLUMN(H78)+4,FALSE)),"")</f>
        <v>0.88</v>
      </c>
    </row>
    <row r="79" spans="1:8" x14ac:dyDescent="0.2">
      <c r="A79" s="83">
        <f t="array" ref="A79">IFERROR(INDEX('Annex 2 EHV charges'!$A$11:$A$200, MATCH(0, IF(ISBLANK('Annex 2 EHV charges'!$A$11:$A$200),1, COUNTIF(A$4:$A78, 'Annex 2 EHV charges'!$A$11:$A$200)), 0)),"")</f>
        <v>883</v>
      </c>
      <c r="B79" s="83">
        <f>IF($A79="","",VLOOKUP($A79,'Annex 2 EHV charges'!$A:$P,2,0))</f>
        <v>883</v>
      </c>
      <c r="C79" s="84" t="str">
        <f>IF($A79="","",VLOOKUP($A79,'Annex 2 EHV charges'!$A:$P,3,0))</f>
        <v>1470000883192</v>
      </c>
      <c r="D79" s="83" t="str">
        <f>IF($A79="","",VLOOKUP($A79,'Annex 2 EHV charges'!$A:$P,7,0))</f>
        <v>Hinksford Farm Gas</v>
      </c>
      <c r="E79" s="88">
        <f>IFERROR(IF(VLOOKUP($A79,'Annex 2 EHV charges'!$A:$O,COLUMN(E79)+4,FALSE)=0,"",VLOOKUP($A79,'Annex 2 EHV charges'!$A:$O,COLUMN(E79)+4,FALSE)),"")</f>
        <v>1.272</v>
      </c>
      <c r="F79" s="89">
        <f>IFERROR(IF(VLOOKUP($A79,'Annex 2 EHV charges'!$A:$O,COLUMN(F79)+4,FALSE)=0,"",VLOOKUP($A79,'Annex 2 EHV charges'!$A:$O,COLUMN(F79)+4,FALSE)),"")</f>
        <v>2.0499999999999998</v>
      </c>
      <c r="G79" s="90">
        <f>IFERROR(IF(VLOOKUP($A79,'Annex 2 EHV charges'!$A:$O,COLUMN(G79)+4,FALSE)=0,"",VLOOKUP($A79,'Annex 2 EHV charges'!$A:$O,COLUMN(G79)+4,FALSE)),"")</f>
        <v>1.42</v>
      </c>
      <c r="H79" s="90">
        <f>IFERROR(IF(VLOOKUP($A79,'Annex 2 EHV charges'!$A:$O,COLUMN(H79)+4,FALSE)=0,"",VLOOKUP($A79,'Annex 2 EHV charges'!$A:$O,COLUMN(H79)+4,FALSE)),"")</f>
        <v>1.42</v>
      </c>
    </row>
    <row r="80" spans="1:8" x14ac:dyDescent="0.2">
      <c r="A80" s="83">
        <f t="array" ref="A80">IFERROR(INDEX('Annex 2 EHV charges'!$A$11:$A$200, MATCH(0, IF(ISBLANK('Annex 2 EHV charges'!$A$11:$A$200),1, COUNTIF(A$4:$A79, 'Annex 2 EHV charges'!$A$11:$A$200)), 0)),"")</f>
        <v>884</v>
      </c>
      <c r="B80" s="83">
        <f>IF($A80="","",VLOOKUP($A80,'Annex 2 EHV charges'!$A:$P,2,0))</f>
        <v>884</v>
      </c>
      <c r="C80" s="84" t="str">
        <f>IF($A80="","",VLOOKUP($A80,'Annex 2 EHV charges'!$A:$P,3,0))</f>
        <v>1470000934926</v>
      </c>
      <c r="D80" s="83" t="str">
        <f>IF($A80="","",VLOOKUP($A80,'Annex 2 EHV charges'!$A:$P,7,0))</f>
        <v>Chatterley Whitfield</v>
      </c>
      <c r="E80" s="88">
        <f>IFERROR(IF(VLOOKUP($A80,'Annex 2 EHV charges'!$A:$O,COLUMN(E80)+4,FALSE)=0,"",VLOOKUP($A80,'Annex 2 EHV charges'!$A:$O,COLUMN(E80)+4,FALSE)),"")</f>
        <v>1.014</v>
      </c>
      <c r="F80" s="89">
        <f>IFERROR(IF(VLOOKUP($A80,'Annex 2 EHV charges'!$A:$O,COLUMN(F80)+4,FALSE)=0,"",VLOOKUP($A80,'Annex 2 EHV charges'!$A:$O,COLUMN(F80)+4,FALSE)),"")</f>
        <v>1961.4</v>
      </c>
      <c r="G80" s="90">
        <f>IFERROR(IF(VLOOKUP($A80,'Annex 2 EHV charges'!$A:$O,COLUMN(G80)+4,FALSE)=0,"",VLOOKUP($A80,'Annex 2 EHV charges'!$A:$O,COLUMN(G80)+4,FALSE)),"")</f>
        <v>2.19</v>
      </c>
      <c r="H80" s="90">
        <f>IFERROR(IF(VLOOKUP($A80,'Annex 2 EHV charges'!$A:$O,COLUMN(H80)+4,FALSE)=0,"",VLOOKUP($A80,'Annex 2 EHV charges'!$A:$O,COLUMN(H80)+4,FALSE)),"")</f>
        <v>2.19</v>
      </c>
    </row>
    <row r="81" spans="1:8" x14ac:dyDescent="0.2">
      <c r="A81" s="83">
        <f t="array" ref="A81">IFERROR(INDEX('Annex 2 EHV charges'!$A$11:$A$200, MATCH(0, IF(ISBLANK('Annex 2 EHV charges'!$A$11:$A$200),1, COUNTIF(A$4:$A80, 'Annex 2 EHV charges'!$A$11:$A$200)), 0)),"")</f>
        <v>885</v>
      </c>
      <c r="B81" s="83">
        <f>IF($A81="","",VLOOKUP($A81,'Annex 2 EHV charges'!$A:$P,2,0))</f>
        <v>885</v>
      </c>
      <c r="C81" s="84" t="str">
        <f>IF($A81="","",VLOOKUP($A81,'Annex 2 EHV charges'!$A:$P,3,0))</f>
        <v>1470000937750</v>
      </c>
      <c r="D81" s="83" t="str">
        <f>IF($A81="","",VLOOKUP($A81,'Annex 2 EHV charges'!$A:$P,7,0))</f>
        <v>Larport Farm BESS</v>
      </c>
      <c r="E81" s="88">
        <f>IFERROR(IF(VLOOKUP($A81,'Annex 2 EHV charges'!$A:$O,COLUMN(E81)+4,FALSE)=0,"",VLOOKUP($A81,'Annex 2 EHV charges'!$A:$O,COLUMN(E81)+4,FALSE)),"")</f>
        <v>1.79</v>
      </c>
      <c r="F81" s="89">
        <f>IFERROR(IF(VLOOKUP($A81,'Annex 2 EHV charges'!$A:$O,COLUMN(F81)+4,FALSE)=0,"",VLOOKUP($A81,'Annex 2 EHV charges'!$A:$O,COLUMN(F81)+4,FALSE)),"")</f>
        <v>734.38</v>
      </c>
      <c r="G81" s="90">
        <f>IFERROR(IF(VLOOKUP($A81,'Annex 2 EHV charges'!$A:$O,COLUMN(G81)+4,FALSE)=0,"",VLOOKUP($A81,'Annex 2 EHV charges'!$A:$O,COLUMN(G81)+4,FALSE)),"")</f>
        <v>2.91</v>
      </c>
      <c r="H81" s="90">
        <f>IFERROR(IF(VLOOKUP($A81,'Annex 2 EHV charges'!$A:$O,COLUMN(H81)+4,FALSE)=0,"",VLOOKUP($A81,'Annex 2 EHV charges'!$A:$O,COLUMN(H81)+4,FALSE)),"")</f>
        <v>2.91</v>
      </c>
    </row>
    <row r="82" spans="1:8" x14ac:dyDescent="0.2">
      <c r="A82" s="83">
        <f t="array" ref="A82">IFERROR(INDEX('Annex 2 EHV charges'!$A$11:$A$200, MATCH(0, IF(ISBLANK('Annex 2 EHV charges'!$A$11:$A$200),1, COUNTIF(A$4:$A81, 'Annex 2 EHV charges'!$A$11:$A$200)), 0)),"")</f>
        <v>886</v>
      </c>
      <c r="B82" s="83">
        <f>IF($A82="","",VLOOKUP($A82,'Annex 2 EHV charges'!$A:$P,2,0))</f>
        <v>886</v>
      </c>
      <c r="C82" s="84" t="str">
        <f>IF($A82="","",VLOOKUP($A82,'Annex 2 EHV charges'!$A:$P,3,0))</f>
        <v>1470000970872</v>
      </c>
      <c r="D82" s="83" t="str">
        <f>IF($A82="","",VLOOKUP($A82,'Annex 2 EHV charges'!$A:$P,7,0))</f>
        <v>Sandwell Power STOR</v>
      </c>
      <c r="E82" s="88" t="str">
        <f>IFERROR(IF(VLOOKUP($A82,'Annex 2 EHV charges'!$A:$O,COLUMN(E82)+4,FALSE)=0,"",VLOOKUP($A82,'Annex 2 EHV charges'!$A:$O,COLUMN(E82)+4,FALSE)),"")</f>
        <v/>
      </c>
      <c r="F82" s="89">
        <f>IFERROR(IF(VLOOKUP($A82,'Annex 2 EHV charges'!$A:$O,COLUMN(F82)+4,FALSE)=0,"",VLOOKUP($A82,'Annex 2 EHV charges'!$A:$O,COLUMN(F82)+4,FALSE)),"")</f>
        <v>101.86</v>
      </c>
      <c r="G82" s="90">
        <f>IFERROR(IF(VLOOKUP($A82,'Annex 2 EHV charges'!$A:$O,COLUMN(G82)+4,FALSE)=0,"",VLOOKUP($A82,'Annex 2 EHV charges'!$A:$O,COLUMN(G82)+4,FALSE)),"")</f>
        <v>0.83</v>
      </c>
      <c r="H82" s="90">
        <f>IFERROR(IF(VLOOKUP($A82,'Annex 2 EHV charges'!$A:$O,COLUMN(H82)+4,FALSE)=0,"",VLOOKUP($A82,'Annex 2 EHV charges'!$A:$O,COLUMN(H82)+4,FALSE)),"")</f>
        <v>0.83</v>
      </c>
    </row>
    <row r="83" spans="1:8" x14ac:dyDescent="0.2">
      <c r="A83" s="83">
        <f t="array" ref="A83">IFERROR(INDEX('Annex 2 EHV charges'!$A$11:$A$200, MATCH(0, IF(ISBLANK('Annex 2 EHV charges'!$A$11:$A$200),1, COUNTIF(A$4:$A82, 'Annex 2 EHV charges'!$A$11:$A$200)), 0)),"")</f>
        <v>887</v>
      </c>
      <c r="B83" s="83">
        <f>IF($A83="","",VLOOKUP($A83,'Annex 2 EHV charges'!$A:$P,2,0))</f>
        <v>887</v>
      </c>
      <c r="C83" s="84" t="str">
        <f>IF($A83="","",VLOOKUP($A83,'Annex 2 EHV charges'!$A:$P,3,0))</f>
        <v>1470000970890</v>
      </c>
      <c r="D83" s="83" t="str">
        <f>IF($A83="","",VLOOKUP($A83,'Annex 2 EHV charges'!$A:$P,7,0))</f>
        <v>Wednesbury Power</v>
      </c>
      <c r="E83" s="88" t="str">
        <f>IFERROR(IF(VLOOKUP($A83,'Annex 2 EHV charges'!$A:$O,COLUMN(E83)+4,FALSE)=0,"",VLOOKUP($A83,'Annex 2 EHV charges'!$A:$O,COLUMN(E83)+4,FALSE)),"")</f>
        <v/>
      </c>
      <c r="F83" s="89">
        <f>IFERROR(IF(VLOOKUP($A83,'Annex 2 EHV charges'!$A:$O,COLUMN(F83)+4,FALSE)=0,"",VLOOKUP($A83,'Annex 2 EHV charges'!$A:$O,COLUMN(F83)+4,FALSE)),"")</f>
        <v>104.15</v>
      </c>
      <c r="G83" s="90">
        <f>IFERROR(IF(VLOOKUP($A83,'Annex 2 EHV charges'!$A:$O,COLUMN(G83)+4,FALSE)=0,"",VLOOKUP($A83,'Annex 2 EHV charges'!$A:$O,COLUMN(G83)+4,FALSE)),"")</f>
        <v>0.76</v>
      </c>
      <c r="H83" s="90">
        <f>IFERROR(IF(VLOOKUP($A83,'Annex 2 EHV charges'!$A:$O,COLUMN(H83)+4,FALSE)=0,"",VLOOKUP($A83,'Annex 2 EHV charges'!$A:$O,COLUMN(H83)+4,FALSE)),"")</f>
        <v>0.76</v>
      </c>
    </row>
    <row r="84" spans="1:8" x14ac:dyDescent="0.2">
      <c r="A84" s="83">
        <f t="array" ref="A84">IFERROR(INDEX('Annex 2 EHV charges'!$A$11:$A$200, MATCH(0, IF(ISBLANK('Annex 2 EHV charges'!$A$11:$A$200),1, COUNTIF(A$4:$A83, 'Annex 2 EHV charges'!$A$11:$A$200)), 0)),"")</f>
        <v>888</v>
      </c>
      <c r="B84" s="83">
        <f>IF($A84="","",VLOOKUP($A84,'Annex 2 EHV charges'!$A:$P,2,0))</f>
        <v>888</v>
      </c>
      <c r="C84" s="84" t="str">
        <f>IF($A84="","",VLOOKUP($A84,'Annex 2 EHV charges'!$A:$P,3,0))</f>
        <v>1470001204635</v>
      </c>
      <c r="D84" s="83" t="str">
        <f>IF($A84="","",VLOOKUP($A84,'Annex 2 EHV charges'!$A:$P,7,0))</f>
        <v>Bourne Road (Lower Strensham)</v>
      </c>
      <c r="E84" s="88" t="str">
        <f>IFERROR(IF(VLOOKUP($A84,'Annex 2 EHV charges'!$A:$O,COLUMN(E84)+4,FALSE)=0,"",VLOOKUP($A84,'Annex 2 EHV charges'!$A:$O,COLUMN(E84)+4,FALSE)),"")</f>
        <v/>
      </c>
      <c r="F84" s="89">
        <f>IFERROR(IF(VLOOKUP($A84,'Annex 2 EHV charges'!$A:$O,COLUMN(F84)+4,FALSE)=0,"",VLOOKUP($A84,'Annex 2 EHV charges'!$A:$O,COLUMN(F84)+4,FALSE)),"")</f>
        <v>8.43</v>
      </c>
      <c r="G84" s="90">
        <f>IFERROR(IF(VLOOKUP($A84,'Annex 2 EHV charges'!$A:$O,COLUMN(G84)+4,FALSE)=0,"",VLOOKUP($A84,'Annex 2 EHV charges'!$A:$O,COLUMN(G84)+4,FALSE)),"")</f>
        <v>3.25</v>
      </c>
      <c r="H84" s="90">
        <f>IFERROR(IF(VLOOKUP($A84,'Annex 2 EHV charges'!$A:$O,COLUMN(H84)+4,FALSE)=0,"",VLOOKUP($A84,'Annex 2 EHV charges'!$A:$O,COLUMN(H84)+4,FALSE)),"")</f>
        <v>3.25</v>
      </c>
    </row>
    <row r="85" spans="1:8" x14ac:dyDescent="0.2">
      <c r="A85" s="83">
        <f t="array" ref="A85">IFERROR(INDEX('Annex 2 EHV charges'!$A$11:$A$200, MATCH(0, IF(ISBLANK('Annex 2 EHV charges'!$A$11:$A$200),1, COUNTIF(A$4:$A84, 'Annex 2 EHV charges'!$A$11:$A$200)), 0)),"")</f>
        <v>2226</v>
      </c>
      <c r="B85" s="83">
        <f>IF($A85="","",VLOOKUP($A85,'Annex 2 EHV charges'!$A:$P,2,0))</f>
        <v>2226</v>
      </c>
      <c r="C85" s="84">
        <f>IF($A85="","",VLOOKUP($A85,'Annex 2 EHV charges'!$A:$P,3,0))</f>
        <v>2226</v>
      </c>
      <c r="D85" s="83" t="str">
        <f>IF($A85="","",VLOOKUP($A85,'Annex 2 EHV charges'!$A:$P,7,0))</f>
        <v>Cellarhead Barlaston (Meaford) Interconnector</v>
      </c>
      <c r="E85" s="88" t="str">
        <f>IFERROR(IF(VLOOKUP($A85,'Annex 2 EHV charges'!$A:$O,COLUMN(E85)+4,FALSE)=0,"",VLOOKUP($A85,'Annex 2 EHV charges'!$A:$O,COLUMN(E85)+4,FALSE)),"")</f>
        <v/>
      </c>
      <c r="F85" s="89">
        <f>IFERROR(IF(VLOOKUP($A85,'Annex 2 EHV charges'!$A:$O,COLUMN(F85)+4,FALSE)=0,"",VLOOKUP($A85,'Annex 2 EHV charges'!$A:$O,COLUMN(F85)+4,FALSE)),"")</f>
        <v>123130.18</v>
      </c>
      <c r="G85" s="90">
        <f>IFERROR(IF(VLOOKUP($A85,'Annex 2 EHV charges'!$A:$O,COLUMN(G85)+4,FALSE)=0,"",VLOOKUP($A85,'Annex 2 EHV charges'!$A:$O,COLUMN(G85)+4,FALSE)),"")</f>
        <v>1.85</v>
      </c>
      <c r="H85" s="90">
        <f>IFERROR(IF(VLOOKUP($A85,'Annex 2 EHV charges'!$A:$O,COLUMN(H85)+4,FALSE)=0,"",VLOOKUP($A85,'Annex 2 EHV charges'!$A:$O,COLUMN(H85)+4,FALSE)),"")</f>
        <v>1.85</v>
      </c>
    </row>
    <row r="86" spans="1:8" x14ac:dyDescent="0.2">
      <c r="A86" s="83">
        <f t="array" ref="A86">IFERROR(INDEX('Annex 2 EHV charges'!$A$11:$A$200, MATCH(0, IF(ISBLANK('Annex 2 EHV charges'!$A$11:$A$200),1, COUNTIF(A$4:$A85, 'Annex 2 EHV charges'!$A$11:$A$200)), 0)),"")</f>
        <v>7070</v>
      </c>
      <c r="B86" s="83">
        <f>IF($A86="","",VLOOKUP($A86,'Annex 2 EHV charges'!$A:$P,2,0))</f>
        <v>7070</v>
      </c>
      <c r="C86" s="84">
        <f>IF($A86="","",VLOOKUP($A86,'Annex 2 EHV charges'!$A:$P,3,0))</f>
        <v>7070</v>
      </c>
      <c r="D86" s="83" t="str">
        <f>IF($A86="","",VLOOKUP($A86,'Annex 2 EHV charges'!$A:$P,7,0))</f>
        <v>Heartlands Power Ltd / Fort Dunlop</v>
      </c>
      <c r="E86" s="88" t="str">
        <f>IFERROR(IF(VLOOKUP($A86,'Annex 2 EHV charges'!$A:$O,COLUMN(E86)+4,FALSE)=0,"",VLOOKUP($A86,'Annex 2 EHV charges'!$A:$O,COLUMN(E86)+4,FALSE)),"")</f>
        <v/>
      </c>
      <c r="F86" s="89">
        <f>IFERROR(IF(VLOOKUP($A86,'Annex 2 EHV charges'!$A:$O,COLUMN(F86)+4,FALSE)=0,"",VLOOKUP($A86,'Annex 2 EHV charges'!$A:$O,COLUMN(F86)+4,FALSE)),"")</f>
        <v>12.84</v>
      </c>
      <c r="G86" s="90">
        <f>IFERROR(IF(VLOOKUP($A86,'Annex 2 EHV charges'!$A:$O,COLUMN(G86)+4,FALSE)=0,"",VLOOKUP($A86,'Annex 2 EHV charges'!$A:$O,COLUMN(G86)+4,FALSE)),"")</f>
        <v>1.22</v>
      </c>
      <c r="H86" s="90">
        <f>IFERROR(IF(VLOOKUP($A86,'Annex 2 EHV charges'!$A:$O,COLUMN(H86)+4,FALSE)=0,"",VLOOKUP($A86,'Annex 2 EHV charges'!$A:$O,COLUMN(H86)+4,FALSE)),"")</f>
        <v>1.22</v>
      </c>
    </row>
    <row r="87" spans="1:8" x14ac:dyDescent="0.2">
      <c r="A87" s="83">
        <f t="array" ref="A87">IFERROR(INDEX('Annex 2 EHV charges'!$A$11:$A$200, MATCH(0, IF(ISBLANK('Annex 2 EHV charges'!$A$11:$A$200),1, COUNTIF(A$4:$A86, 'Annex 2 EHV charges'!$A$11:$A$200)), 0)),"")</f>
        <v>7337</v>
      </c>
      <c r="B87" s="83">
        <f>IF($A87="","",VLOOKUP($A87,'Annex 2 EHV charges'!$A:$P,2,0))</f>
        <v>7337</v>
      </c>
      <c r="C87" s="84">
        <f>IF($A87="","",VLOOKUP($A87,'Annex 2 EHV charges'!$A:$P,3,0))</f>
        <v>7337</v>
      </c>
      <c r="D87" s="83" t="str">
        <f>IF($A87="","",VLOOKUP($A87,'Annex 2 EHV charges'!$A:$P,7,0))</f>
        <v>Sudmeadow Rd STOR</v>
      </c>
      <c r="E87" s="88">
        <f>IFERROR(IF(VLOOKUP($A87,'Annex 2 EHV charges'!$A:$O,COLUMN(E87)+4,FALSE)=0,"",VLOOKUP($A87,'Annex 2 EHV charges'!$A:$O,COLUMN(E87)+4,FALSE)),"")</f>
        <v>0.35</v>
      </c>
      <c r="F87" s="89">
        <f>IFERROR(IF(VLOOKUP($A87,'Annex 2 EHV charges'!$A:$O,COLUMN(F87)+4,FALSE)=0,"",VLOOKUP($A87,'Annex 2 EHV charges'!$A:$O,COLUMN(F87)+4,FALSE)),"")</f>
        <v>27.26</v>
      </c>
      <c r="G87" s="90">
        <f>IFERROR(IF(VLOOKUP($A87,'Annex 2 EHV charges'!$A:$O,COLUMN(G87)+4,FALSE)=0,"",VLOOKUP($A87,'Annex 2 EHV charges'!$A:$O,COLUMN(G87)+4,FALSE)),"")</f>
        <v>0.74</v>
      </c>
      <c r="H87" s="90">
        <f>IFERROR(IF(VLOOKUP($A87,'Annex 2 EHV charges'!$A:$O,COLUMN(H87)+4,FALSE)=0,"",VLOOKUP($A87,'Annex 2 EHV charges'!$A:$O,COLUMN(H87)+4,FALSE)),"")</f>
        <v>0.74</v>
      </c>
    </row>
    <row r="88" spans="1:8" x14ac:dyDescent="0.2">
      <c r="A88" s="83">
        <f t="array" ref="A88">IFERROR(INDEX('Annex 2 EHV charges'!$A$11:$A$200, MATCH(0, IF(ISBLANK('Annex 2 EHV charges'!$A$11:$A$200),1, COUNTIF(A$4:$A87, 'Annex 2 EHV charges'!$A$11:$A$200)), 0)),"")</f>
        <v>7371</v>
      </c>
      <c r="B88" s="83">
        <f>IF($A88="","",VLOOKUP($A88,'Annex 2 EHV charges'!$A:$P,2,0))</f>
        <v>7371</v>
      </c>
      <c r="C88" s="84">
        <f>IF($A88="","",VLOOKUP($A88,'Annex 2 EHV charges'!$A:$P,3,0))</f>
        <v>7371</v>
      </c>
      <c r="D88" s="83" t="str">
        <f>IF($A88="","",VLOOKUP($A88,'Annex 2 EHV charges'!$A:$P,7,0))</f>
        <v>Bloxwich ESS</v>
      </c>
      <c r="E88" s="88">
        <f>IFERROR(IF(VLOOKUP($A88,'Annex 2 EHV charges'!$A:$O,COLUMN(E88)+4,FALSE)=0,"",VLOOKUP($A88,'Annex 2 EHV charges'!$A:$O,COLUMN(E88)+4,FALSE)),"")</f>
        <v>1.877</v>
      </c>
      <c r="F88" s="89">
        <f>IFERROR(IF(VLOOKUP($A88,'Annex 2 EHV charges'!$A:$O,COLUMN(F88)+4,FALSE)=0,"",VLOOKUP($A88,'Annex 2 EHV charges'!$A:$O,COLUMN(F88)+4,FALSE)),"")</f>
        <v>4608.32</v>
      </c>
      <c r="G88" s="90">
        <f>IFERROR(IF(VLOOKUP($A88,'Annex 2 EHV charges'!$A:$O,COLUMN(G88)+4,FALSE)=0,"",VLOOKUP($A88,'Annex 2 EHV charges'!$A:$O,COLUMN(G88)+4,FALSE)),"")</f>
        <v>0.57999999999999996</v>
      </c>
      <c r="H88" s="90">
        <f>IFERROR(IF(VLOOKUP($A88,'Annex 2 EHV charges'!$A:$O,COLUMN(H88)+4,FALSE)=0,"",VLOOKUP($A88,'Annex 2 EHV charges'!$A:$O,COLUMN(H88)+4,FALSE)),"")</f>
        <v>0.57999999999999996</v>
      </c>
    </row>
    <row r="89" spans="1:8" x14ac:dyDescent="0.2">
      <c r="A89" s="83" t="str">
        <f t="array" ref="A89">IFERROR(INDEX('Annex 2 EHV charges'!$A$11:$A$200, MATCH(0, IF(ISBLANK('Annex 2 EHV charges'!$A$11:$A$200),1, COUNTIF(A$4:$A88, 'Annex 2 EHV charges'!$A$11:$A$200)), 0)),"")</f>
        <v>0234</v>
      </c>
      <c r="B89" s="83" t="str">
        <f>IF($A89="","",VLOOKUP($A89,'Annex 2 EHV charges'!$A:$P,2,0))</f>
        <v>0234</v>
      </c>
      <c r="C89" s="84" t="str">
        <f>IF($A89="","",VLOOKUP($A89,'Annex 2 EHV charges'!$A:$P,3,0))</f>
        <v>0234</v>
      </c>
      <c r="D89" s="83" t="str">
        <f>IF($A89="","",VLOOKUP($A89,'Annex 2 EHV charges'!$A:$P,7,0))</f>
        <v>Cellarhead Whitfield Interconnector</v>
      </c>
      <c r="E89" s="88" t="str">
        <f>IFERROR(IF(VLOOKUP($A89,'Annex 2 EHV charges'!$A:$O,COLUMN(E89)+4,FALSE)=0,"",VLOOKUP($A89,'Annex 2 EHV charges'!$A:$O,COLUMN(E89)+4,FALSE)),"")</f>
        <v/>
      </c>
      <c r="F89" s="89">
        <f>IFERROR(IF(VLOOKUP($A89,'Annex 2 EHV charges'!$A:$O,COLUMN(F89)+4,FALSE)=0,"",VLOOKUP($A89,'Annex 2 EHV charges'!$A:$O,COLUMN(F89)+4,FALSE)),"")</f>
        <v>123130.18</v>
      </c>
      <c r="G89" s="90">
        <f>IFERROR(IF(VLOOKUP($A89,'Annex 2 EHV charges'!$A:$O,COLUMN(G89)+4,FALSE)=0,"",VLOOKUP($A89,'Annex 2 EHV charges'!$A:$O,COLUMN(G89)+4,FALSE)),"")</f>
        <v>2.4900000000000002</v>
      </c>
      <c r="H89" s="90">
        <f>IFERROR(IF(VLOOKUP($A89,'Annex 2 EHV charges'!$A:$O,COLUMN(H89)+4,FALSE)=0,"",VLOOKUP($A89,'Annex 2 EHV charges'!$A:$O,COLUMN(H89)+4,FALSE)),"")</f>
        <v>2.4900000000000002</v>
      </c>
    </row>
    <row r="90" spans="1:8" x14ac:dyDescent="0.2">
      <c r="A90" s="83" t="str">
        <f t="array" ref="A90">IFERROR(INDEX('Annex 2 EHV charges'!$A$11:$A$200, MATCH(0, IF(ISBLANK('Annex 2 EHV charges'!$A$11:$A$200),1, COUNTIF(A$4:$A89, 'Annex 2 EHV charges'!$A$11:$A$200)), 0)),"")</f>
        <v>New Import 1</v>
      </c>
      <c r="B90" s="83" t="str">
        <f>IF($A90="","",VLOOKUP($A90,'Annex 2 EHV charges'!$A:$P,2,0))</f>
        <v>New Import 1</v>
      </c>
      <c r="C90" s="84" t="str">
        <f>IF($A90="","",VLOOKUP($A90,'Annex 2 EHV charges'!$A:$P,3,0))</f>
        <v>New Import 1</v>
      </c>
      <c r="D90" s="83" t="str">
        <f>IF($A90="","",VLOOKUP($A90,'Annex 2 EHV charges'!$A:$P,7,0))</f>
        <v>Aston Somerville</v>
      </c>
      <c r="E90" s="88">
        <f>IFERROR(IF(VLOOKUP($A90,'Annex 2 EHV charges'!$A:$O,COLUMN(E90)+4,FALSE)=0,"",VLOOKUP($A90,'Annex 2 EHV charges'!$A:$O,COLUMN(E90)+4,FALSE)),"")</f>
        <v>0.34799999999999998</v>
      </c>
      <c r="F90" s="89">
        <f>IFERROR(IF(VLOOKUP($A90,'Annex 2 EHV charges'!$A:$O,COLUMN(F90)+4,FALSE)=0,"",VLOOKUP($A90,'Annex 2 EHV charges'!$A:$O,COLUMN(F90)+4,FALSE)),"")</f>
        <v>2.34</v>
      </c>
      <c r="G90" s="90">
        <f>IFERROR(IF(VLOOKUP($A90,'Annex 2 EHV charges'!$A:$O,COLUMN(G90)+4,FALSE)=0,"",VLOOKUP($A90,'Annex 2 EHV charges'!$A:$O,COLUMN(G90)+4,FALSE)),"")</f>
        <v>0.49</v>
      </c>
      <c r="H90" s="90">
        <f>IFERROR(IF(VLOOKUP($A90,'Annex 2 EHV charges'!$A:$O,COLUMN(H90)+4,FALSE)=0,"",VLOOKUP($A90,'Annex 2 EHV charges'!$A:$O,COLUMN(H90)+4,FALSE)),"")</f>
        <v>0.49</v>
      </c>
    </row>
    <row r="91" spans="1:8" x14ac:dyDescent="0.2">
      <c r="A91" s="83" t="str">
        <f t="array" ref="A91">IFERROR(INDEX('Annex 2 EHV charges'!$A$11:$A$200, MATCH(0, IF(ISBLANK('Annex 2 EHV charges'!$A$11:$A$200),1, COUNTIF(A$4:$A90, 'Annex 2 EHV charges'!$A$11:$A$200)), 0)),"")</f>
        <v>New Import 2</v>
      </c>
      <c r="B91" s="83" t="str">
        <f>IF($A91="","",VLOOKUP($A91,'Annex 2 EHV charges'!$A:$P,2,0))</f>
        <v>New Import 2</v>
      </c>
      <c r="C91" s="84" t="str">
        <f>IF($A91="","",VLOOKUP($A91,'Annex 2 EHV charges'!$A:$P,3,0))</f>
        <v>New Import 2</v>
      </c>
      <c r="D91" s="83" t="str">
        <f>IF($A91="","",VLOOKUP($A91,'Annex 2 EHV charges'!$A:$P,7,0))</f>
        <v>Atherstone PV</v>
      </c>
      <c r="E91" s="88" t="str">
        <f>IFERROR(IF(VLOOKUP($A91,'Annex 2 EHV charges'!$A:$O,COLUMN(E91)+4,FALSE)=0,"",VLOOKUP($A91,'Annex 2 EHV charges'!$A:$O,COLUMN(E91)+4,FALSE)),"")</f>
        <v/>
      </c>
      <c r="F91" s="89">
        <f>IFERROR(IF(VLOOKUP($A91,'Annex 2 EHV charges'!$A:$O,COLUMN(F91)+4,FALSE)=0,"",VLOOKUP($A91,'Annex 2 EHV charges'!$A:$O,COLUMN(F91)+4,FALSE)),"")</f>
        <v>4.05</v>
      </c>
      <c r="G91" s="90">
        <f>IFERROR(IF(VLOOKUP($A91,'Annex 2 EHV charges'!$A:$O,COLUMN(G91)+4,FALSE)=0,"",VLOOKUP($A91,'Annex 2 EHV charges'!$A:$O,COLUMN(G91)+4,FALSE)),"")</f>
        <v>3.15</v>
      </c>
      <c r="H91" s="90">
        <f>IFERROR(IF(VLOOKUP($A91,'Annex 2 EHV charges'!$A:$O,COLUMN(H91)+4,FALSE)=0,"",VLOOKUP($A91,'Annex 2 EHV charges'!$A:$O,COLUMN(H91)+4,FALSE)),"")</f>
        <v>3.15</v>
      </c>
    </row>
    <row r="92" spans="1:8" x14ac:dyDescent="0.2">
      <c r="A92" s="83" t="str">
        <f t="array" ref="A92">IFERROR(INDEX('Annex 2 EHV charges'!$A$11:$A$200, MATCH(0, IF(ISBLANK('Annex 2 EHV charges'!$A$11:$A$200),1, COUNTIF(A$4:$A91, 'Annex 2 EHV charges'!$A$11:$A$200)), 0)),"")</f>
        <v>New Import 3</v>
      </c>
      <c r="B92" s="83" t="str">
        <f>IF($A92="","",VLOOKUP($A92,'Annex 2 EHV charges'!$A:$P,2,0))</f>
        <v>New Import 3</v>
      </c>
      <c r="C92" s="84" t="str">
        <f>IF($A92="","",VLOOKUP($A92,'Annex 2 EHV charges'!$A:$P,3,0))</f>
        <v>New Import 3</v>
      </c>
      <c r="D92" s="83" t="str">
        <f>IF($A92="","",VLOOKUP($A92,'Annex 2 EHV charges'!$A:$P,7,0))</f>
        <v>Balladoole Solar A (Roundhill)</v>
      </c>
      <c r="E92" s="88" t="str">
        <f>IFERROR(IF(VLOOKUP($A92,'Annex 2 EHV charges'!$A:$O,COLUMN(E92)+4,FALSE)=0,"",VLOOKUP($A92,'Annex 2 EHV charges'!$A:$O,COLUMN(E92)+4,FALSE)),"")</f>
        <v/>
      </c>
      <c r="F92" s="89">
        <f>IFERROR(IF(VLOOKUP($A92,'Annex 2 EHV charges'!$A:$O,COLUMN(F92)+4,FALSE)=0,"",VLOOKUP($A92,'Annex 2 EHV charges'!$A:$O,COLUMN(F92)+4,FALSE)),"")</f>
        <v>103.95</v>
      </c>
      <c r="G92" s="90">
        <f>IFERROR(IF(VLOOKUP($A92,'Annex 2 EHV charges'!$A:$O,COLUMN(G92)+4,FALSE)=0,"",VLOOKUP($A92,'Annex 2 EHV charges'!$A:$O,COLUMN(G92)+4,FALSE)),"")</f>
        <v>3.06</v>
      </c>
      <c r="H92" s="90">
        <f>IFERROR(IF(VLOOKUP($A92,'Annex 2 EHV charges'!$A:$O,COLUMN(H92)+4,FALSE)=0,"",VLOOKUP($A92,'Annex 2 EHV charges'!$A:$O,COLUMN(H92)+4,FALSE)),"")</f>
        <v>3.06</v>
      </c>
    </row>
    <row r="93" spans="1:8" x14ac:dyDescent="0.2">
      <c r="A93" s="83" t="str">
        <f t="array" ref="A93">IFERROR(INDEX('Annex 2 EHV charges'!$A$11:$A$200, MATCH(0, IF(ISBLANK('Annex 2 EHV charges'!$A$11:$A$200),1, COUNTIF(A$4:$A92, 'Annex 2 EHV charges'!$A$11:$A$200)), 0)),"")</f>
        <v>New Import 4</v>
      </c>
      <c r="B93" s="83" t="str">
        <f>IF($A93="","",VLOOKUP($A93,'Annex 2 EHV charges'!$A:$P,2,0))</f>
        <v>New Import 4</v>
      </c>
      <c r="C93" s="84" t="str">
        <f>IF($A93="","",VLOOKUP($A93,'Annex 2 EHV charges'!$A:$P,3,0))</f>
        <v>New Import 4</v>
      </c>
      <c r="D93" s="83" t="str">
        <f>IF($A93="","",VLOOKUP($A93,'Annex 2 EHV charges'!$A:$P,7,0))</f>
        <v>Bellamour Lane ESS</v>
      </c>
      <c r="E93" s="88" t="str">
        <f>IFERROR(IF(VLOOKUP($A93,'Annex 2 EHV charges'!$A:$O,COLUMN(E93)+4,FALSE)=0,"",VLOOKUP($A93,'Annex 2 EHV charges'!$A:$O,COLUMN(E93)+4,FALSE)),"")</f>
        <v/>
      </c>
      <c r="F93" s="89">
        <f>IFERROR(IF(VLOOKUP($A93,'Annex 2 EHV charges'!$A:$O,COLUMN(F93)+4,FALSE)=0,"",VLOOKUP($A93,'Annex 2 EHV charges'!$A:$O,COLUMN(F93)+4,FALSE)),"")</f>
        <v>2308.17</v>
      </c>
      <c r="G93" s="90">
        <f>IFERROR(IF(VLOOKUP($A93,'Annex 2 EHV charges'!$A:$O,COLUMN(G93)+4,FALSE)=0,"",VLOOKUP($A93,'Annex 2 EHV charges'!$A:$O,COLUMN(G93)+4,FALSE)),"")</f>
        <v>1.59</v>
      </c>
      <c r="H93" s="90">
        <f>IFERROR(IF(VLOOKUP($A93,'Annex 2 EHV charges'!$A:$O,COLUMN(H93)+4,FALSE)=0,"",VLOOKUP($A93,'Annex 2 EHV charges'!$A:$O,COLUMN(H93)+4,FALSE)),"")</f>
        <v>1.59</v>
      </c>
    </row>
    <row r="94" spans="1:8" x14ac:dyDescent="0.2">
      <c r="A94" s="83" t="str">
        <f t="array" ref="A94">IFERROR(INDEX('Annex 2 EHV charges'!$A$11:$A$200, MATCH(0, IF(ISBLANK('Annex 2 EHV charges'!$A$11:$A$200),1, COUNTIF(A$4:$A93, 'Annex 2 EHV charges'!$A$11:$A$200)), 0)),"")</f>
        <v>New Import 5</v>
      </c>
      <c r="B94" s="83" t="str">
        <f>IF($A94="","",VLOOKUP($A94,'Annex 2 EHV charges'!$A:$P,2,0))</f>
        <v>New Import 5</v>
      </c>
      <c r="C94" s="84" t="str">
        <f>IF($A94="","",VLOOKUP($A94,'Annex 2 EHV charges'!$A:$P,3,0))</f>
        <v>New Import 5</v>
      </c>
      <c r="D94" s="83" t="str">
        <f>IF($A94="","",VLOOKUP($A94,'Annex 2 EHV charges'!$A:$P,7,0))</f>
        <v>Bengrove Farm, Base Lane ESS &amp; PV</v>
      </c>
      <c r="E94" s="88">
        <f>IFERROR(IF(VLOOKUP($A94,'Annex 2 EHV charges'!$A:$O,COLUMN(E94)+4,FALSE)=0,"",VLOOKUP($A94,'Annex 2 EHV charges'!$A:$O,COLUMN(E94)+4,FALSE)),"")</f>
        <v>0.34799999999999998</v>
      </c>
      <c r="F94" s="89">
        <f>IFERROR(IF(VLOOKUP($A94,'Annex 2 EHV charges'!$A:$O,COLUMN(F94)+4,FALSE)=0,"",VLOOKUP($A94,'Annex 2 EHV charges'!$A:$O,COLUMN(F94)+4,FALSE)),"")</f>
        <v>10.77</v>
      </c>
      <c r="G94" s="90">
        <f>IFERROR(IF(VLOOKUP($A94,'Annex 2 EHV charges'!$A:$O,COLUMN(G94)+4,FALSE)=0,"",VLOOKUP($A94,'Annex 2 EHV charges'!$A:$O,COLUMN(G94)+4,FALSE)),"")</f>
        <v>0.71</v>
      </c>
      <c r="H94" s="90">
        <f>IFERROR(IF(VLOOKUP($A94,'Annex 2 EHV charges'!$A:$O,COLUMN(H94)+4,FALSE)=0,"",VLOOKUP($A94,'Annex 2 EHV charges'!$A:$O,COLUMN(H94)+4,FALSE)),"")</f>
        <v>0.71</v>
      </c>
    </row>
    <row r="95" spans="1:8" x14ac:dyDescent="0.2">
      <c r="A95" s="83" t="str">
        <f t="array" ref="A95">IFERROR(INDEX('Annex 2 EHV charges'!$A$11:$A$200, MATCH(0, IF(ISBLANK('Annex 2 EHV charges'!$A$11:$A$200),1, COUNTIF(A$4:$A94, 'Annex 2 EHV charges'!$A$11:$A$200)), 0)),"")</f>
        <v>New Import 6</v>
      </c>
      <c r="B95" s="83" t="str">
        <f>IF($A95="","",VLOOKUP($A95,'Annex 2 EHV charges'!$A:$P,2,0))</f>
        <v>New Import 6</v>
      </c>
      <c r="C95" s="84" t="str">
        <f>IF($A95="","",VLOOKUP($A95,'Annex 2 EHV charges'!$A:$P,3,0))</f>
        <v>New Import 6</v>
      </c>
      <c r="D95" s="83" t="str">
        <f>IF($A95="","",VLOOKUP($A95,'Annex 2 EHV charges'!$A:$P,7,0))</f>
        <v>Berkeley  Solar  Farm</v>
      </c>
      <c r="E95" s="88" t="str">
        <f>IFERROR(IF(VLOOKUP($A95,'Annex 2 EHV charges'!$A:$O,COLUMN(E95)+4,FALSE)=0,"",VLOOKUP($A95,'Annex 2 EHV charges'!$A:$O,COLUMN(E95)+4,FALSE)),"")</f>
        <v/>
      </c>
      <c r="F95" s="89">
        <f>IFERROR(IF(VLOOKUP($A95,'Annex 2 EHV charges'!$A:$O,COLUMN(F95)+4,FALSE)=0,"",VLOOKUP($A95,'Annex 2 EHV charges'!$A:$O,COLUMN(F95)+4,FALSE)),"")</f>
        <v>1.5</v>
      </c>
      <c r="G95" s="90">
        <f>IFERROR(IF(VLOOKUP($A95,'Annex 2 EHV charges'!$A:$O,COLUMN(G95)+4,FALSE)=0,"",VLOOKUP($A95,'Annex 2 EHV charges'!$A:$O,COLUMN(G95)+4,FALSE)),"")</f>
        <v>0.89</v>
      </c>
      <c r="H95" s="90">
        <f>IFERROR(IF(VLOOKUP($A95,'Annex 2 EHV charges'!$A:$O,COLUMN(H95)+4,FALSE)=0,"",VLOOKUP($A95,'Annex 2 EHV charges'!$A:$O,COLUMN(H95)+4,FALSE)),"")</f>
        <v>0.89</v>
      </c>
    </row>
    <row r="96" spans="1:8" x14ac:dyDescent="0.2">
      <c r="A96" s="83" t="str">
        <f t="array" ref="A96">IFERROR(INDEX('Annex 2 EHV charges'!$A$11:$A$200, MATCH(0, IF(ISBLANK('Annex 2 EHV charges'!$A$11:$A$200),1, COUNTIF(A$4:$A95, 'Annex 2 EHV charges'!$A$11:$A$200)), 0)),"")</f>
        <v>New Import 7</v>
      </c>
      <c r="B96" s="83" t="str">
        <f>IF($A96="","",VLOOKUP($A96,'Annex 2 EHV charges'!$A:$P,2,0))</f>
        <v>New Import 7</v>
      </c>
      <c r="C96" s="84" t="str">
        <f>IF($A96="","",VLOOKUP($A96,'Annex 2 EHV charges'!$A:$P,3,0))</f>
        <v>New Import 7</v>
      </c>
      <c r="D96" s="83" t="str">
        <f>IF($A96="","",VLOOKUP($A96,'Annex 2 EHV charges'!$A:$P,7,0))</f>
        <v>Berkeley Battery Storage 2</v>
      </c>
      <c r="E96" s="88" t="str">
        <f>IFERROR(IF(VLOOKUP($A96,'Annex 2 EHV charges'!$A:$O,COLUMN(E96)+4,FALSE)=0,"",VLOOKUP($A96,'Annex 2 EHV charges'!$A:$O,COLUMN(E96)+4,FALSE)),"")</f>
        <v/>
      </c>
      <c r="F96" s="89">
        <f>IFERROR(IF(VLOOKUP($A96,'Annex 2 EHV charges'!$A:$O,COLUMN(F96)+4,FALSE)=0,"",VLOOKUP($A96,'Annex 2 EHV charges'!$A:$O,COLUMN(F96)+4,FALSE)),"")</f>
        <v>14199.72</v>
      </c>
      <c r="G96" s="90">
        <f>IFERROR(IF(VLOOKUP($A96,'Annex 2 EHV charges'!$A:$O,COLUMN(G96)+4,FALSE)=0,"",VLOOKUP($A96,'Annex 2 EHV charges'!$A:$O,COLUMN(G96)+4,FALSE)),"")</f>
        <v>0.51</v>
      </c>
      <c r="H96" s="90">
        <f>IFERROR(IF(VLOOKUP($A96,'Annex 2 EHV charges'!$A:$O,COLUMN(H96)+4,FALSE)=0,"",VLOOKUP($A96,'Annex 2 EHV charges'!$A:$O,COLUMN(H96)+4,FALSE)),"")</f>
        <v>0.51</v>
      </c>
    </row>
    <row r="97" spans="1:8" x14ac:dyDescent="0.2">
      <c r="A97" s="83" t="str">
        <f t="array" ref="A97">IFERROR(INDEX('Annex 2 EHV charges'!$A$11:$A$200, MATCH(0, IF(ISBLANK('Annex 2 EHV charges'!$A$11:$A$200),1, COUNTIF(A$4:$A96, 'Annex 2 EHV charges'!$A$11:$A$200)), 0)),"")</f>
        <v>New Import 8</v>
      </c>
      <c r="B97" s="83" t="str">
        <f>IF($A97="","",VLOOKUP($A97,'Annex 2 EHV charges'!$A:$P,2,0))</f>
        <v>New Import 8</v>
      </c>
      <c r="C97" s="84" t="str">
        <f>IF($A97="","",VLOOKUP($A97,'Annex 2 EHV charges'!$A:$P,3,0))</f>
        <v>New Import 8</v>
      </c>
      <c r="D97" s="83" t="str">
        <f>IF($A97="","",VLOOKUP($A97,'Annex 2 EHV charges'!$A:$P,7,0))</f>
        <v>Berrington Farm</v>
      </c>
      <c r="E97" s="88">
        <f>IFERROR(IF(VLOOKUP($A97,'Annex 2 EHV charges'!$A:$O,COLUMN(E97)+4,FALSE)=0,"",VLOOKUP($A97,'Annex 2 EHV charges'!$A:$O,COLUMN(E97)+4,FALSE)),"")</f>
        <v>0.78800000000000003</v>
      </c>
      <c r="F97" s="89">
        <f>IFERROR(IF(VLOOKUP($A97,'Annex 2 EHV charges'!$A:$O,COLUMN(F97)+4,FALSE)=0,"",VLOOKUP($A97,'Annex 2 EHV charges'!$A:$O,COLUMN(F97)+4,FALSE)),"")</f>
        <v>0.82</v>
      </c>
      <c r="G97" s="90">
        <f>IFERROR(IF(VLOOKUP($A97,'Annex 2 EHV charges'!$A:$O,COLUMN(G97)+4,FALSE)=0,"",VLOOKUP($A97,'Annex 2 EHV charges'!$A:$O,COLUMN(G97)+4,FALSE)),"")</f>
        <v>1.71</v>
      </c>
      <c r="H97" s="90">
        <f>IFERROR(IF(VLOOKUP($A97,'Annex 2 EHV charges'!$A:$O,COLUMN(H97)+4,FALSE)=0,"",VLOOKUP($A97,'Annex 2 EHV charges'!$A:$O,COLUMN(H97)+4,FALSE)),"")</f>
        <v>1.71</v>
      </c>
    </row>
    <row r="98" spans="1:8" x14ac:dyDescent="0.2">
      <c r="A98" s="83" t="str">
        <f t="array" ref="A98">IFERROR(INDEX('Annex 2 EHV charges'!$A$11:$A$200, MATCH(0, IF(ISBLANK('Annex 2 EHV charges'!$A$11:$A$200),1, COUNTIF(A$4:$A97, 'Annex 2 EHV charges'!$A$11:$A$200)), 0)),"")</f>
        <v>New Import 9</v>
      </c>
      <c r="B98" s="83" t="str">
        <f>IF($A98="","",VLOOKUP($A98,'Annex 2 EHV charges'!$A:$P,2,0))</f>
        <v>New Import 9</v>
      </c>
      <c r="C98" s="84" t="str">
        <f>IF($A98="","",VLOOKUP($A98,'Annex 2 EHV charges'!$A:$P,3,0))</f>
        <v>New Import 9</v>
      </c>
      <c r="D98" s="83" t="str">
        <f>IF($A98="","",VLOOKUP($A98,'Annex 2 EHV charges'!$A:$P,7,0))</f>
        <v>Bickley Solar Farm</v>
      </c>
      <c r="E98" s="88">
        <f>IFERROR(IF(VLOOKUP($A98,'Annex 2 EHV charges'!$A:$O,COLUMN(E98)+4,FALSE)=0,"",VLOOKUP($A98,'Annex 2 EHV charges'!$A:$O,COLUMN(E98)+4,FALSE)),"")</f>
        <v>1.2729999999999999</v>
      </c>
      <c r="F98" s="89">
        <f>IFERROR(IF(VLOOKUP($A98,'Annex 2 EHV charges'!$A:$O,COLUMN(F98)+4,FALSE)=0,"",VLOOKUP($A98,'Annex 2 EHV charges'!$A:$O,COLUMN(F98)+4,FALSE)),"")</f>
        <v>95.7</v>
      </c>
      <c r="G98" s="90">
        <f>IFERROR(IF(VLOOKUP($A98,'Annex 2 EHV charges'!$A:$O,COLUMN(G98)+4,FALSE)=0,"",VLOOKUP($A98,'Annex 2 EHV charges'!$A:$O,COLUMN(G98)+4,FALSE)),"")</f>
        <v>0.76</v>
      </c>
      <c r="H98" s="90">
        <f>IFERROR(IF(VLOOKUP($A98,'Annex 2 EHV charges'!$A:$O,COLUMN(H98)+4,FALSE)=0,"",VLOOKUP($A98,'Annex 2 EHV charges'!$A:$O,COLUMN(H98)+4,FALSE)),"")</f>
        <v>0.76</v>
      </c>
    </row>
    <row r="99" spans="1:8" x14ac:dyDescent="0.2">
      <c r="A99" s="83" t="str">
        <f t="array" ref="A99">IFERROR(INDEX('Annex 2 EHV charges'!$A$11:$A$200, MATCH(0, IF(ISBLANK('Annex 2 EHV charges'!$A$11:$A$200),1, COUNTIF(A$4:$A98, 'Annex 2 EHV charges'!$A$11:$A$200)), 0)),"")</f>
        <v>New Import 10</v>
      </c>
      <c r="B99" s="83" t="str">
        <f>IF($A99="","",VLOOKUP($A99,'Annex 2 EHV charges'!$A:$P,2,0))</f>
        <v>New Import 10</v>
      </c>
      <c r="C99" s="84" t="str">
        <f>IF($A99="","",VLOOKUP($A99,'Annex 2 EHV charges'!$A:$P,3,0))</f>
        <v>New Import 10</v>
      </c>
      <c r="D99" s="83" t="str">
        <f>IF($A99="","",VLOOKUP($A99,'Annex 2 EHV charges'!$A:$P,7,0))</f>
        <v>Bishampton Solar PV</v>
      </c>
      <c r="E99" s="88" t="str">
        <f>IFERROR(IF(VLOOKUP($A99,'Annex 2 EHV charges'!$A:$O,COLUMN(E99)+4,FALSE)=0,"",VLOOKUP($A99,'Annex 2 EHV charges'!$A:$O,COLUMN(E99)+4,FALSE)),"")</f>
        <v/>
      </c>
      <c r="F99" s="89">
        <f>IFERROR(IF(VLOOKUP($A99,'Annex 2 EHV charges'!$A:$O,COLUMN(F99)+4,FALSE)=0,"",VLOOKUP($A99,'Annex 2 EHV charges'!$A:$O,COLUMN(F99)+4,FALSE)),"")</f>
        <v>24.08</v>
      </c>
      <c r="G99" s="90">
        <f>IFERROR(IF(VLOOKUP($A99,'Annex 2 EHV charges'!$A:$O,COLUMN(G99)+4,FALSE)=0,"",VLOOKUP($A99,'Annex 2 EHV charges'!$A:$O,COLUMN(G99)+4,FALSE)),"")</f>
        <v>3.15</v>
      </c>
      <c r="H99" s="90">
        <f>IFERROR(IF(VLOOKUP($A99,'Annex 2 EHV charges'!$A:$O,COLUMN(H99)+4,FALSE)=0,"",VLOOKUP($A99,'Annex 2 EHV charges'!$A:$O,COLUMN(H99)+4,FALSE)),"")</f>
        <v>3.15</v>
      </c>
    </row>
    <row r="100" spans="1:8" x14ac:dyDescent="0.2">
      <c r="A100" s="83" t="str">
        <f t="array" ref="A100">IFERROR(INDEX('Annex 2 EHV charges'!$A$11:$A$200, MATCH(0, IF(ISBLANK('Annex 2 EHV charges'!$A$11:$A$200),1, COUNTIF(A$4:$A99, 'Annex 2 EHV charges'!$A$11:$A$200)), 0)),"")</f>
        <v>New Import 11</v>
      </c>
      <c r="B100" s="83" t="str">
        <f>IF($A100="","",VLOOKUP($A100,'Annex 2 EHV charges'!$A:$P,2,0))</f>
        <v>New Import 11</v>
      </c>
      <c r="C100" s="84" t="str">
        <f>IF($A100="","",VLOOKUP($A100,'Annex 2 EHV charges'!$A:$P,3,0))</f>
        <v>New Import 11</v>
      </c>
      <c r="D100" s="83" t="str">
        <f>IF($A100="","",VLOOKUP($A100,'Annex 2 EHV charges'!$A:$P,7,0))</f>
        <v>Blackpit Lane 1</v>
      </c>
      <c r="E100" s="88" t="str">
        <f>IFERROR(IF(VLOOKUP($A100,'Annex 2 EHV charges'!$A:$O,COLUMN(E100)+4,FALSE)=0,"",VLOOKUP($A100,'Annex 2 EHV charges'!$A:$O,COLUMN(E100)+4,FALSE)),"")</f>
        <v/>
      </c>
      <c r="F100" s="89">
        <f>IFERROR(IF(VLOOKUP($A100,'Annex 2 EHV charges'!$A:$O,COLUMN(F100)+4,FALSE)=0,"",VLOOKUP($A100,'Annex 2 EHV charges'!$A:$O,COLUMN(F100)+4,FALSE)),"")</f>
        <v>1111.82</v>
      </c>
      <c r="G100" s="90">
        <f>IFERROR(IF(VLOOKUP($A100,'Annex 2 EHV charges'!$A:$O,COLUMN(G100)+4,FALSE)=0,"",VLOOKUP($A100,'Annex 2 EHV charges'!$A:$O,COLUMN(G100)+4,FALSE)),"")</f>
        <v>1.34</v>
      </c>
      <c r="H100" s="90">
        <f>IFERROR(IF(VLOOKUP($A100,'Annex 2 EHV charges'!$A:$O,COLUMN(H100)+4,FALSE)=0,"",VLOOKUP($A100,'Annex 2 EHV charges'!$A:$O,COLUMN(H100)+4,FALSE)),"")</f>
        <v>1.34</v>
      </c>
    </row>
    <row r="101" spans="1:8" x14ac:dyDescent="0.2">
      <c r="A101" s="83" t="str">
        <f t="array" ref="A101">IFERROR(INDEX('Annex 2 EHV charges'!$A$11:$A$200, MATCH(0, IF(ISBLANK('Annex 2 EHV charges'!$A$11:$A$200),1, COUNTIF(A$4:$A100, 'Annex 2 EHV charges'!$A$11:$A$200)), 0)),"")</f>
        <v>New Import 12</v>
      </c>
      <c r="B101" s="83" t="str">
        <f>IF($A101="","",VLOOKUP($A101,'Annex 2 EHV charges'!$A:$P,2,0))</f>
        <v>New Import 12</v>
      </c>
      <c r="C101" s="84" t="str">
        <f>IF($A101="","",VLOOKUP($A101,'Annex 2 EHV charges'!$A:$P,3,0))</f>
        <v>New Import 12</v>
      </c>
      <c r="D101" s="83" t="str">
        <f>IF($A101="","",VLOOKUP($A101,'Annex 2 EHV charges'!$A:$P,7,0))</f>
        <v>Blackpit Lane 2</v>
      </c>
      <c r="E101" s="88" t="str">
        <f>IFERROR(IF(VLOOKUP($A101,'Annex 2 EHV charges'!$A:$O,COLUMN(E101)+4,FALSE)=0,"",VLOOKUP($A101,'Annex 2 EHV charges'!$A:$O,COLUMN(E101)+4,FALSE)),"")</f>
        <v/>
      </c>
      <c r="F101" s="89">
        <f>IFERROR(IF(VLOOKUP($A101,'Annex 2 EHV charges'!$A:$O,COLUMN(F101)+4,FALSE)=0,"",VLOOKUP($A101,'Annex 2 EHV charges'!$A:$O,COLUMN(F101)+4,FALSE)),"")</f>
        <v>1111.82</v>
      </c>
      <c r="G101" s="90">
        <f>IFERROR(IF(VLOOKUP($A101,'Annex 2 EHV charges'!$A:$O,COLUMN(G101)+4,FALSE)=0,"",VLOOKUP($A101,'Annex 2 EHV charges'!$A:$O,COLUMN(G101)+4,FALSE)),"")</f>
        <v>1.34</v>
      </c>
      <c r="H101" s="90">
        <f>IFERROR(IF(VLOOKUP($A101,'Annex 2 EHV charges'!$A:$O,COLUMN(H101)+4,FALSE)=0,"",VLOOKUP($A101,'Annex 2 EHV charges'!$A:$O,COLUMN(H101)+4,FALSE)),"")</f>
        <v>1.34</v>
      </c>
    </row>
    <row r="102" spans="1:8" x14ac:dyDescent="0.2">
      <c r="A102" s="83" t="str">
        <f t="array" ref="A102">IFERROR(INDEX('Annex 2 EHV charges'!$A$11:$A$200, MATCH(0, IF(ISBLANK('Annex 2 EHV charges'!$A$11:$A$200),1, COUNTIF(A$4:$A101, 'Annex 2 EHV charges'!$A$11:$A$200)), 0)),"")</f>
        <v>New Import 13</v>
      </c>
      <c r="B102" s="83" t="str">
        <f>IF($A102="","",VLOOKUP($A102,'Annex 2 EHV charges'!$A:$P,2,0))</f>
        <v>New Import 13</v>
      </c>
      <c r="C102" s="84" t="str">
        <f>IF($A102="","",VLOOKUP($A102,'Annex 2 EHV charges'!$A:$P,3,0))</f>
        <v>New Import 13</v>
      </c>
      <c r="D102" s="83" t="str">
        <f>IF($A102="","",VLOOKUP($A102,'Annex 2 EHV charges'!$A:$P,7,0))</f>
        <v>Brick House Solar</v>
      </c>
      <c r="E102" s="88" t="str">
        <f>IFERROR(IF(VLOOKUP($A102,'Annex 2 EHV charges'!$A:$O,COLUMN(E102)+4,FALSE)=0,"",VLOOKUP($A102,'Annex 2 EHV charges'!$A:$O,COLUMN(E102)+4,FALSE)),"")</f>
        <v/>
      </c>
      <c r="F102" s="89">
        <f>IFERROR(IF(VLOOKUP($A102,'Annex 2 EHV charges'!$A:$O,COLUMN(F102)+4,FALSE)=0,"",VLOOKUP($A102,'Annex 2 EHV charges'!$A:$O,COLUMN(F102)+4,FALSE)),"")</f>
        <v>7.38</v>
      </c>
      <c r="G102" s="90">
        <f>IFERROR(IF(VLOOKUP($A102,'Annex 2 EHV charges'!$A:$O,COLUMN(G102)+4,FALSE)=0,"",VLOOKUP($A102,'Annex 2 EHV charges'!$A:$O,COLUMN(G102)+4,FALSE)),"")</f>
        <v>2.15</v>
      </c>
      <c r="H102" s="90">
        <f>IFERROR(IF(VLOOKUP($A102,'Annex 2 EHV charges'!$A:$O,COLUMN(H102)+4,FALSE)=0,"",VLOOKUP($A102,'Annex 2 EHV charges'!$A:$O,COLUMN(H102)+4,FALSE)),"")</f>
        <v>2.15</v>
      </c>
    </row>
    <row r="103" spans="1:8" x14ac:dyDescent="0.2">
      <c r="A103" s="83" t="str">
        <f t="array" ref="A103">IFERROR(INDEX('Annex 2 EHV charges'!$A$11:$A$200, MATCH(0, IF(ISBLANK('Annex 2 EHV charges'!$A$11:$A$200),1, COUNTIF(A$4:$A102, 'Annex 2 EHV charges'!$A$11:$A$200)), 0)),"")</f>
        <v>New Import 14</v>
      </c>
      <c r="B103" s="83" t="str">
        <f>IF($A103="","",VLOOKUP($A103,'Annex 2 EHV charges'!$A:$P,2,0))</f>
        <v>New Import 14</v>
      </c>
      <c r="C103" s="84" t="str">
        <f>IF($A103="","",VLOOKUP($A103,'Annex 2 EHV charges'!$A:$P,3,0))</f>
        <v>New Import 14</v>
      </c>
      <c r="D103" s="83" t="str">
        <f>IF($A103="","",VLOOKUP($A103,'Annex 2 EHV charges'!$A:$P,7,0))</f>
        <v>Bromford</v>
      </c>
      <c r="E103" s="88" t="str">
        <f>IFERROR(IF(VLOOKUP($A103,'Annex 2 EHV charges'!$A:$O,COLUMN(E103)+4,FALSE)=0,"",VLOOKUP($A103,'Annex 2 EHV charges'!$A:$O,COLUMN(E103)+4,FALSE)),"")</f>
        <v/>
      </c>
      <c r="F103" s="89">
        <f>IFERROR(IF(VLOOKUP($A103,'Annex 2 EHV charges'!$A:$O,COLUMN(F103)+4,FALSE)=0,"",VLOOKUP($A103,'Annex 2 EHV charges'!$A:$O,COLUMN(F103)+4,FALSE)),"")</f>
        <v>16099.2</v>
      </c>
      <c r="G103" s="90">
        <f>IFERROR(IF(VLOOKUP($A103,'Annex 2 EHV charges'!$A:$O,COLUMN(G103)+4,FALSE)=0,"",VLOOKUP($A103,'Annex 2 EHV charges'!$A:$O,COLUMN(G103)+4,FALSE)),"")</f>
        <v>2.74</v>
      </c>
      <c r="H103" s="90">
        <f>IFERROR(IF(VLOOKUP($A103,'Annex 2 EHV charges'!$A:$O,COLUMN(H103)+4,FALSE)=0,"",VLOOKUP($A103,'Annex 2 EHV charges'!$A:$O,COLUMN(H103)+4,FALSE)),"")</f>
        <v>2.74</v>
      </c>
    </row>
    <row r="104" spans="1:8" x14ac:dyDescent="0.2">
      <c r="A104" s="83" t="str">
        <f t="array" ref="A104">IFERROR(INDEX('Annex 2 EHV charges'!$A$11:$A$200, MATCH(0, IF(ISBLANK('Annex 2 EHV charges'!$A$11:$A$200),1, COUNTIF(A$4:$A103, 'Annex 2 EHV charges'!$A$11:$A$200)), 0)),"")</f>
        <v>New Import 15</v>
      </c>
      <c r="B104" s="83" t="str">
        <f>IF($A104="","",VLOOKUP($A104,'Annex 2 EHV charges'!$A:$P,2,0))</f>
        <v>New Import 15</v>
      </c>
      <c r="C104" s="84" t="str">
        <f>IF($A104="","",VLOOKUP($A104,'Annex 2 EHV charges'!$A:$P,3,0))</f>
        <v>New Import 15</v>
      </c>
      <c r="D104" s="83" t="str">
        <f>IF($A104="","",VLOOKUP($A104,'Annex 2 EHV charges'!$A:$P,7,0))</f>
        <v>Bronze Cricket Club</v>
      </c>
      <c r="E104" s="88" t="str">
        <f>IFERROR(IF(VLOOKUP($A104,'Annex 2 EHV charges'!$A:$O,COLUMN(E104)+4,FALSE)=0,"",VLOOKUP($A104,'Annex 2 EHV charges'!$A:$O,COLUMN(E104)+4,FALSE)),"")</f>
        <v/>
      </c>
      <c r="F104" s="89">
        <f>IFERROR(IF(VLOOKUP($A104,'Annex 2 EHV charges'!$A:$O,COLUMN(F104)+4,FALSE)=0,"",VLOOKUP($A104,'Annex 2 EHV charges'!$A:$O,COLUMN(F104)+4,FALSE)),"")</f>
        <v>375.3</v>
      </c>
      <c r="G104" s="90">
        <f>IFERROR(IF(VLOOKUP($A104,'Annex 2 EHV charges'!$A:$O,COLUMN(G104)+4,FALSE)=0,"",VLOOKUP($A104,'Annex 2 EHV charges'!$A:$O,COLUMN(G104)+4,FALSE)),"")</f>
        <v>1.82</v>
      </c>
      <c r="H104" s="90">
        <f>IFERROR(IF(VLOOKUP($A104,'Annex 2 EHV charges'!$A:$O,COLUMN(H104)+4,FALSE)=0,"",VLOOKUP($A104,'Annex 2 EHV charges'!$A:$O,COLUMN(H104)+4,FALSE)),"")</f>
        <v>1.82</v>
      </c>
    </row>
    <row r="105" spans="1:8" x14ac:dyDescent="0.2">
      <c r="A105" s="83" t="str">
        <f t="array" ref="A105">IFERROR(INDEX('Annex 2 EHV charges'!$A$11:$A$200, MATCH(0, IF(ISBLANK('Annex 2 EHV charges'!$A$11:$A$200),1, COUNTIF(A$4:$A104, 'Annex 2 EHV charges'!$A$11:$A$200)), 0)),"")</f>
        <v>New Import 16</v>
      </c>
      <c r="B105" s="83" t="str">
        <f>IF($A105="","",VLOOKUP($A105,'Annex 2 EHV charges'!$A:$P,2,0))</f>
        <v>New Import 16</v>
      </c>
      <c r="C105" s="84" t="str">
        <f>IF($A105="","",VLOOKUP($A105,'Annex 2 EHV charges'!$A:$P,3,0))</f>
        <v>New Import 16</v>
      </c>
      <c r="D105" s="83" t="str">
        <f>IF($A105="","",VLOOKUP($A105,'Annex 2 EHV charges'!$A:$P,7,0))</f>
        <v>Butterhill Farm</v>
      </c>
      <c r="E105" s="88" t="str">
        <f>IFERROR(IF(VLOOKUP($A105,'Annex 2 EHV charges'!$A:$O,COLUMN(E105)+4,FALSE)=0,"",VLOOKUP($A105,'Annex 2 EHV charges'!$A:$O,COLUMN(E105)+4,FALSE)),"")</f>
        <v/>
      </c>
      <c r="F105" s="89">
        <f>IFERROR(IF(VLOOKUP($A105,'Annex 2 EHV charges'!$A:$O,COLUMN(F105)+4,FALSE)=0,"",VLOOKUP($A105,'Annex 2 EHV charges'!$A:$O,COLUMN(F105)+4,FALSE)),"")</f>
        <v>6.27</v>
      </c>
      <c r="G105" s="90">
        <f>IFERROR(IF(VLOOKUP($A105,'Annex 2 EHV charges'!$A:$O,COLUMN(G105)+4,FALSE)=0,"",VLOOKUP($A105,'Annex 2 EHV charges'!$A:$O,COLUMN(G105)+4,FALSE)),"")</f>
        <v>0.89</v>
      </c>
      <c r="H105" s="90">
        <f>IFERROR(IF(VLOOKUP($A105,'Annex 2 EHV charges'!$A:$O,COLUMN(H105)+4,FALSE)=0,"",VLOOKUP($A105,'Annex 2 EHV charges'!$A:$O,COLUMN(H105)+4,FALSE)),"")</f>
        <v>0.89</v>
      </c>
    </row>
    <row r="106" spans="1:8" x14ac:dyDescent="0.2">
      <c r="A106" s="83" t="str">
        <f t="array" ref="A106">IFERROR(INDEX('Annex 2 EHV charges'!$A$11:$A$200, MATCH(0, IF(ISBLANK('Annex 2 EHV charges'!$A$11:$A$200),1, COUNTIF(A$4:$A105, 'Annex 2 EHV charges'!$A$11:$A$200)), 0)),"")</f>
        <v>New Import 17</v>
      </c>
      <c r="B106" s="83" t="str">
        <f>IF($A106="","",VLOOKUP($A106,'Annex 2 EHV charges'!$A:$P,2,0))</f>
        <v>New Import 17</v>
      </c>
      <c r="C106" s="84" t="str">
        <f>IF($A106="","",VLOOKUP($A106,'Annex 2 EHV charges'!$A:$P,3,0))</f>
        <v>New Import 17</v>
      </c>
      <c r="D106" s="83" t="str">
        <f>IF($A106="","",VLOOKUP($A106,'Annex 2 EHV charges'!$A:$P,7,0))</f>
        <v>Cambridge Arms Shepherds Patch ESS</v>
      </c>
      <c r="E106" s="88" t="str">
        <f>IFERROR(IF(VLOOKUP($A106,'Annex 2 EHV charges'!$A:$O,COLUMN(E106)+4,FALSE)=0,"",VLOOKUP($A106,'Annex 2 EHV charges'!$A:$O,COLUMN(E106)+4,FALSE)),"")</f>
        <v/>
      </c>
      <c r="F106" s="89">
        <f>IFERROR(IF(VLOOKUP($A106,'Annex 2 EHV charges'!$A:$O,COLUMN(F106)+4,FALSE)=0,"",VLOOKUP($A106,'Annex 2 EHV charges'!$A:$O,COLUMN(F106)+4,FALSE)),"")</f>
        <v>2434.42</v>
      </c>
      <c r="G106" s="90">
        <f>IFERROR(IF(VLOOKUP($A106,'Annex 2 EHV charges'!$A:$O,COLUMN(G106)+4,FALSE)=0,"",VLOOKUP($A106,'Annex 2 EHV charges'!$A:$O,COLUMN(G106)+4,FALSE)),"")</f>
        <v>0.51</v>
      </c>
      <c r="H106" s="90">
        <f>IFERROR(IF(VLOOKUP($A106,'Annex 2 EHV charges'!$A:$O,COLUMN(H106)+4,FALSE)=0,"",VLOOKUP($A106,'Annex 2 EHV charges'!$A:$O,COLUMN(H106)+4,FALSE)),"")</f>
        <v>0.51</v>
      </c>
    </row>
    <row r="107" spans="1:8" x14ac:dyDescent="0.2">
      <c r="A107" s="83" t="str">
        <f t="array" ref="A107">IFERROR(INDEX('Annex 2 EHV charges'!$A$11:$A$200, MATCH(0, IF(ISBLANK('Annex 2 EHV charges'!$A$11:$A$200),1, COUNTIF(A$4:$A106, 'Annex 2 EHV charges'!$A$11:$A$200)), 0)),"")</f>
        <v>New Import 18</v>
      </c>
      <c r="B107" s="83" t="str">
        <f>IF($A107="","",VLOOKUP($A107,'Annex 2 EHV charges'!$A:$P,2,0))</f>
        <v>New Import 18</v>
      </c>
      <c r="C107" s="84" t="str">
        <f>IF($A107="","",VLOOKUP($A107,'Annex 2 EHV charges'!$A:$P,3,0))</f>
        <v>New Import 18</v>
      </c>
      <c r="D107" s="83" t="str">
        <f>IF($A107="","",VLOOKUP($A107,'Annex 2 EHV charges'!$A:$P,7,0))</f>
        <v>Cheswell Grange</v>
      </c>
      <c r="E107" s="88">
        <f>IFERROR(IF(VLOOKUP($A107,'Annex 2 EHV charges'!$A:$O,COLUMN(E107)+4,FALSE)=0,"",VLOOKUP($A107,'Annex 2 EHV charges'!$A:$O,COLUMN(E107)+4,FALSE)),"")</f>
        <v>0.78800000000000003</v>
      </c>
      <c r="F107" s="89">
        <f>IFERROR(IF(VLOOKUP($A107,'Annex 2 EHV charges'!$A:$O,COLUMN(F107)+4,FALSE)=0,"",VLOOKUP($A107,'Annex 2 EHV charges'!$A:$O,COLUMN(F107)+4,FALSE)),"")</f>
        <v>8.6199999999999992</v>
      </c>
      <c r="G107" s="90">
        <f>IFERROR(IF(VLOOKUP($A107,'Annex 2 EHV charges'!$A:$O,COLUMN(G107)+4,FALSE)=0,"",VLOOKUP($A107,'Annex 2 EHV charges'!$A:$O,COLUMN(G107)+4,FALSE)),"")</f>
        <v>2.2400000000000002</v>
      </c>
      <c r="H107" s="90">
        <f>IFERROR(IF(VLOOKUP($A107,'Annex 2 EHV charges'!$A:$O,COLUMN(H107)+4,FALSE)=0,"",VLOOKUP($A107,'Annex 2 EHV charges'!$A:$O,COLUMN(H107)+4,FALSE)),"")</f>
        <v>2.2400000000000002</v>
      </c>
    </row>
    <row r="108" spans="1:8" x14ac:dyDescent="0.2">
      <c r="A108" s="83" t="str">
        <f t="array" ref="A108">IFERROR(INDEX('Annex 2 EHV charges'!$A$11:$A$200, MATCH(0, IF(ISBLANK('Annex 2 EHV charges'!$A$11:$A$200),1, COUNTIF(A$4:$A107, 'Annex 2 EHV charges'!$A$11:$A$200)), 0)),"")</f>
        <v>New Import 19</v>
      </c>
      <c r="B108" s="83" t="str">
        <f>IF($A108="","",VLOOKUP($A108,'Annex 2 EHV charges'!$A:$P,2,0))</f>
        <v>New Import 19</v>
      </c>
      <c r="C108" s="84" t="str">
        <f>IF($A108="","",VLOOKUP($A108,'Annex 2 EHV charges'!$A:$P,3,0))</f>
        <v>New Import 19</v>
      </c>
      <c r="D108" s="83" t="str">
        <f>IF($A108="","",VLOOKUP($A108,'Annex 2 EHV charges'!$A:$P,7,0))</f>
        <v>Chillington Estate</v>
      </c>
      <c r="E108" s="88" t="str">
        <f>IFERROR(IF(VLOOKUP($A108,'Annex 2 EHV charges'!$A:$O,COLUMN(E108)+4,FALSE)=0,"",VLOOKUP($A108,'Annex 2 EHV charges'!$A:$O,COLUMN(E108)+4,FALSE)),"")</f>
        <v/>
      </c>
      <c r="F108" s="89">
        <f>IFERROR(IF(VLOOKUP($A108,'Annex 2 EHV charges'!$A:$O,COLUMN(F108)+4,FALSE)=0,"",VLOOKUP($A108,'Annex 2 EHV charges'!$A:$O,COLUMN(F108)+4,FALSE)),"")</f>
        <v>2785.72</v>
      </c>
      <c r="G108" s="90">
        <f>IFERROR(IF(VLOOKUP($A108,'Annex 2 EHV charges'!$A:$O,COLUMN(G108)+4,FALSE)=0,"",VLOOKUP($A108,'Annex 2 EHV charges'!$A:$O,COLUMN(G108)+4,FALSE)),"")</f>
        <v>0.83</v>
      </c>
      <c r="H108" s="90">
        <f>IFERROR(IF(VLOOKUP($A108,'Annex 2 EHV charges'!$A:$O,COLUMN(H108)+4,FALSE)=0,"",VLOOKUP($A108,'Annex 2 EHV charges'!$A:$O,COLUMN(H108)+4,FALSE)),"")</f>
        <v>0.83</v>
      </c>
    </row>
    <row r="109" spans="1:8" x14ac:dyDescent="0.2">
      <c r="A109" s="83" t="str">
        <f t="array" ref="A109">IFERROR(INDEX('Annex 2 EHV charges'!$A$11:$A$200, MATCH(0, IF(ISBLANK('Annex 2 EHV charges'!$A$11:$A$200),1, COUNTIF(A$4:$A108, 'Annex 2 EHV charges'!$A$11:$A$200)), 0)),"")</f>
        <v>New Import 20</v>
      </c>
      <c r="B109" s="83" t="str">
        <f>IF($A109="","",VLOOKUP($A109,'Annex 2 EHV charges'!$A:$P,2,0))</f>
        <v>New Import 20</v>
      </c>
      <c r="C109" s="84" t="str">
        <f>IF($A109="","",VLOOKUP($A109,'Annex 2 EHV charges'!$A:$P,3,0))</f>
        <v>New Import 20</v>
      </c>
      <c r="D109" s="83" t="str">
        <f>IF($A109="","",VLOOKUP($A109,'Annex 2 EHV charges'!$A:$P,7,0))</f>
        <v>Claydon ESS &amp; PV</v>
      </c>
      <c r="E109" s="88" t="str">
        <f>IFERROR(IF(VLOOKUP($A109,'Annex 2 EHV charges'!$A:$O,COLUMN(E109)+4,FALSE)=0,"",VLOOKUP($A109,'Annex 2 EHV charges'!$A:$O,COLUMN(E109)+4,FALSE)),"")</f>
        <v/>
      </c>
      <c r="F109" s="89">
        <f>IFERROR(IF(VLOOKUP($A109,'Annex 2 EHV charges'!$A:$O,COLUMN(F109)+4,FALSE)=0,"",VLOOKUP($A109,'Annex 2 EHV charges'!$A:$O,COLUMN(F109)+4,FALSE)),"")</f>
        <v>125.37</v>
      </c>
      <c r="G109" s="90">
        <f>IFERROR(IF(VLOOKUP($A109,'Annex 2 EHV charges'!$A:$O,COLUMN(G109)+4,FALSE)=0,"",VLOOKUP($A109,'Annex 2 EHV charges'!$A:$O,COLUMN(G109)+4,FALSE)),"")</f>
        <v>0.95</v>
      </c>
      <c r="H109" s="90">
        <f>IFERROR(IF(VLOOKUP($A109,'Annex 2 EHV charges'!$A:$O,COLUMN(H109)+4,FALSE)=0,"",VLOOKUP($A109,'Annex 2 EHV charges'!$A:$O,COLUMN(H109)+4,FALSE)),"")</f>
        <v>0.95</v>
      </c>
    </row>
    <row r="110" spans="1:8" x14ac:dyDescent="0.2">
      <c r="A110" s="83" t="str">
        <f t="array" ref="A110">IFERROR(INDEX('Annex 2 EHV charges'!$A$11:$A$200, MATCH(0, IF(ISBLANK('Annex 2 EHV charges'!$A$11:$A$200),1, COUNTIF(A$4:$A109, 'Annex 2 EHV charges'!$A$11:$A$200)), 0)),"")</f>
        <v>New Import 21</v>
      </c>
      <c r="B110" s="83" t="str">
        <f>IF($A110="","",VLOOKUP($A110,'Annex 2 EHV charges'!$A:$P,2,0))</f>
        <v>New Import 21</v>
      </c>
      <c r="C110" s="84" t="str">
        <f>IF($A110="","",VLOOKUP($A110,'Annex 2 EHV charges'!$A:$P,3,0))</f>
        <v>New Import 21</v>
      </c>
      <c r="D110" s="83" t="str">
        <f>IF($A110="","",VLOOKUP($A110,'Annex 2 EHV charges'!$A:$P,7,0))</f>
        <v>Clevelode Rough Upton Road PV</v>
      </c>
      <c r="E110" s="88" t="str">
        <f>IFERROR(IF(VLOOKUP($A110,'Annex 2 EHV charges'!$A:$O,COLUMN(E110)+4,FALSE)=0,"",VLOOKUP($A110,'Annex 2 EHV charges'!$A:$O,COLUMN(E110)+4,FALSE)),"")</f>
        <v/>
      </c>
      <c r="F110" s="89">
        <f>IFERROR(IF(VLOOKUP($A110,'Annex 2 EHV charges'!$A:$O,COLUMN(F110)+4,FALSE)=0,"",VLOOKUP($A110,'Annex 2 EHV charges'!$A:$O,COLUMN(F110)+4,FALSE)),"")</f>
        <v>5.21</v>
      </c>
      <c r="G110" s="90">
        <f>IFERROR(IF(VLOOKUP($A110,'Annex 2 EHV charges'!$A:$O,COLUMN(G110)+4,FALSE)=0,"",VLOOKUP($A110,'Annex 2 EHV charges'!$A:$O,COLUMN(G110)+4,FALSE)),"")</f>
        <v>2.15</v>
      </c>
      <c r="H110" s="90">
        <f>IFERROR(IF(VLOOKUP($A110,'Annex 2 EHV charges'!$A:$O,COLUMN(H110)+4,FALSE)=0,"",VLOOKUP($A110,'Annex 2 EHV charges'!$A:$O,COLUMN(H110)+4,FALSE)),"")</f>
        <v>2.15</v>
      </c>
    </row>
    <row r="111" spans="1:8" x14ac:dyDescent="0.2">
      <c r="A111" s="83" t="str">
        <f t="array" ref="A111">IFERROR(INDEX('Annex 2 EHV charges'!$A$11:$A$200, MATCH(0, IF(ISBLANK('Annex 2 EHV charges'!$A$11:$A$200),1, COUNTIF(A$4:$A110, 'Annex 2 EHV charges'!$A$11:$A$200)), 0)),"")</f>
        <v>New Import 22</v>
      </c>
      <c r="B111" s="83" t="str">
        <f>IF($A111="","",VLOOKUP($A111,'Annex 2 EHV charges'!$A:$P,2,0))</f>
        <v>New Import 22</v>
      </c>
      <c r="C111" s="84" t="str">
        <f>IF($A111="","",VLOOKUP($A111,'Annex 2 EHV charges'!$A:$P,3,0))</f>
        <v>New Import 22</v>
      </c>
      <c r="D111" s="83" t="str">
        <f>IF($A111="","",VLOOKUP($A111,'Annex 2 EHV charges'!$A:$P,7,0))</f>
        <v>Codrington Road Wapley PV</v>
      </c>
      <c r="E111" s="88" t="str">
        <f>IFERROR(IF(VLOOKUP($A111,'Annex 2 EHV charges'!$A:$O,COLUMN(E111)+4,FALSE)=0,"",VLOOKUP($A111,'Annex 2 EHV charges'!$A:$O,COLUMN(E111)+4,FALSE)),"")</f>
        <v/>
      </c>
      <c r="F111" s="89">
        <f>IFERROR(IF(VLOOKUP($A111,'Annex 2 EHV charges'!$A:$O,COLUMN(F111)+4,FALSE)=0,"",VLOOKUP($A111,'Annex 2 EHV charges'!$A:$O,COLUMN(F111)+4,FALSE)),"")</f>
        <v>79.599999999999994</v>
      </c>
      <c r="G111" s="90">
        <f>IFERROR(IF(VLOOKUP($A111,'Annex 2 EHV charges'!$A:$O,COLUMN(G111)+4,FALSE)=0,"",VLOOKUP($A111,'Annex 2 EHV charges'!$A:$O,COLUMN(G111)+4,FALSE)),"")</f>
        <v>0.93</v>
      </c>
      <c r="H111" s="90">
        <f>IFERROR(IF(VLOOKUP($A111,'Annex 2 EHV charges'!$A:$O,COLUMN(H111)+4,FALSE)=0,"",VLOOKUP($A111,'Annex 2 EHV charges'!$A:$O,COLUMN(H111)+4,FALSE)),"")</f>
        <v>0.93</v>
      </c>
    </row>
    <row r="112" spans="1:8" x14ac:dyDescent="0.2">
      <c r="A112" s="83" t="str">
        <f t="array" ref="A112">IFERROR(INDEX('Annex 2 EHV charges'!$A$11:$A$200, MATCH(0, IF(ISBLANK('Annex 2 EHV charges'!$A$11:$A$200),1, COUNTIF(A$4:$A111, 'Annex 2 EHV charges'!$A$11:$A$200)), 0)),"")</f>
        <v>New Import 23</v>
      </c>
      <c r="B112" s="83" t="str">
        <f>IF($A112="","",VLOOKUP($A112,'Annex 2 EHV charges'!$A:$P,2,0))</f>
        <v>New Import 23</v>
      </c>
      <c r="C112" s="84" t="str">
        <f>IF($A112="","",VLOOKUP($A112,'Annex 2 EHV charges'!$A:$P,3,0))</f>
        <v>New Import 23</v>
      </c>
      <c r="D112" s="83" t="str">
        <f>IF($A112="","",VLOOKUP($A112,'Annex 2 EHV charges'!$A:$P,7,0))</f>
        <v>Colwich Solar</v>
      </c>
      <c r="E112" s="88" t="str">
        <f>IFERROR(IF(VLOOKUP($A112,'Annex 2 EHV charges'!$A:$O,COLUMN(E112)+4,FALSE)=0,"",VLOOKUP($A112,'Annex 2 EHV charges'!$A:$O,COLUMN(E112)+4,FALSE)),"")</f>
        <v/>
      </c>
      <c r="F112" s="89">
        <f>IFERROR(IF(VLOOKUP($A112,'Annex 2 EHV charges'!$A:$O,COLUMN(F112)+4,FALSE)=0,"",VLOOKUP($A112,'Annex 2 EHV charges'!$A:$O,COLUMN(F112)+4,FALSE)),"")</f>
        <v>1.5</v>
      </c>
      <c r="G112" s="90">
        <f>IFERROR(IF(VLOOKUP($A112,'Annex 2 EHV charges'!$A:$O,COLUMN(G112)+4,FALSE)=0,"",VLOOKUP($A112,'Annex 2 EHV charges'!$A:$O,COLUMN(G112)+4,FALSE)),"")</f>
        <v>1.97</v>
      </c>
      <c r="H112" s="90">
        <f>IFERROR(IF(VLOOKUP($A112,'Annex 2 EHV charges'!$A:$O,COLUMN(H112)+4,FALSE)=0,"",VLOOKUP($A112,'Annex 2 EHV charges'!$A:$O,COLUMN(H112)+4,FALSE)),"")</f>
        <v>1.97</v>
      </c>
    </row>
    <row r="113" spans="1:8" x14ac:dyDescent="0.2">
      <c r="A113" s="83" t="str">
        <f t="array" ref="A113">IFERROR(INDEX('Annex 2 EHV charges'!$A$11:$A$200, MATCH(0, IF(ISBLANK('Annex 2 EHV charges'!$A$11:$A$200),1, COUNTIF(A$4:$A112, 'Annex 2 EHV charges'!$A$11:$A$200)), 0)),"")</f>
        <v>New Import 24</v>
      </c>
      <c r="B113" s="83" t="str">
        <f>IF($A113="","",VLOOKUP($A113,'Annex 2 EHV charges'!$A:$P,2,0))</f>
        <v>New Import 24</v>
      </c>
      <c r="C113" s="84" t="str">
        <f>IF($A113="","",VLOOKUP($A113,'Annex 2 EHV charges'!$A:$P,3,0))</f>
        <v>New Import 24</v>
      </c>
      <c r="D113" s="83" t="str">
        <f>IF($A113="","",VLOOKUP($A113,'Annex 2 EHV charges'!$A:$P,7,0))</f>
        <v>Corn Brook Solar</v>
      </c>
      <c r="E113" s="88" t="str">
        <f>IFERROR(IF(VLOOKUP($A113,'Annex 2 EHV charges'!$A:$O,COLUMN(E113)+4,FALSE)=0,"",VLOOKUP($A113,'Annex 2 EHV charges'!$A:$O,COLUMN(E113)+4,FALSE)),"")</f>
        <v/>
      </c>
      <c r="F113" s="89">
        <f>IFERROR(IF(VLOOKUP($A113,'Annex 2 EHV charges'!$A:$O,COLUMN(F113)+4,FALSE)=0,"",VLOOKUP($A113,'Annex 2 EHV charges'!$A:$O,COLUMN(F113)+4,FALSE)),"")</f>
        <v>2.68</v>
      </c>
      <c r="G113" s="90">
        <f>IFERROR(IF(VLOOKUP($A113,'Annex 2 EHV charges'!$A:$O,COLUMN(G113)+4,FALSE)=0,"",VLOOKUP($A113,'Annex 2 EHV charges'!$A:$O,COLUMN(G113)+4,FALSE)),"")</f>
        <v>2.15</v>
      </c>
      <c r="H113" s="90">
        <f>IFERROR(IF(VLOOKUP($A113,'Annex 2 EHV charges'!$A:$O,COLUMN(H113)+4,FALSE)=0,"",VLOOKUP($A113,'Annex 2 EHV charges'!$A:$O,COLUMN(H113)+4,FALSE)),"")</f>
        <v>2.15</v>
      </c>
    </row>
    <row r="114" spans="1:8" x14ac:dyDescent="0.2">
      <c r="A114" s="83" t="str">
        <f t="array" ref="A114">IFERROR(INDEX('Annex 2 EHV charges'!$A$11:$A$200, MATCH(0, IF(ISBLANK('Annex 2 EHV charges'!$A$11:$A$200),1, COUNTIF(A$4:$A113, 'Annex 2 EHV charges'!$A$11:$A$200)), 0)),"")</f>
        <v>New Import 25</v>
      </c>
      <c r="B114" s="83" t="str">
        <f>IF($A114="","",VLOOKUP($A114,'Annex 2 EHV charges'!$A:$P,2,0))</f>
        <v>New Import 25</v>
      </c>
      <c r="C114" s="84" t="str">
        <f>IF($A114="","",VLOOKUP($A114,'Annex 2 EHV charges'!$A:$P,3,0))</f>
        <v>New Import 25</v>
      </c>
      <c r="D114" s="83" t="str">
        <f>IF($A114="","",VLOOKUP($A114,'Annex 2 EHV charges'!$A:$P,7,0))</f>
        <v>County Lane</v>
      </c>
      <c r="E114" s="88" t="str">
        <f>IFERROR(IF(VLOOKUP($A114,'Annex 2 EHV charges'!$A:$O,COLUMN(E114)+4,FALSE)=0,"",VLOOKUP($A114,'Annex 2 EHV charges'!$A:$O,COLUMN(E114)+4,FALSE)),"")</f>
        <v/>
      </c>
      <c r="F114" s="89">
        <f>IFERROR(IF(VLOOKUP($A114,'Annex 2 EHV charges'!$A:$O,COLUMN(F114)+4,FALSE)=0,"",VLOOKUP($A114,'Annex 2 EHV charges'!$A:$O,COLUMN(F114)+4,FALSE)),"")</f>
        <v>24.61</v>
      </c>
      <c r="G114" s="90">
        <f>IFERROR(IF(VLOOKUP($A114,'Annex 2 EHV charges'!$A:$O,COLUMN(G114)+4,FALSE)=0,"",VLOOKUP($A114,'Annex 2 EHV charges'!$A:$O,COLUMN(G114)+4,FALSE)),"")</f>
        <v>1.04</v>
      </c>
      <c r="H114" s="90">
        <f>IFERROR(IF(VLOOKUP($A114,'Annex 2 EHV charges'!$A:$O,COLUMN(H114)+4,FALSE)=0,"",VLOOKUP($A114,'Annex 2 EHV charges'!$A:$O,COLUMN(H114)+4,FALSE)),"")</f>
        <v>1.04</v>
      </c>
    </row>
    <row r="115" spans="1:8" x14ac:dyDescent="0.2">
      <c r="A115" s="83" t="str">
        <f t="array" ref="A115">IFERROR(INDEX('Annex 2 EHV charges'!$A$11:$A$200, MATCH(0, IF(ISBLANK('Annex 2 EHV charges'!$A$11:$A$200),1, COUNTIF(A$4:$A114, 'Annex 2 EHV charges'!$A$11:$A$200)), 0)),"")</f>
        <v>New Import 26</v>
      </c>
      <c r="B115" s="83" t="str">
        <f>IF($A115="","",VLOOKUP($A115,'Annex 2 EHV charges'!$A:$P,2,0))</f>
        <v>New Import 26</v>
      </c>
      <c r="C115" s="84" t="str">
        <f>IF($A115="","",VLOOKUP($A115,'Annex 2 EHV charges'!$A:$P,3,0))</f>
        <v>New Import 26</v>
      </c>
      <c r="D115" s="83" t="str">
        <f>IF($A115="","",VLOOKUP($A115,'Annex 2 EHV charges'!$A:$P,7,0))</f>
        <v>Court Lane Alvington PV</v>
      </c>
      <c r="E115" s="88">
        <f>IFERROR(IF(VLOOKUP($A115,'Annex 2 EHV charges'!$A:$O,COLUMN(E115)+4,FALSE)=0,"",VLOOKUP($A115,'Annex 2 EHV charges'!$A:$O,COLUMN(E115)+4,FALSE)),"")</f>
        <v>0.34799999999999998</v>
      </c>
      <c r="F115" s="89">
        <f>IFERROR(IF(VLOOKUP($A115,'Annex 2 EHV charges'!$A:$O,COLUMN(F115)+4,FALSE)=0,"",VLOOKUP($A115,'Annex 2 EHV charges'!$A:$O,COLUMN(F115)+4,FALSE)),"")</f>
        <v>15.89</v>
      </c>
      <c r="G115" s="90">
        <f>IFERROR(IF(VLOOKUP($A115,'Annex 2 EHV charges'!$A:$O,COLUMN(G115)+4,FALSE)=0,"",VLOOKUP($A115,'Annex 2 EHV charges'!$A:$O,COLUMN(G115)+4,FALSE)),"")</f>
        <v>1.21</v>
      </c>
      <c r="H115" s="90">
        <f>IFERROR(IF(VLOOKUP($A115,'Annex 2 EHV charges'!$A:$O,COLUMN(H115)+4,FALSE)=0,"",VLOOKUP($A115,'Annex 2 EHV charges'!$A:$O,COLUMN(H115)+4,FALSE)),"")</f>
        <v>1.21</v>
      </c>
    </row>
    <row r="116" spans="1:8" x14ac:dyDescent="0.2">
      <c r="A116" s="83" t="str">
        <f t="array" ref="A116">IFERROR(INDEX('Annex 2 EHV charges'!$A$11:$A$200, MATCH(0, IF(ISBLANK('Annex 2 EHV charges'!$A$11:$A$200),1, COUNTIF(A$4:$A115, 'Annex 2 EHV charges'!$A$11:$A$200)), 0)),"")</f>
        <v>New Import 27</v>
      </c>
      <c r="B116" s="83" t="str">
        <f>IF($A116="","",VLOOKUP($A116,'Annex 2 EHV charges'!$A:$P,2,0))</f>
        <v>New Import 27</v>
      </c>
      <c r="C116" s="84" t="str">
        <f>IF($A116="","",VLOOKUP($A116,'Annex 2 EHV charges'!$A:$P,3,0))</f>
        <v>New Import 27</v>
      </c>
      <c r="D116" s="83" t="str">
        <f>IF($A116="","",VLOOKUP($A116,'Annex 2 EHV charges'!$A:$P,7,0))</f>
        <v>Crimscote Fields Farm ESS &amp; EFW ANM</v>
      </c>
      <c r="E116" s="88" t="str">
        <f>IFERROR(IF(VLOOKUP($A116,'Annex 2 EHV charges'!$A:$O,COLUMN(E116)+4,FALSE)=0,"",VLOOKUP($A116,'Annex 2 EHV charges'!$A:$O,COLUMN(E116)+4,FALSE)),"")</f>
        <v/>
      </c>
      <c r="F116" s="89">
        <f>IFERROR(IF(VLOOKUP($A116,'Annex 2 EHV charges'!$A:$O,COLUMN(F116)+4,FALSE)=0,"",VLOOKUP($A116,'Annex 2 EHV charges'!$A:$O,COLUMN(F116)+4,FALSE)),"")</f>
        <v>40.909999999999997</v>
      </c>
      <c r="G116" s="90">
        <f>IFERROR(IF(VLOOKUP($A116,'Annex 2 EHV charges'!$A:$O,COLUMN(G116)+4,FALSE)=0,"",VLOOKUP($A116,'Annex 2 EHV charges'!$A:$O,COLUMN(G116)+4,FALSE)),"")</f>
        <v>2.96</v>
      </c>
      <c r="H116" s="90">
        <f>IFERROR(IF(VLOOKUP($A116,'Annex 2 EHV charges'!$A:$O,COLUMN(H116)+4,FALSE)=0,"",VLOOKUP($A116,'Annex 2 EHV charges'!$A:$O,COLUMN(H116)+4,FALSE)),"")</f>
        <v>2.96</v>
      </c>
    </row>
    <row r="117" spans="1:8" x14ac:dyDescent="0.2">
      <c r="A117" s="83" t="str">
        <f t="array" ref="A117">IFERROR(INDEX('Annex 2 EHV charges'!$A$11:$A$200, MATCH(0, IF(ISBLANK('Annex 2 EHV charges'!$A$11:$A$200),1, COUNTIF(A$4:$A116, 'Annex 2 EHV charges'!$A$11:$A$200)), 0)),"")</f>
        <v>New Import 28</v>
      </c>
      <c r="B117" s="83" t="str">
        <f>IF($A117="","",VLOOKUP($A117,'Annex 2 EHV charges'!$A:$P,2,0))</f>
        <v>New Import 28</v>
      </c>
      <c r="C117" s="84" t="str">
        <f>IF($A117="","",VLOOKUP($A117,'Annex 2 EHV charges'!$A:$P,3,0))</f>
        <v>New Import 28</v>
      </c>
      <c r="D117" s="83" t="str">
        <f>IF($A117="","",VLOOKUP($A117,'Annex 2 EHV charges'!$A:$P,7,0))</f>
        <v>Croome Airfield Solar Farm</v>
      </c>
      <c r="E117" s="88" t="str">
        <f>IFERROR(IF(VLOOKUP($A117,'Annex 2 EHV charges'!$A:$O,COLUMN(E117)+4,FALSE)=0,"",VLOOKUP($A117,'Annex 2 EHV charges'!$A:$O,COLUMN(E117)+4,FALSE)),"")</f>
        <v/>
      </c>
      <c r="F117" s="89">
        <f>IFERROR(IF(VLOOKUP($A117,'Annex 2 EHV charges'!$A:$O,COLUMN(F117)+4,FALSE)=0,"",VLOOKUP($A117,'Annex 2 EHV charges'!$A:$O,COLUMN(F117)+4,FALSE)),"")</f>
        <v>126.89</v>
      </c>
      <c r="G117" s="90">
        <f>IFERROR(IF(VLOOKUP($A117,'Annex 2 EHV charges'!$A:$O,COLUMN(G117)+4,FALSE)=0,"",VLOOKUP($A117,'Annex 2 EHV charges'!$A:$O,COLUMN(G117)+4,FALSE)),"")</f>
        <v>3.15</v>
      </c>
      <c r="H117" s="90">
        <f>IFERROR(IF(VLOOKUP($A117,'Annex 2 EHV charges'!$A:$O,COLUMN(H117)+4,FALSE)=0,"",VLOOKUP($A117,'Annex 2 EHV charges'!$A:$O,COLUMN(H117)+4,FALSE)),"")</f>
        <v>3.15</v>
      </c>
    </row>
    <row r="118" spans="1:8" x14ac:dyDescent="0.2">
      <c r="A118" s="83" t="str">
        <f t="array" ref="A118">IFERROR(INDEX('Annex 2 EHV charges'!$A$11:$A$200, MATCH(0, IF(ISBLANK('Annex 2 EHV charges'!$A$11:$A$200),1, COUNTIF(A$4:$A117, 'Annex 2 EHV charges'!$A$11:$A$200)), 0)),"")</f>
        <v>New Import 29</v>
      </c>
      <c r="B118" s="83" t="str">
        <f>IF($A118="","",VLOOKUP($A118,'Annex 2 EHV charges'!$A:$P,2,0))</f>
        <v>New Import 29</v>
      </c>
      <c r="C118" s="84" t="str">
        <f>IF($A118="","",VLOOKUP($A118,'Annex 2 EHV charges'!$A:$P,3,0))</f>
        <v>New Import 29</v>
      </c>
      <c r="D118" s="83" t="str">
        <f>IF($A118="","",VLOOKUP($A118,'Annex 2 EHV charges'!$A:$P,7,0))</f>
        <v>Dawley Road</v>
      </c>
      <c r="E118" s="88">
        <f>IFERROR(IF(VLOOKUP($A118,'Annex 2 EHV charges'!$A:$O,COLUMN(E118)+4,FALSE)=0,"",VLOOKUP($A118,'Annex 2 EHV charges'!$A:$O,COLUMN(E118)+4,FALSE)),"")</f>
        <v>0.78800000000000003</v>
      </c>
      <c r="F118" s="89">
        <f>IFERROR(IF(VLOOKUP($A118,'Annex 2 EHV charges'!$A:$O,COLUMN(F118)+4,FALSE)=0,"",VLOOKUP($A118,'Annex 2 EHV charges'!$A:$O,COLUMN(F118)+4,FALSE)),"")</f>
        <v>82.93</v>
      </c>
      <c r="G118" s="90">
        <f>IFERROR(IF(VLOOKUP($A118,'Annex 2 EHV charges'!$A:$O,COLUMN(G118)+4,FALSE)=0,"",VLOOKUP($A118,'Annex 2 EHV charges'!$A:$O,COLUMN(G118)+4,FALSE)),"")</f>
        <v>2.2599999999999998</v>
      </c>
      <c r="H118" s="90">
        <f>IFERROR(IF(VLOOKUP($A118,'Annex 2 EHV charges'!$A:$O,COLUMN(H118)+4,FALSE)=0,"",VLOOKUP($A118,'Annex 2 EHV charges'!$A:$O,COLUMN(H118)+4,FALSE)),"")</f>
        <v>2.2599999999999998</v>
      </c>
    </row>
    <row r="119" spans="1:8" x14ac:dyDescent="0.2">
      <c r="A119" s="83" t="str">
        <f t="array" ref="A119">IFERROR(INDEX('Annex 2 EHV charges'!$A$11:$A$200, MATCH(0, IF(ISBLANK('Annex 2 EHV charges'!$A$11:$A$200),1, COUNTIF(A$4:$A118, 'Annex 2 EHV charges'!$A$11:$A$200)), 0)),"")</f>
        <v>New Import 30</v>
      </c>
      <c r="B119" s="83" t="str">
        <f>IF($A119="","",VLOOKUP($A119,'Annex 2 EHV charges'!$A:$P,2,0))</f>
        <v>New Import 30</v>
      </c>
      <c r="C119" s="84" t="str">
        <f>IF($A119="","",VLOOKUP($A119,'Annex 2 EHV charges'!$A:$P,3,0))</f>
        <v>New Import 30</v>
      </c>
      <c r="D119" s="83" t="str">
        <f>IF($A119="","",VLOOKUP($A119,'Annex 2 EHV charges'!$A:$P,7,0))</f>
        <v>Dormington Solar PV</v>
      </c>
      <c r="E119" s="88">
        <f>IFERROR(IF(VLOOKUP($A119,'Annex 2 EHV charges'!$A:$O,COLUMN(E119)+4,FALSE)=0,"",VLOOKUP($A119,'Annex 2 EHV charges'!$A:$O,COLUMN(E119)+4,FALSE)),"")</f>
        <v>1.7809999999999999</v>
      </c>
      <c r="F119" s="89">
        <f>IFERROR(IF(VLOOKUP($A119,'Annex 2 EHV charges'!$A:$O,COLUMN(F119)+4,FALSE)=0,"",VLOOKUP($A119,'Annex 2 EHV charges'!$A:$O,COLUMN(F119)+4,FALSE)),"")</f>
        <v>40.380000000000003</v>
      </c>
      <c r="G119" s="90">
        <f>IFERROR(IF(VLOOKUP($A119,'Annex 2 EHV charges'!$A:$O,COLUMN(G119)+4,FALSE)=0,"",VLOOKUP($A119,'Annex 2 EHV charges'!$A:$O,COLUMN(G119)+4,FALSE)),"")</f>
        <v>3.31</v>
      </c>
      <c r="H119" s="90">
        <f>IFERROR(IF(VLOOKUP($A119,'Annex 2 EHV charges'!$A:$O,COLUMN(H119)+4,FALSE)=0,"",VLOOKUP($A119,'Annex 2 EHV charges'!$A:$O,COLUMN(H119)+4,FALSE)),"")</f>
        <v>3.31</v>
      </c>
    </row>
    <row r="120" spans="1:8" x14ac:dyDescent="0.2">
      <c r="A120" s="83" t="str">
        <f t="array" ref="A120">IFERROR(INDEX('Annex 2 EHV charges'!$A$11:$A$200, MATCH(0, IF(ISBLANK('Annex 2 EHV charges'!$A$11:$A$200),1, COUNTIF(A$4:$A119, 'Annex 2 EHV charges'!$A$11:$A$200)), 0)),"")</f>
        <v>New Import 31</v>
      </c>
      <c r="B120" s="83" t="str">
        <f>IF($A120="","",VLOOKUP($A120,'Annex 2 EHV charges'!$A:$P,2,0))</f>
        <v>New Import 31</v>
      </c>
      <c r="C120" s="84" t="str">
        <f>IF($A120="","",VLOOKUP($A120,'Annex 2 EHV charges'!$A:$P,3,0))</f>
        <v>New Import 31</v>
      </c>
      <c r="D120" s="83" t="str">
        <f>IF($A120="","",VLOOKUP($A120,'Annex 2 EHV charges'!$A:$P,7,0))</f>
        <v>Dovedale Solar B</v>
      </c>
      <c r="E120" s="88" t="str">
        <f>IFERROR(IF(VLOOKUP($A120,'Annex 2 EHV charges'!$A:$O,COLUMN(E120)+4,FALSE)=0,"",VLOOKUP($A120,'Annex 2 EHV charges'!$A:$O,COLUMN(E120)+4,FALSE)),"")</f>
        <v/>
      </c>
      <c r="F120" s="89">
        <f>IFERROR(IF(VLOOKUP($A120,'Annex 2 EHV charges'!$A:$O,COLUMN(F120)+4,FALSE)=0,"",VLOOKUP($A120,'Annex 2 EHV charges'!$A:$O,COLUMN(F120)+4,FALSE)),"")</f>
        <v>6.68</v>
      </c>
      <c r="G120" s="90">
        <f>IFERROR(IF(VLOOKUP($A120,'Annex 2 EHV charges'!$A:$O,COLUMN(G120)+4,FALSE)=0,"",VLOOKUP($A120,'Annex 2 EHV charges'!$A:$O,COLUMN(G120)+4,FALSE)),"")</f>
        <v>2.15</v>
      </c>
      <c r="H120" s="90">
        <f>IFERROR(IF(VLOOKUP($A120,'Annex 2 EHV charges'!$A:$O,COLUMN(H120)+4,FALSE)=0,"",VLOOKUP($A120,'Annex 2 EHV charges'!$A:$O,COLUMN(H120)+4,FALSE)),"")</f>
        <v>2.15</v>
      </c>
    </row>
    <row r="121" spans="1:8" x14ac:dyDescent="0.2">
      <c r="A121" s="83" t="str">
        <f t="array" ref="A121">IFERROR(INDEX('Annex 2 EHV charges'!$A$11:$A$200, MATCH(0, IF(ISBLANK('Annex 2 EHV charges'!$A$11:$A$200),1, COUNTIF(A$4:$A120, 'Annex 2 EHV charges'!$A$11:$A$200)), 0)),"")</f>
        <v>New Import 32</v>
      </c>
      <c r="B121" s="83" t="str">
        <f>IF($A121="","",VLOOKUP($A121,'Annex 2 EHV charges'!$A:$P,2,0))</f>
        <v>New Import 32</v>
      </c>
      <c r="C121" s="84" t="str">
        <f>IF($A121="","",VLOOKUP($A121,'Annex 2 EHV charges'!$A:$P,3,0))</f>
        <v>New Import 32</v>
      </c>
      <c r="D121" s="83" t="str">
        <f>IF($A121="","",VLOOKUP($A121,'Annex 2 EHV charges'!$A:$P,7,0))</f>
        <v>Frampton Solar</v>
      </c>
      <c r="E121" s="88" t="str">
        <f>IFERROR(IF(VLOOKUP($A121,'Annex 2 EHV charges'!$A:$O,COLUMN(E121)+4,FALSE)=0,"",VLOOKUP($A121,'Annex 2 EHV charges'!$A:$O,COLUMN(E121)+4,FALSE)),"")</f>
        <v/>
      </c>
      <c r="F121" s="89">
        <f>IFERROR(IF(VLOOKUP($A121,'Annex 2 EHV charges'!$A:$O,COLUMN(F121)+4,FALSE)=0,"",VLOOKUP($A121,'Annex 2 EHV charges'!$A:$O,COLUMN(F121)+4,FALSE)),"")</f>
        <v>0.43</v>
      </c>
      <c r="G121" s="90">
        <f>IFERROR(IF(VLOOKUP($A121,'Annex 2 EHV charges'!$A:$O,COLUMN(G121)+4,FALSE)=0,"",VLOOKUP($A121,'Annex 2 EHV charges'!$A:$O,COLUMN(G121)+4,FALSE)),"")</f>
        <v>1.1399999999999999</v>
      </c>
      <c r="H121" s="90">
        <f>IFERROR(IF(VLOOKUP($A121,'Annex 2 EHV charges'!$A:$O,COLUMN(H121)+4,FALSE)=0,"",VLOOKUP($A121,'Annex 2 EHV charges'!$A:$O,COLUMN(H121)+4,FALSE)),"")</f>
        <v>1.1399999999999999</v>
      </c>
    </row>
    <row r="122" spans="1:8" x14ac:dyDescent="0.2">
      <c r="A122" s="83" t="str">
        <f t="array" ref="A122">IFERROR(INDEX('Annex 2 EHV charges'!$A$11:$A$200, MATCH(0, IF(ISBLANK('Annex 2 EHV charges'!$A$11:$A$200),1, COUNTIF(A$4:$A121, 'Annex 2 EHV charges'!$A$11:$A$200)), 0)),"")</f>
        <v>New Import 33</v>
      </c>
      <c r="B122" s="83" t="str">
        <f>IF($A122="","",VLOOKUP($A122,'Annex 2 EHV charges'!$A:$P,2,0))</f>
        <v>New Import 33</v>
      </c>
      <c r="C122" s="84" t="str">
        <f>IF($A122="","",VLOOKUP($A122,'Annex 2 EHV charges'!$A:$P,3,0))</f>
        <v>New Import 33</v>
      </c>
      <c r="D122" s="83" t="str">
        <f>IF($A122="","",VLOOKUP($A122,'Annex 2 EHV charges'!$A:$P,7,0))</f>
        <v>Frochester Estate Solar Plant</v>
      </c>
      <c r="E122" s="88" t="str">
        <f>IFERROR(IF(VLOOKUP($A122,'Annex 2 EHV charges'!$A:$O,COLUMN(E122)+4,FALSE)=0,"",VLOOKUP($A122,'Annex 2 EHV charges'!$A:$O,COLUMN(E122)+4,FALSE)),"")</f>
        <v/>
      </c>
      <c r="F122" s="89">
        <f>IFERROR(IF(VLOOKUP($A122,'Annex 2 EHV charges'!$A:$O,COLUMN(F122)+4,FALSE)=0,"",VLOOKUP($A122,'Annex 2 EHV charges'!$A:$O,COLUMN(F122)+4,FALSE)),"")</f>
        <v>3.34</v>
      </c>
      <c r="G122" s="90">
        <f>IFERROR(IF(VLOOKUP($A122,'Annex 2 EHV charges'!$A:$O,COLUMN(G122)+4,FALSE)=0,"",VLOOKUP($A122,'Annex 2 EHV charges'!$A:$O,COLUMN(G122)+4,FALSE)),"")</f>
        <v>1.4</v>
      </c>
      <c r="H122" s="90">
        <f>IFERROR(IF(VLOOKUP($A122,'Annex 2 EHV charges'!$A:$O,COLUMN(H122)+4,FALSE)=0,"",VLOOKUP($A122,'Annex 2 EHV charges'!$A:$O,COLUMN(H122)+4,FALSE)),"")</f>
        <v>1.4</v>
      </c>
    </row>
    <row r="123" spans="1:8" x14ac:dyDescent="0.2">
      <c r="A123" s="83" t="str">
        <f t="array" ref="A123">IFERROR(INDEX('Annex 2 EHV charges'!$A$11:$A$200, MATCH(0, IF(ISBLANK('Annex 2 EHV charges'!$A$11:$A$200),1, COUNTIF(A$4:$A122, 'Annex 2 EHV charges'!$A$11:$A$200)), 0)),"")</f>
        <v>New Import 34</v>
      </c>
      <c r="B123" s="83" t="str">
        <f>IF($A123="","",VLOOKUP($A123,'Annex 2 EHV charges'!$A:$P,2,0))</f>
        <v>New Import 34</v>
      </c>
      <c r="C123" s="84" t="str">
        <f>IF($A123="","",VLOOKUP($A123,'Annex 2 EHV charges'!$A:$P,3,0))</f>
        <v>New Import 34</v>
      </c>
      <c r="D123" s="83" t="str">
        <f>IF($A123="","",VLOOKUP($A123,'Annex 2 EHV charges'!$A:$P,7,0))</f>
        <v>Fryers Road Waste Generation</v>
      </c>
      <c r="E123" s="88" t="str">
        <f>IFERROR(IF(VLOOKUP($A123,'Annex 2 EHV charges'!$A:$O,COLUMN(E123)+4,FALSE)=0,"",VLOOKUP($A123,'Annex 2 EHV charges'!$A:$O,COLUMN(E123)+4,FALSE)),"")</f>
        <v/>
      </c>
      <c r="F123" s="89">
        <f>IFERROR(IF(VLOOKUP($A123,'Annex 2 EHV charges'!$A:$O,COLUMN(F123)+4,FALSE)=0,"",VLOOKUP($A123,'Annex 2 EHV charges'!$A:$O,COLUMN(F123)+4,FALSE)),"")</f>
        <v>2018.76</v>
      </c>
      <c r="G123" s="90">
        <f>IFERROR(IF(VLOOKUP($A123,'Annex 2 EHV charges'!$A:$O,COLUMN(G123)+4,FALSE)=0,"",VLOOKUP($A123,'Annex 2 EHV charges'!$A:$O,COLUMN(G123)+4,FALSE)),"")</f>
        <v>1.64</v>
      </c>
      <c r="H123" s="90">
        <f>IFERROR(IF(VLOOKUP($A123,'Annex 2 EHV charges'!$A:$O,COLUMN(H123)+4,FALSE)=0,"",VLOOKUP($A123,'Annex 2 EHV charges'!$A:$O,COLUMN(H123)+4,FALSE)),"")</f>
        <v>1.64</v>
      </c>
    </row>
    <row r="124" spans="1:8" x14ac:dyDescent="0.2">
      <c r="A124" s="83" t="str">
        <f t="array" ref="A124">IFERROR(INDEX('Annex 2 EHV charges'!$A$11:$A$200, MATCH(0, IF(ISBLANK('Annex 2 EHV charges'!$A$11:$A$200),1, COUNTIF(A$4:$A123, 'Annex 2 EHV charges'!$A$11:$A$200)), 0)),"")</f>
        <v>New Import 35</v>
      </c>
      <c r="B124" s="83" t="str">
        <f>IF($A124="","",VLOOKUP($A124,'Annex 2 EHV charges'!$A:$P,2,0))</f>
        <v>New Import 35</v>
      </c>
      <c r="C124" s="84" t="str">
        <f>IF($A124="","",VLOOKUP($A124,'Annex 2 EHV charges'!$A:$P,3,0))</f>
        <v>New Import 35</v>
      </c>
      <c r="D124" s="83" t="str">
        <f>IF($A124="","",VLOOKUP($A124,'Annex 2 EHV charges'!$A:$P,7,0))</f>
        <v>Giffords Way</v>
      </c>
      <c r="E124" s="88" t="str">
        <f>IFERROR(IF(VLOOKUP($A124,'Annex 2 EHV charges'!$A:$O,COLUMN(E124)+4,FALSE)=0,"",VLOOKUP($A124,'Annex 2 EHV charges'!$A:$O,COLUMN(E124)+4,FALSE)),"")</f>
        <v/>
      </c>
      <c r="F124" s="89">
        <f>IFERROR(IF(VLOOKUP($A124,'Annex 2 EHV charges'!$A:$O,COLUMN(F124)+4,FALSE)=0,"",VLOOKUP($A124,'Annex 2 EHV charges'!$A:$O,COLUMN(F124)+4,FALSE)),"")</f>
        <v>2104.29</v>
      </c>
      <c r="G124" s="90">
        <f>IFERROR(IF(VLOOKUP($A124,'Annex 2 EHV charges'!$A:$O,COLUMN(G124)+4,FALSE)=0,"",VLOOKUP($A124,'Annex 2 EHV charges'!$A:$O,COLUMN(G124)+4,FALSE)),"")</f>
        <v>0.45</v>
      </c>
      <c r="H124" s="90">
        <f>IFERROR(IF(VLOOKUP($A124,'Annex 2 EHV charges'!$A:$O,COLUMN(H124)+4,FALSE)=0,"",VLOOKUP($A124,'Annex 2 EHV charges'!$A:$O,COLUMN(H124)+4,FALSE)),"")</f>
        <v>0.45</v>
      </c>
    </row>
    <row r="125" spans="1:8" x14ac:dyDescent="0.2">
      <c r="A125" s="83" t="str">
        <f t="array" ref="A125">IFERROR(INDEX('Annex 2 EHV charges'!$A$11:$A$200, MATCH(0, IF(ISBLANK('Annex 2 EHV charges'!$A$11:$A$200),1, COUNTIF(A$4:$A124, 'Annex 2 EHV charges'!$A$11:$A$200)), 0)),"")</f>
        <v>New Import 36</v>
      </c>
      <c r="B125" s="83" t="str">
        <f>IF($A125="","",VLOOKUP($A125,'Annex 2 EHV charges'!$A:$P,2,0))</f>
        <v>New Import 36</v>
      </c>
      <c r="C125" s="84" t="str">
        <f>IF($A125="","",VLOOKUP($A125,'Annex 2 EHV charges'!$A:$P,3,0))</f>
        <v>New Import 36</v>
      </c>
      <c r="D125" s="83" t="str">
        <f>IF($A125="","",VLOOKUP($A125,'Annex 2 EHV charges'!$A:$P,7,0))</f>
        <v>Grange Farm NW &amp; SE Larks Lane Iron Acton ESS</v>
      </c>
      <c r="E125" s="88" t="str">
        <f>IFERROR(IF(VLOOKUP($A125,'Annex 2 EHV charges'!$A:$O,COLUMN(E125)+4,FALSE)=0,"",VLOOKUP($A125,'Annex 2 EHV charges'!$A:$O,COLUMN(E125)+4,FALSE)),"")</f>
        <v/>
      </c>
      <c r="F125" s="89">
        <f>IFERROR(IF(VLOOKUP($A125,'Annex 2 EHV charges'!$A:$O,COLUMN(F125)+4,FALSE)=0,"",VLOOKUP($A125,'Annex 2 EHV charges'!$A:$O,COLUMN(F125)+4,FALSE)),"")</f>
        <v>1404.96</v>
      </c>
      <c r="G125" s="90">
        <f>IFERROR(IF(VLOOKUP($A125,'Annex 2 EHV charges'!$A:$O,COLUMN(G125)+4,FALSE)=0,"",VLOOKUP($A125,'Annex 2 EHV charges'!$A:$O,COLUMN(G125)+4,FALSE)),"")</f>
        <v>0.44</v>
      </c>
      <c r="H125" s="90">
        <f>IFERROR(IF(VLOOKUP($A125,'Annex 2 EHV charges'!$A:$O,COLUMN(H125)+4,FALSE)=0,"",VLOOKUP($A125,'Annex 2 EHV charges'!$A:$O,COLUMN(H125)+4,FALSE)),"")</f>
        <v>0.44</v>
      </c>
    </row>
    <row r="126" spans="1:8" x14ac:dyDescent="0.2">
      <c r="A126" s="83" t="str">
        <f t="array" ref="A126">IFERROR(INDEX('Annex 2 EHV charges'!$A$11:$A$200, MATCH(0, IF(ISBLANK('Annex 2 EHV charges'!$A$11:$A$200),1, COUNTIF(A$4:$A125, 'Annex 2 EHV charges'!$A$11:$A$200)), 0)),"")</f>
        <v>New Import 37</v>
      </c>
      <c r="B126" s="83" t="str">
        <f>IF($A126="","",VLOOKUP($A126,'Annex 2 EHV charges'!$A:$P,2,0))</f>
        <v>New Import 37</v>
      </c>
      <c r="C126" s="84" t="str">
        <f>IF($A126="","",VLOOKUP($A126,'Annex 2 EHV charges'!$A:$P,3,0))</f>
        <v>New Import 37</v>
      </c>
      <c r="D126" s="83" t="str">
        <f>IF($A126="","",VLOOKUP($A126,'Annex 2 EHV charges'!$A:$P,7,0))</f>
        <v>Gravel Farm PV</v>
      </c>
      <c r="E126" s="88" t="str">
        <f>IFERROR(IF(VLOOKUP($A126,'Annex 2 EHV charges'!$A:$O,COLUMN(E126)+4,FALSE)=0,"",VLOOKUP($A126,'Annex 2 EHV charges'!$A:$O,COLUMN(E126)+4,FALSE)),"")</f>
        <v/>
      </c>
      <c r="F126" s="89">
        <f>IFERROR(IF(VLOOKUP($A126,'Annex 2 EHV charges'!$A:$O,COLUMN(F126)+4,FALSE)=0,"",VLOOKUP($A126,'Annex 2 EHV charges'!$A:$O,COLUMN(F126)+4,FALSE)),"")</f>
        <v>4.17</v>
      </c>
      <c r="G126" s="90">
        <f>IFERROR(IF(VLOOKUP($A126,'Annex 2 EHV charges'!$A:$O,COLUMN(G126)+4,FALSE)=0,"",VLOOKUP($A126,'Annex 2 EHV charges'!$A:$O,COLUMN(G126)+4,FALSE)),"")</f>
        <v>1.1399999999999999</v>
      </c>
      <c r="H126" s="90">
        <f>IFERROR(IF(VLOOKUP($A126,'Annex 2 EHV charges'!$A:$O,COLUMN(H126)+4,FALSE)=0,"",VLOOKUP($A126,'Annex 2 EHV charges'!$A:$O,COLUMN(H126)+4,FALSE)),"")</f>
        <v>1.1399999999999999</v>
      </c>
    </row>
    <row r="127" spans="1:8" x14ac:dyDescent="0.2">
      <c r="A127" s="83" t="str">
        <f t="array" ref="A127">IFERROR(INDEX('Annex 2 EHV charges'!$A$11:$A$200, MATCH(0, IF(ISBLANK('Annex 2 EHV charges'!$A$11:$A$200),1, COUNTIF(A$4:$A126, 'Annex 2 EHV charges'!$A$11:$A$200)), 0)),"")</f>
        <v>New Import 38</v>
      </c>
      <c r="B127" s="83" t="str">
        <f>IF($A127="","",VLOOKUP($A127,'Annex 2 EHV charges'!$A:$P,2,0))</f>
        <v>New Import 38</v>
      </c>
      <c r="C127" s="84" t="str">
        <f>IF($A127="","",VLOOKUP($A127,'Annex 2 EHV charges'!$A:$P,3,0))</f>
        <v>New Import 38</v>
      </c>
      <c r="D127" s="83" t="str">
        <f>IF($A127="","",VLOOKUP($A127,'Annex 2 EHV charges'!$A:$P,7,0))</f>
        <v>Hall Lane</v>
      </c>
      <c r="E127" s="88">
        <f>IFERROR(IF(VLOOKUP($A127,'Annex 2 EHV charges'!$A:$O,COLUMN(E127)+4,FALSE)=0,"",VLOOKUP($A127,'Annex 2 EHV charges'!$A:$O,COLUMN(E127)+4,FALSE)),"")</f>
        <v>0.78800000000000003</v>
      </c>
      <c r="F127" s="89">
        <f>IFERROR(IF(VLOOKUP($A127,'Annex 2 EHV charges'!$A:$O,COLUMN(F127)+4,FALSE)=0,"",VLOOKUP($A127,'Annex 2 EHV charges'!$A:$O,COLUMN(F127)+4,FALSE)),"")</f>
        <v>9.0399999999999991</v>
      </c>
      <c r="G127" s="90">
        <f>IFERROR(IF(VLOOKUP($A127,'Annex 2 EHV charges'!$A:$O,COLUMN(G127)+4,FALSE)=0,"",VLOOKUP($A127,'Annex 2 EHV charges'!$A:$O,COLUMN(G127)+4,FALSE)),"")</f>
        <v>1.4</v>
      </c>
      <c r="H127" s="90">
        <f>IFERROR(IF(VLOOKUP($A127,'Annex 2 EHV charges'!$A:$O,COLUMN(H127)+4,FALSE)=0,"",VLOOKUP($A127,'Annex 2 EHV charges'!$A:$O,COLUMN(H127)+4,FALSE)),"")</f>
        <v>1.4</v>
      </c>
    </row>
    <row r="128" spans="1:8" x14ac:dyDescent="0.2">
      <c r="A128" s="83" t="str">
        <f t="array" ref="A128">IFERROR(INDEX('Annex 2 EHV charges'!$A$11:$A$200, MATCH(0, IF(ISBLANK('Annex 2 EHV charges'!$A$11:$A$200),1, COUNTIF(A$4:$A127, 'Annex 2 EHV charges'!$A$11:$A$200)), 0)),"")</f>
        <v>New Import 39</v>
      </c>
      <c r="B128" s="83" t="str">
        <f>IF($A128="","",VLOOKUP($A128,'Annex 2 EHV charges'!$A:$P,2,0))</f>
        <v>New Import 39</v>
      </c>
      <c r="C128" s="84" t="str">
        <f>IF($A128="","",VLOOKUP($A128,'Annex 2 EHV charges'!$A:$P,3,0))</f>
        <v>New Import 39</v>
      </c>
      <c r="D128" s="83" t="str">
        <f>IF($A128="","",VLOOKUP($A128,'Annex 2 EHV charges'!$A:$P,7,0))</f>
        <v>Highleadon Solar</v>
      </c>
      <c r="E128" s="88" t="str">
        <f>IFERROR(IF(VLOOKUP($A128,'Annex 2 EHV charges'!$A:$O,COLUMN(E128)+4,FALSE)=0,"",VLOOKUP($A128,'Annex 2 EHV charges'!$A:$O,COLUMN(E128)+4,FALSE)),"")</f>
        <v/>
      </c>
      <c r="F128" s="89">
        <f>IFERROR(IF(VLOOKUP($A128,'Annex 2 EHV charges'!$A:$O,COLUMN(F128)+4,FALSE)=0,"",VLOOKUP($A128,'Annex 2 EHV charges'!$A:$O,COLUMN(F128)+4,FALSE)),"")</f>
        <v>9.61</v>
      </c>
      <c r="G128" s="90">
        <f>IFERROR(IF(VLOOKUP($A128,'Annex 2 EHV charges'!$A:$O,COLUMN(G128)+4,FALSE)=0,"",VLOOKUP($A128,'Annex 2 EHV charges'!$A:$O,COLUMN(G128)+4,FALSE)),"")</f>
        <v>1.1399999999999999</v>
      </c>
      <c r="H128" s="90">
        <f>IFERROR(IF(VLOOKUP($A128,'Annex 2 EHV charges'!$A:$O,COLUMN(H128)+4,FALSE)=0,"",VLOOKUP($A128,'Annex 2 EHV charges'!$A:$O,COLUMN(H128)+4,FALSE)),"")</f>
        <v>1.1399999999999999</v>
      </c>
    </row>
    <row r="129" spans="1:8" x14ac:dyDescent="0.2">
      <c r="A129" s="83" t="str">
        <f t="array" ref="A129">IFERROR(INDEX('Annex 2 EHV charges'!$A$11:$A$200, MATCH(0, IF(ISBLANK('Annex 2 EHV charges'!$A$11:$A$200),1, COUNTIF(A$4:$A128, 'Annex 2 EHV charges'!$A$11:$A$200)), 0)),"")</f>
        <v>New Import 40</v>
      </c>
      <c r="B129" s="83" t="str">
        <f>IF($A129="","",VLOOKUP($A129,'Annex 2 EHV charges'!$A:$P,2,0))</f>
        <v>New Import 40</v>
      </c>
      <c r="C129" s="84" t="str">
        <f>IF($A129="","",VLOOKUP($A129,'Annex 2 EHV charges'!$A:$P,3,0))</f>
        <v>New Import 40</v>
      </c>
      <c r="D129" s="83" t="str">
        <f>IF($A129="","",VLOOKUP($A129,'Annex 2 EHV charges'!$A:$P,7,0))</f>
        <v>Hilltop Farm</v>
      </c>
      <c r="E129" s="88">
        <f>IFERROR(IF(VLOOKUP($A129,'Annex 2 EHV charges'!$A:$O,COLUMN(E129)+4,FALSE)=0,"",VLOOKUP($A129,'Annex 2 EHV charges'!$A:$O,COLUMN(E129)+4,FALSE)),"")</f>
        <v>0.79400000000000004</v>
      </c>
      <c r="F129" s="89">
        <f>IFERROR(IF(VLOOKUP($A129,'Annex 2 EHV charges'!$A:$O,COLUMN(F129)+4,FALSE)=0,"",VLOOKUP($A129,'Annex 2 EHV charges'!$A:$O,COLUMN(F129)+4,FALSE)),"")</f>
        <v>74.14</v>
      </c>
      <c r="G129" s="90">
        <f>IFERROR(IF(VLOOKUP($A129,'Annex 2 EHV charges'!$A:$O,COLUMN(G129)+4,FALSE)=0,"",VLOOKUP($A129,'Annex 2 EHV charges'!$A:$O,COLUMN(G129)+4,FALSE)),"")</f>
        <v>2.2000000000000002</v>
      </c>
      <c r="H129" s="90">
        <f>IFERROR(IF(VLOOKUP($A129,'Annex 2 EHV charges'!$A:$O,COLUMN(H129)+4,FALSE)=0,"",VLOOKUP($A129,'Annex 2 EHV charges'!$A:$O,COLUMN(H129)+4,FALSE)),"")</f>
        <v>2.2000000000000002</v>
      </c>
    </row>
    <row r="130" spans="1:8" x14ac:dyDescent="0.2">
      <c r="A130" s="83" t="str">
        <f t="array" ref="A130">IFERROR(INDEX('Annex 2 EHV charges'!$A$11:$A$200, MATCH(0, IF(ISBLANK('Annex 2 EHV charges'!$A$11:$A$200),1, COUNTIF(A$4:$A129, 'Annex 2 EHV charges'!$A$11:$A$200)), 0)),"")</f>
        <v>New Import 41</v>
      </c>
      <c r="B130" s="83" t="str">
        <f>IF($A130="","",VLOOKUP($A130,'Annex 2 EHV charges'!$A:$P,2,0))</f>
        <v>New Import 41</v>
      </c>
      <c r="C130" s="84" t="str">
        <f>IF($A130="","",VLOOKUP($A130,'Annex 2 EHV charges'!$A:$P,3,0))</f>
        <v>New Import 41</v>
      </c>
      <c r="D130" s="83" t="str">
        <f>IF($A130="","",VLOOKUP($A130,'Annex 2 EHV charges'!$A:$P,7,0))</f>
        <v>Home Farm</v>
      </c>
      <c r="E130" s="88" t="str">
        <f>IFERROR(IF(VLOOKUP($A130,'Annex 2 EHV charges'!$A:$O,COLUMN(E130)+4,FALSE)=0,"",VLOOKUP($A130,'Annex 2 EHV charges'!$A:$O,COLUMN(E130)+4,FALSE)),"")</f>
        <v/>
      </c>
      <c r="F130" s="89">
        <f>IFERROR(IF(VLOOKUP($A130,'Annex 2 EHV charges'!$A:$O,COLUMN(F130)+4,FALSE)=0,"",VLOOKUP($A130,'Annex 2 EHV charges'!$A:$O,COLUMN(F130)+4,FALSE)),"")</f>
        <v>128.12</v>
      </c>
      <c r="G130" s="90">
        <f>IFERROR(IF(VLOOKUP($A130,'Annex 2 EHV charges'!$A:$O,COLUMN(G130)+4,FALSE)=0,"",VLOOKUP($A130,'Annex 2 EHV charges'!$A:$O,COLUMN(G130)+4,FALSE)),"")</f>
        <v>3.15</v>
      </c>
      <c r="H130" s="90">
        <f>IFERROR(IF(VLOOKUP($A130,'Annex 2 EHV charges'!$A:$O,COLUMN(H130)+4,FALSE)=0,"",VLOOKUP($A130,'Annex 2 EHV charges'!$A:$O,COLUMN(H130)+4,FALSE)),"")</f>
        <v>3.15</v>
      </c>
    </row>
    <row r="131" spans="1:8" x14ac:dyDescent="0.2">
      <c r="A131" s="83" t="str">
        <f t="array" ref="A131">IFERROR(INDEX('Annex 2 EHV charges'!$A$11:$A$200, MATCH(0, IF(ISBLANK('Annex 2 EHV charges'!$A$11:$A$200),1, COUNTIF(A$4:$A130, 'Annex 2 EHV charges'!$A$11:$A$200)), 0)),"")</f>
        <v>New Import 42</v>
      </c>
      <c r="B131" s="83" t="str">
        <f>IF($A131="","",VLOOKUP($A131,'Annex 2 EHV charges'!$A:$P,2,0))</f>
        <v>New Import 42</v>
      </c>
      <c r="C131" s="84" t="str">
        <f>IF($A131="","",VLOOKUP($A131,'Annex 2 EHV charges'!$A:$P,3,0))</f>
        <v>New Import 42</v>
      </c>
      <c r="D131" s="83" t="str">
        <f>IF($A131="","",VLOOKUP($A131,'Annex 2 EHV charges'!$A:$P,7,0))</f>
        <v>Illey Lane</v>
      </c>
      <c r="E131" s="88" t="str">
        <f>IFERROR(IF(VLOOKUP($A131,'Annex 2 EHV charges'!$A:$O,COLUMN(E131)+4,FALSE)=0,"",VLOOKUP($A131,'Annex 2 EHV charges'!$A:$O,COLUMN(E131)+4,FALSE)),"")</f>
        <v/>
      </c>
      <c r="F131" s="89">
        <f>IFERROR(IF(VLOOKUP($A131,'Annex 2 EHV charges'!$A:$O,COLUMN(F131)+4,FALSE)=0,"",VLOOKUP($A131,'Annex 2 EHV charges'!$A:$O,COLUMN(F131)+4,FALSE)),"")</f>
        <v>375.49</v>
      </c>
      <c r="G131" s="90">
        <f>IFERROR(IF(VLOOKUP($A131,'Annex 2 EHV charges'!$A:$O,COLUMN(G131)+4,FALSE)=0,"",VLOOKUP($A131,'Annex 2 EHV charges'!$A:$O,COLUMN(G131)+4,FALSE)),"")</f>
        <v>2.3199999999999998</v>
      </c>
      <c r="H131" s="90">
        <f>IFERROR(IF(VLOOKUP($A131,'Annex 2 EHV charges'!$A:$O,COLUMN(H131)+4,FALSE)=0,"",VLOOKUP($A131,'Annex 2 EHV charges'!$A:$O,COLUMN(H131)+4,FALSE)),"")</f>
        <v>2.3199999999999998</v>
      </c>
    </row>
    <row r="132" spans="1:8" x14ac:dyDescent="0.2">
      <c r="A132" s="83" t="str">
        <f t="array" ref="A132">IFERROR(INDEX('Annex 2 EHV charges'!$A$11:$A$200, MATCH(0, IF(ISBLANK('Annex 2 EHV charges'!$A$11:$A$200),1, COUNTIF(A$4:$A131, 'Annex 2 EHV charges'!$A$11:$A$200)), 0)),"")</f>
        <v>New Import 43</v>
      </c>
      <c r="B132" s="83" t="str">
        <f>IF($A132="","",VLOOKUP($A132,'Annex 2 EHV charges'!$A:$P,2,0))</f>
        <v>New Import 43</v>
      </c>
      <c r="C132" s="84" t="str">
        <f>IF($A132="","",VLOOKUP($A132,'Annex 2 EHV charges'!$A:$P,3,0))</f>
        <v>New Import 43</v>
      </c>
      <c r="D132" s="83" t="str">
        <f>IF($A132="","",VLOOKUP($A132,'Annex 2 EHV charges'!$A:$P,7,0))</f>
        <v>Jaguar Land Rover</v>
      </c>
      <c r="E132" s="88" t="str">
        <f>IFERROR(IF(VLOOKUP($A132,'Annex 2 EHV charges'!$A:$O,COLUMN(E132)+4,FALSE)=0,"",VLOOKUP($A132,'Annex 2 EHV charges'!$A:$O,COLUMN(E132)+4,FALSE)),"")</f>
        <v/>
      </c>
      <c r="F132" s="89">
        <f>IFERROR(IF(VLOOKUP($A132,'Annex 2 EHV charges'!$A:$O,COLUMN(F132)+4,FALSE)=0,"",VLOOKUP($A132,'Annex 2 EHV charges'!$A:$O,COLUMN(F132)+4,FALSE)),"")</f>
        <v>132784.18</v>
      </c>
      <c r="G132" s="90">
        <f>IFERROR(IF(VLOOKUP($A132,'Annex 2 EHV charges'!$A:$O,COLUMN(G132)+4,FALSE)=0,"",VLOOKUP($A132,'Annex 2 EHV charges'!$A:$O,COLUMN(G132)+4,FALSE)),"")</f>
        <v>2.93</v>
      </c>
      <c r="H132" s="90">
        <f>IFERROR(IF(VLOOKUP($A132,'Annex 2 EHV charges'!$A:$O,COLUMN(H132)+4,FALSE)=0,"",VLOOKUP($A132,'Annex 2 EHV charges'!$A:$O,COLUMN(H132)+4,FALSE)),"")</f>
        <v>2.93</v>
      </c>
    </row>
    <row r="133" spans="1:8" x14ac:dyDescent="0.2">
      <c r="A133" s="83" t="str">
        <f t="array" ref="A133">IFERROR(INDEX('Annex 2 EHV charges'!$A$11:$A$200, MATCH(0, IF(ISBLANK('Annex 2 EHV charges'!$A$11:$A$200),1, COUNTIF(A$4:$A132, 'Annex 2 EHV charges'!$A$11:$A$200)), 0)),"")</f>
        <v>New Import 44</v>
      </c>
      <c r="B133" s="83" t="str">
        <f>IF($A133="","",VLOOKUP($A133,'Annex 2 EHV charges'!$A:$P,2,0))</f>
        <v>New Import 44</v>
      </c>
      <c r="C133" s="84" t="str">
        <f>IF($A133="","",VLOOKUP($A133,'Annex 2 EHV charges'!$A:$P,3,0))</f>
        <v>New Import 44</v>
      </c>
      <c r="D133" s="83" t="str">
        <f>IF($A133="","",VLOOKUP($A133,'Annex 2 EHV charges'!$A:$P,7,0))</f>
        <v>Keele University</v>
      </c>
      <c r="E133" s="88">
        <f>IFERROR(IF(VLOOKUP($A133,'Annex 2 EHV charges'!$A:$O,COLUMN(E133)+4,FALSE)=0,"",VLOOKUP($A133,'Annex 2 EHV charges'!$A:$O,COLUMN(E133)+4,FALSE)),"")</f>
        <v>1.0129999999999999</v>
      </c>
      <c r="F133" s="89">
        <f>IFERROR(IF(VLOOKUP($A133,'Annex 2 EHV charges'!$A:$O,COLUMN(F133)+4,FALSE)=0,"",VLOOKUP($A133,'Annex 2 EHV charges'!$A:$O,COLUMN(F133)+4,FALSE)),"")</f>
        <v>41.89</v>
      </c>
      <c r="G133" s="90">
        <f>IFERROR(IF(VLOOKUP($A133,'Annex 2 EHV charges'!$A:$O,COLUMN(G133)+4,FALSE)=0,"",VLOOKUP($A133,'Annex 2 EHV charges'!$A:$O,COLUMN(G133)+4,FALSE)),"")</f>
        <v>0.7</v>
      </c>
      <c r="H133" s="90">
        <f>IFERROR(IF(VLOOKUP($A133,'Annex 2 EHV charges'!$A:$O,COLUMN(H133)+4,FALSE)=0,"",VLOOKUP($A133,'Annex 2 EHV charges'!$A:$O,COLUMN(H133)+4,FALSE)),"")</f>
        <v>0.7</v>
      </c>
    </row>
    <row r="134" spans="1:8" x14ac:dyDescent="0.2">
      <c r="A134" s="83" t="str">
        <f t="array" ref="A134">IFERROR(INDEX('Annex 2 EHV charges'!$A$11:$A$200, MATCH(0, IF(ISBLANK('Annex 2 EHV charges'!$A$11:$A$200),1, COUNTIF(A$4:$A133, 'Annex 2 EHV charges'!$A$11:$A$200)), 0)),"")</f>
        <v>New Import 45</v>
      </c>
      <c r="B134" s="83" t="str">
        <f>IF($A134="","",VLOOKUP($A134,'Annex 2 EHV charges'!$A:$P,2,0))</f>
        <v>New Import 45</v>
      </c>
      <c r="C134" s="84" t="str">
        <f>IF($A134="","",VLOOKUP($A134,'Annex 2 EHV charges'!$A:$P,3,0))</f>
        <v>New Import 45</v>
      </c>
      <c r="D134" s="83" t="str">
        <f>IF($A134="","",VLOOKUP($A134,'Annex 2 EHV charges'!$A:$P,7,0))</f>
        <v>Land at Biddlestone Orchards Llangarron ESS &amp; PV</v>
      </c>
      <c r="E134" s="88" t="str">
        <f>IFERROR(IF(VLOOKUP($A134,'Annex 2 EHV charges'!$A:$O,COLUMN(E134)+4,FALSE)=0,"",VLOOKUP($A134,'Annex 2 EHV charges'!$A:$O,COLUMN(E134)+4,FALSE)),"")</f>
        <v/>
      </c>
      <c r="F134" s="89">
        <f>IFERROR(IF(VLOOKUP($A134,'Annex 2 EHV charges'!$A:$O,COLUMN(F134)+4,FALSE)=0,"",VLOOKUP($A134,'Annex 2 EHV charges'!$A:$O,COLUMN(F134)+4,FALSE)),"")</f>
        <v>522.55999999999995</v>
      </c>
      <c r="G134" s="90">
        <f>IFERROR(IF(VLOOKUP($A134,'Annex 2 EHV charges'!$A:$O,COLUMN(G134)+4,FALSE)=0,"",VLOOKUP($A134,'Annex 2 EHV charges'!$A:$O,COLUMN(G134)+4,FALSE)),"")</f>
        <v>0.82</v>
      </c>
      <c r="H134" s="90">
        <f>IFERROR(IF(VLOOKUP($A134,'Annex 2 EHV charges'!$A:$O,COLUMN(H134)+4,FALSE)=0,"",VLOOKUP($A134,'Annex 2 EHV charges'!$A:$O,COLUMN(H134)+4,FALSE)),"")</f>
        <v>0.82</v>
      </c>
    </row>
    <row r="135" spans="1:8" x14ac:dyDescent="0.2">
      <c r="A135" s="83" t="str">
        <f t="array" ref="A135">IFERROR(INDEX('Annex 2 EHV charges'!$A$11:$A$200, MATCH(0, IF(ISBLANK('Annex 2 EHV charges'!$A$11:$A$200),1, COUNTIF(A$4:$A134, 'Annex 2 EHV charges'!$A$11:$A$200)), 0)),"")</f>
        <v>New Import 46</v>
      </c>
      <c r="B135" s="83" t="str">
        <f>IF($A135="","",VLOOKUP($A135,'Annex 2 EHV charges'!$A:$P,2,0))</f>
        <v>New Import 46</v>
      </c>
      <c r="C135" s="84" t="str">
        <f>IF($A135="","",VLOOKUP($A135,'Annex 2 EHV charges'!$A:$P,3,0))</f>
        <v>New Import 46</v>
      </c>
      <c r="D135" s="83" t="str">
        <f>IF($A135="","",VLOOKUP($A135,'Annex 2 EHV charges'!$A:$P,7,0))</f>
        <v>Land East of Meadford</v>
      </c>
      <c r="E135" s="88">
        <f>IFERROR(IF(VLOOKUP($A135,'Annex 2 EHV charges'!$A:$O,COLUMN(E135)+4,FALSE)=0,"",VLOOKUP($A135,'Annex 2 EHV charges'!$A:$O,COLUMN(E135)+4,FALSE)),"")</f>
        <v>1.0129999999999999</v>
      </c>
      <c r="F135" s="89">
        <f>IFERROR(IF(VLOOKUP($A135,'Annex 2 EHV charges'!$A:$O,COLUMN(F135)+4,FALSE)=0,"",VLOOKUP($A135,'Annex 2 EHV charges'!$A:$O,COLUMN(F135)+4,FALSE)),"")</f>
        <v>137.57</v>
      </c>
      <c r="G135" s="90">
        <f>IFERROR(IF(VLOOKUP($A135,'Annex 2 EHV charges'!$A:$O,COLUMN(G135)+4,FALSE)=0,"",VLOOKUP($A135,'Annex 2 EHV charges'!$A:$O,COLUMN(G135)+4,FALSE)),"")</f>
        <v>0.8</v>
      </c>
      <c r="H135" s="90">
        <f>IFERROR(IF(VLOOKUP($A135,'Annex 2 EHV charges'!$A:$O,COLUMN(H135)+4,FALSE)=0,"",VLOOKUP($A135,'Annex 2 EHV charges'!$A:$O,COLUMN(H135)+4,FALSE)),"")</f>
        <v>0.8</v>
      </c>
    </row>
    <row r="136" spans="1:8" x14ac:dyDescent="0.2">
      <c r="A136" s="83" t="str">
        <f t="array" ref="A136">IFERROR(INDEX('Annex 2 EHV charges'!$A$11:$A$200, MATCH(0, IF(ISBLANK('Annex 2 EHV charges'!$A$11:$A$200),1, COUNTIF(A$4:$A135, 'Annex 2 EHV charges'!$A$11:$A$200)), 0)),"")</f>
        <v>New Import 47</v>
      </c>
      <c r="B136" s="83" t="str">
        <f>IF($A136="","",VLOOKUP($A136,'Annex 2 EHV charges'!$A:$P,2,0))</f>
        <v>New Import 47</v>
      </c>
      <c r="C136" s="84" t="str">
        <f>IF($A136="","",VLOOKUP($A136,'Annex 2 EHV charges'!$A:$P,3,0))</f>
        <v>New Import 47</v>
      </c>
      <c r="D136" s="83" t="str">
        <f>IF($A136="","",VLOOKUP($A136,'Annex 2 EHV charges'!$A:$P,7,0))</f>
        <v>Henley Hall Squirrel Lane ESS &amp; PV</v>
      </c>
      <c r="E136" s="88">
        <f>IFERROR(IF(VLOOKUP($A136,'Annex 2 EHV charges'!$A:$O,COLUMN(E136)+4,FALSE)=0,"",VLOOKUP($A136,'Annex 2 EHV charges'!$A:$O,COLUMN(E136)+4,FALSE)),"")</f>
        <v>1.7809999999999999</v>
      </c>
      <c r="F136" s="89">
        <f>IFERROR(IF(VLOOKUP($A136,'Annex 2 EHV charges'!$A:$O,COLUMN(F136)+4,FALSE)=0,"",VLOOKUP($A136,'Annex 2 EHV charges'!$A:$O,COLUMN(F136)+4,FALSE)),"")</f>
        <v>78.319999999999993</v>
      </c>
      <c r="G136" s="90">
        <f>IFERROR(IF(VLOOKUP($A136,'Annex 2 EHV charges'!$A:$O,COLUMN(G136)+4,FALSE)=0,"",VLOOKUP($A136,'Annex 2 EHV charges'!$A:$O,COLUMN(G136)+4,FALSE)),"")</f>
        <v>1.26</v>
      </c>
      <c r="H136" s="90">
        <f>IFERROR(IF(VLOOKUP($A136,'Annex 2 EHV charges'!$A:$O,COLUMN(H136)+4,FALSE)=0,"",VLOOKUP($A136,'Annex 2 EHV charges'!$A:$O,COLUMN(H136)+4,FALSE)),"")</f>
        <v>1.26</v>
      </c>
    </row>
    <row r="137" spans="1:8" x14ac:dyDescent="0.2">
      <c r="A137" s="83" t="str">
        <f t="array" ref="A137">IFERROR(INDEX('Annex 2 EHV charges'!$A$11:$A$200, MATCH(0, IF(ISBLANK('Annex 2 EHV charges'!$A$11:$A$200),1, COUNTIF(A$4:$A136, 'Annex 2 EHV charges'!$A$11:$A$200)), 0)),"")</f>
        <v>New Import 48</v>
      </c>
      <c r="B137" s="83" t="str">
        <f>IF($A137="","",VLOOKUP($A137,'Annex 2 EHV charges'!$A:$P,2,0))</f>
        <v>New Import 48</v>
      </c>
      <c r="C137" s="84" t="str">
        <f>IF($A137="","",VLOOKUP($A137,'Annex 2 EHV charges'!$A:$P,3,0))</f>
        <v>New Import 48</v>
      </c>
      <c r="D137" s="83" t="str">
        <f>IF($A137="","",VLOOKUP($A137,'Annex 2 EHV charges'!$A:$P,7,0))</f>
        <v>Levedale Road</v>
      </c>
      <c r="E137" s="88" t="str">
        <f>IFERROR(IF(VLOOKUP($A137,'Annex 2 EHV charges'!$A:$O,COLUMN(E137)+4,FALSE)=0,"",VLOOKUP($A137,'Annex 2 EHV charges'!$A:$O,COLUMN(E137)+4,FALSE)),"")</f>
        <v/>
      </c>
      <c r="F137" s="89">
        <f>IFERROR(IF(VLOOKUP($A137,'Annex 2 EHV charges'!$A:$O,COLUMN(F137)+4,FALSE)=0,"",VLOOKUP($A137,'Annex 2 EHV charges'!$A:$O,COLUMN(F137)+4,FALSE)),"")</f>
        <v>375.49</v>
      </c>
      <c r="G137" s="90">
        <f>IFERROR(IF(VLOOKUP($A137,'Annex 2 EHV charges'!$A:$O,COLUMN(G137)+4,FALSE)=0,"",VLOOKUP($A137,'Annex 2 EHV charges'!$A:$O,COLUMN(G137)+4,FALSE)),"")</f>
        <v>0.47</v>
      </c>
      <c r="H137" s="90">
        <f>IFERROR(IF(VLOOKUP($A137,'Annex 2 EHV charges'!$A:$O,COLUMN(H137)+4,FALSE)=0,"",VLOOKUP($A137,'Annex 2 EHV charges'!$A:$O,COLUMN(H137)+4,FALSE)),"")</f>
        <v>0.47</v>
      </c>
    </row>
    <row r="138" spans="1:8" x14ac:dyDescent="0.2">
      <c r="A138" s="83" t="str">
        <f t="array" ref="A138">IFERROR(INDEX('Annex 2 EHV charges'!$A$11:$A$200, MATCH(0, IF(ISBLANK('Annex 2 EHV charges'!$A$11:$A$200),1, COUNTIF(A$4:$A137, 'Annex 2 EHV charges'!$A$11:$A$200)), 0)),"")</f>
        <v>New Import 49</v>
      </c>
      <c r="B138" s="83" t="str">
        <f>IF($A138="","",VLOOKUP($A138,'Annex 2 EHV charges'!$A:$P,2,0))</f>
        <v>New Import 49</v>
      </c>
      <c r="C138" s="84" t="str">
        <f>IF($A138="","",VLOOKUP($A138,'Annex 2 EHV charges'!$A:$P,3,0))</f>
        <v>New Import 49</v>
      </c>
      <c r="D138" s="83" t="str">
        <f>IF($A138="","",VLOOKUP($A138,'Annex 2 EHV charges'!$A:$P,7,0))</f>
        <v>Littleton Pastures</v>
      </c>
      <c r="E138" s="88" t="str">
        <f>IFERROR(IF(VLOOKUP($A138,'Annex 2 EHV charges'!$A:$O,COLUMN(E138)+4,FALSE)=0,"",VLOOKUP($A138,'Annex 2 EHV charges'!$A:$O,COLUMN(E138)+4,FALSE)),"")</f>
        <v/>
      </c>
      <c r="F138" s="89">
        <f>IFERROR(IF(VLOOKUP($A138,'Annex 2 EHV charges'!$A:$O,COLUMN(F138)+4,FALSE)=0,"",VLOOKUP($A138,'Annex 2 EHV charges'!$A:$O,COLUMN(F138)+4,FALSE)),"")</f>
        <v>2.65</v>
      </c>
      <c r="G138" s="90">
        <f>IFERROR(IF(VLOOKUP($A138,'Annex 2 EHV charges'!$A:$O,COLUMN(G138)+4,FALSE)=0,"",VLOOKUP($A138,'Annex 2 EHV charges'!$A:$O,COLUMN(G138)+4,FALSE)),"")</f>
        <v>3.15</v>
      </c>
      <c r="H138" s="90">
        <f>IFERROR(IF(VLOOKUP($A138,'Annex 2 EHV charges'!$A:$O,COLUMN(H138)+4,FALSE)=0,"",VLOOKUP($A138,'Annex 2 EHV charges'!$A:$O,COLUMN(H138)+4,FALSE)),"")</f>
        <v>3.15</v>
      </c>
    </row>
    <row r="139" spans="1:8" x14ac:dyDescent="0.2">
      <c r="A139" s="83" t="str">
        <f t="array" ref="A139">IFERROR(INDEX('Annex 2 EHV charges'!$A$11:$A$200, MATCH(0, IF(ISBLANK('Annex 2 EHV charges'!$A$11:$A$200),1, COUNTIF(A$4:$A138, 'Annex 2 EHV charges'!$A$11:$A$200)), 0)),"")</f>
        <v>New Import 50</v>
      </c>
      <c r="B139" s="83" t="str">
        <f>IF($A139="","",VLOOKUP($A139,'Annex 2 EHV charges'!$A:$P,2,0))</f>
        <v>New Import 50</v>
      </c>
      <c r="C139" s="84" t="str">
        <f>IF($A139="","",VLOOKUP($A139,'Annex 2 EHV charges'!$A:$P,3,0))</f>
        <v>New Import 50</v>
      </c>
      <c r="D139" s="83" t="str">
        <f>IF($A139="","",VLOOKUP($A139,'Annex 2 EHV charges'!$A:$P,7,0))</f>
        <v>Locquiers Farm Plump Hill PV</v>
      </c>
      <c r="E139" s="88">
        <f>IFERROR(IF(VLOOKUP($A139,'Annex 2 EHV charges'!$A:$O,COLUMN(E139)+4,FALSE)=0,"",VLOOKUP($A139,'Annex 2 EHV charges'!$A:$O,COLUMN(E139)+4,FALSE)),"")</f>
        <v>0.34799999999999998</v>
      </c>
      <c r="F139" s="89">
        <f>IFERROR(IF(VLOOKUP($A139,'Annex 2 EHV charges'!$A:$O,COLUMN(F139)+4,FALSE)=0,"",VLOOKUP($A139,'Annex 2 EHV charges'!$A:$O,COLUMN(F139)+4,FALSE)),"")</f>
        <v>6.71</v>
      </c>
      <c r="G139" s="90">
        <f>IFERROR(IF(VLOOKUP($A139,'Annex 2 EHV charges'!$A:$O,COLUMN(G139)+4,FALSE)=0,"",VLOOKUP($A139,'Annex 2 EHV charges'!$A:$O,COLUMN(G139)+4,FALSE)),"")</f>
        <v>0.99</v>
      </c>
      <c r="H139" s="90">
        <f>IFERROR(IF(VLOOKUP($A139,'Annex 2 EHV charges'!$A:$O,COLUMN(H139)+4,FALSE)=0,"",VLOOKUP($A139,'Annex 2 EHV charges'!$A:$O,COLUMN(H139)+4,FALSE)),"")</f>
        <v>0.99</v>
      </c>
    </row>
    <row r="140" spans="1:8" x14ac:dyDescent="0.2">
      <c r="A140" s="83" t="str">
        <f t="array" ref="A140">IFERROR(INDEX('Annex 2 EHV charges'!$A$11:$A$200, MATCH(0, IF(ISBLANK('Annex 2 EHV charges'!$A$11:$A$200),1, COUNTIF(A$4:$A139, 'Annex 2 EHV charges'!$A$11:$A$200)), 0)),"")</f>
        <v>New Import 51</v>
      </c>
      <c r="B140" s="83" t="str">
        <f>IF($A140="","",VLOOKUP($A140,'Annex 2 EHV charges'!$A:$P,2,0))</f>
        <v>New Import 51</v>
      </c>
      <c r="C140" s="84" t="str">
        <f>IF($A140="","",VLOOKUP($A140,'Annex 2 EHV charges'!$A:$P,3,0))</f>
        <v>New Import 51</v>
      </c>
      <c r="D140" s="83" t="str">
        <f>IF($A140="","",VLOOKUP($A140,'Annex 2 EHV charges'!$A:$P,7,0))</f>
        <v>Longney Estate</v>
      </c>
      <c r="E140" s="88" t="str">
        <f>IFERROR(IF(VLOOKUP($A140,'Annex 2 EHV charges'!$A:$O,COLUMN(E140)+4,FALSE)=0,"",VLOOKUP($A140,'Annex 2 EHV charges'!$A:$O,COLUMN(E140)+4,FALSE)),"")</f>
        <v/>
      </c>
      <c r="F140" s="89">
        <f>IFERROR(IF(VLOOKUP($A140,'Annex 2 EHV charges'!$A:$O,COLUMN(F140)+4,FALSE)=0,"",VLOOKUP($A140,'Annex 2 EHV charges'!$A:$O,COLUMN(F140)+4,FALSE)),"")</f>
        <v>11.59</v>
      </c>
      <c r="G140" s="90">
        <f>IFERROR(IF(VLOOKUP($A140,'Annex 2 EHV charges'!$A:$O,COLUMN(G140)+4,FALSE)=0,"",VLOOKUP($A140,'Annex 2 EHV charges'!$A:$O,COLUMN(G140)+4,FALSE)),"")</f>
        <v>1.1399999999999999</v>
      </c>
      <c r="H140" s="90">
        <f>IFERROR(IF(VLOOKUP($A140,'Annex 2 EHV charges'!$A:$O,COLUMN(H140)+4,FALSE)=0,"",VLOOKUP($A140,'Annex 2 EHV charges'!$A:$O,COLUMN(H140)+4,FALSE)),"")</f>
        <v>1.1399999999999999</v>
      </c>
    </row>
    <row r="141" spans="1:8" x14ac:dyDescent="0.2">
      <c r="A141" s="83" t="str">
        <f t="array" ref="A141">IFERROR(INDEX('Annex 2 EHV charges'!$A$11:$A$200, MATCH(0, IF(ISBLANK('Annex 2 EHV charges'!$A$11:$A$200),1, COUNTIF(A$4:$A140, 'Annex 2 EHV charges'!$A$11:$A$200)), 0)),"")</f>
        <v>New Import 52</v>
      </c>
      <c r="B141" s="83" t="str">
        <f>IF($A141="","",VLOOKUP($A141,'Annex 2 EHV charges'!$A:$P,2,0))</f>
        <v>New Import 52</v>
      </c>
      <c r="C141" s="84" t="str">
        <f>IF($A141="","",VLOOKUP($A141,'Annex 2 EHV charges'!$A:$P,3,0))</f>
        <v>New Import 52</v>
      </c>
      <c r="D141" s="83" t="str">
        <f>IF($A141="","",VLOOKUP($A141,'Annex 2 EHV charges'!$A:$P,7,0))</f>
        <v>Maisemore Court Farm PV</v>
      </c>
      <c r="E141" s="88" t="str">
        <f>IFERROR(IF(VLOOKUP($A141,'Annex 2 EHV charges'!$A:$O,COLUMN(E141)+4,FALSE)=0,"",VLOOKUP($A141,'Annex 2 EHV charges'!$A:$O,COLUMN(E141)+4,FALSE)),"")</f>
        <v/>
      </c>
      <c r="F141" s="89">
        <f>IFERROR(IF(VLOOKUP($A141,'Annex 2 EHV charges'!$A:$O,COLUMN(F141)+4,FALSE)=0,"",VLOOKUP($A141,'Annex 2 EHV charges'!$A:$O,COLUMN(F141)+4,FALSE)),"")</f>
        <v>7.45</v>
      </c>
      <c r="G141" s="90">
        <f>IFERROR(IF(VLOOKUP($A141,'Annex 2 EHV charges'!$A:$O,COLUMN(G141)+4,FALSE)=0,"",VLOOKUP($A141,'Annex 2 EHV charges'!$A:$O,COLUMN(G141)+4,FALSE)),"")</f>
        <v>1.1399999999999999</v>
      </c>
      <c r="H141" s="90">
        <f>IFERROR(IF(VLOOKUP($A141,'Annex 2 EHV charges'!$A:$O,COLUMN(H141)+4,FALSE)=0,"",VLOOKUP($A141,'Annex 2 EHV charges'!$A:$O,COLUMN(H141)+4,FALSE)),"")</f>
        <v>1.1399999999999999</v>
      </c>
    </row>
    <row r="142" spans="1:8" x14ac:dyDescent="0.2">
      <c r="A142" s="83" t="str">
        <f t="array" ref="A142">IFERROR(INDEX('Annex 2 EHV charges'!$A$11:$A$200, MATCH(0, IF(ISBLANK('Annex 2 EHV charges'!$A$11:$A$200),1, COUNTIF(A$4:$A141, 'Annex 2 EHV charges'!$A$11:$A$200)), 0)),"")</f>
        <v>New Import 53</v>
      </c>
      <c r="B142" s="83" t="str">
        <f>IF($A142="","",VLOOKUP($A142,'Annex 2 EHV charges'!$A:$P,2,0))</f>
        <v>New Import 53</v>
      </c>
      <c r="C142" s="84" t="str">
        <f>IF($A142="","",VLOOKUP($A142,'Annex 2 EHV charges'!$A:$P,3,0))</f>
        <v>New Import 53</v>
      </c>
      <c r="D142" s="83" t="str">
        <f>IF($A142="","",VLOOKUP($A142,'Annex 2 EHV charges'!$A:$P,7,0))</f>
        <v>Maybrook Road</v>
      </c>
      <c r="E142" s="88" t="str">
        <f>IFERROR(IF(VLOOKUP($A142,'Annex 2 EHV charges'!$A:$O,COLUMN(E142)+4,FALSE)=0,"",VLOOKUP($A142,'Annex 2 EHV charges'!$A:$O,COLUMN(E142)+4,FALSE)),"")</f>
        <v/>
      </c>
      <c r="F142" s="89">
        <f>IFERROR(IF(VLOOKUP($A142,'Annex 2 EHV charges'!$A:$O,COLUMN(F142)+4,FALSE)=0,"",VLOOKUP($A142,'Annex 2 EHV charges'!$A:$O,COLUMN(F142)+4,FALSE)),"")</f>
        <v>3.13</v>
      </c>
      <c r="G142" s="90">
        <f>IFERROR(IF(VLOOKUP($A142,'Annex 2 EHV charges'!$A:$O,COLUMN(G142)+4,FALSE)=0,"",VLOOKUP($A142,'Annex 2 EHV charges'!$A:$O,COLUMN(G142)+4,FALSE)),"")</f>
        <v>2.4500000000000002</v>
      </c>
      <c r="H142" s="90">
        <f>IFERROR(IF(VLOOKUP($A142,'Annex 2 EHV charges'!$A:$O,COLUMN(H142)+4,FALSE)=0,"",VLOOKUP($A142,'Annex 2 EHV charges'!$A:$O,COLUMN(H142)+4,FALSE)),"")</f>
        <v>2.4500000000000002</v>
      </c>
    </row>
    <row r="143" spans="1:8" x14ac:dyDescent="0.2">
      <c r="A143" s="83" t="str">
        <f t="array" ref="A143">IFERROR(INDEX('Annex 2 EHV charges'!$A$11:$A$200, MATCH(0, IF(ISBLANK('Annex 2 EHV charges'!$A$11:$A$200),1, COUNTIF(A$4:$A142, 'Annex 2 EHV charges'!$A$11:$A$200)), 0)),"")</f>
        <v>New Import 54</v>
      </c>
      <c r="B143" s="83" t="str">
        <f>IF($A143="","",VLOOKUP($A143,'Annex 2 EHV charges'!$A:$P,2,0))</f>
        <v>New Import 54</v>
      </c>
      <c r="C143" s="84" t="str">
        <f>IF($A143="","",VLOOKUP($A143,'Annex 2 EHV charges'!$A:$P,3,0))</f>
        <v>New Import 54</v>
      </c>
      <c r="D143" s="83" t="str">
        <f>IF($A143="","",VLOOKUP($A143,'Annex 2 EHV charges'!$A:$P,7,0))</f>
        <v>Meadow Solar Farm</v>
      </c>
      <c r="E143" s="88" t="str">
        <f>IFERROR(IF(VLOOKUP($A143,'Annex 2 EHV charges'!$A:$O,COLUMN(E143)+4,FALSE)=0,"",VLOOKUP($A143,'Annex 2 EHV charges'!$A:$O,COLUMN(E143)+4,FALSE)),"")</f>
        <v/>
      </c>
      <c r="F143" s="89">
        <f>IFERROR(IF(VLOOKUP($A143,'Annex 2 EHV charges'!$A:$O,COLUMN(F143)+4,FALSE)=0,"",VLOOKUP($A143,'Annex 2 EHV charges'!$A:$O,COLUMN(F143)+4,FALSE)),"")</f>
        <v>13.87</v>
      </c>
      <c r="G143" s="90">
        <f>IFERROR(IF(VLOOKUP($A143,'Annex 2 EHV charges'!$A:$O,COLUMN(G143)+4,FALSE)=0,"",VLOOKUP($A143,'Annex 2 EHV charges'!$A:$O,COLUMN(G143)+4,FALSE)),"")</f>
        <v>1.97</v>
      </c>
      <c r="H143" s="90">
        <f>IFERROR(IF(VLOOKUP($A143,'Annex 2 EHV charges'!$A:$O,COLUMN(H143)+4,FALSE)=0,"",VLOOKUP($A143,'Annex 2 EHV charges'!$A:$O,COLUMN(H143)+4,FALSE)),"")</f>
        <v>1.97</v>
      </c>
    </row>
    <row r="144" spans="1:8" x14ac:dyDescent="0.2">
      <c r="A144" s="83" t="str">
        <f t="array" ref="A144">IFERROR(INDEX('Annex 2 EHV charges'!$A$11:$A$200, MATCH(0, IF(ISBLANK('Annex 2 EHV charges'!$A$11:$A$200),1, COUNTIF(A$4:$A143, 'Annex 2 EHV charges'!$A$11:$A$200)), 0)),"")</f>
        <v>New Import 55</v>
      </c>
      <c r="B144" s="83" t="str">
        <f>IF($A144="","",VLOOKUP($A144,'Annex 2 EHV charges'!$A:$P,2,0))</f>
        <v>New Import 55</v>
      </c>
      <c r="C144" s="84" t="str">
        <f>IF($A144="","",VLOOKUP($A144,'Annex 2 EHV charges'!$A:$P,3,0))</f>
        <v>New Import 55</v>
      </c>
      <c r="D144" s="83" t="str">
        <f>IF($A144="","",VLOOKUP($A144,'Annex 2 EHV charges'!$A:$P,7,0))</f>
        <v>Milton End Solar Farm</v>
      </c>
      <c r="E144" s="88" t="str">
        <f>IFERROR(IF(VLOOKUP($A144,'Annex 2 EHV charges'!$A:$O,COLUMN(E144)+4,FALSE)=0,"",VLOOKUP($A144,'Annex 2 EHV charges'!$A:$O,COLUMN(E144)+4,FALSE)),"")</f>
        <v/>
      </c>
      <c r="F144" s="89">
        <f>IFERROR(IF(VLOOKUP($A144,'Annex 2 EHV charges'!$A:$O,COLUMN(F144)+4,FALSE)=0,"",VLOOKUP($A144,'Annex 2 EHV charges'!$A:$O,COLUMN(F144)+4,FALSE)),"")</f>
        <v>1.5</v>
      </c>
      <c r="G144" s="90">
        <f>IFERROR(IF(VLOOKUP($A144,'Annex 2 EHV charges'!$A:$O,COLUMN(G144)+4,FALSE)=0,"",VLOOKUP($A144,'Annex 2 EHV charges'!$A:$O,COLUMN(G144)+4,FALSE)),"")</f>
        <v>1.1399999999999999</v>
      </c>
      <c r="H144" s="90">
        <f>IFERROR(IF(VLOOKUP($A144,'Annex 2 EHV charges'!$A:$O,COLUMN(H144)+4,FALSE)=0,"",VLOOKUP($A144,'Annex 2 EHV charges'!$A:$O,COLUMN(H144)+4,FALSE)),"")</f>
        <v>1.1399999999999999</v>
      </c>
    </row>
    <row r="145" spans="1:8" x14ac:dyDescent="0.2">
      <c r="A145" s="83" t="str">
        <f t="array" ref="A145">IFERROR(INDEX('Annex 2 EHV charges'!$A$11:$A$200, MATCH(0, IF(ISBLANK('Annex 2 EHV charges'!$A$11:$A$200),1, COUNTIF(A$4:$A144, 'Annex 2 EHV charges'!$A$11:$A$200)), 0)),"")</f>
        <v>New Import 56</v>
      </c>
      <c r="B145" s="83" t="str">
        <f>IF($A145="","",VLOOKUP($A145,'Annex 2 EHV charges'!$A:$P,2,0))</f>
        <v>New Import 56</v>
      </c>
      <c r="C145" s="84" t="str">
        <f>IF($A145="","",VLOOKUP($A145,'Annex 2 EHV charges'!$A:$P,3,0))</f>
        <v>New Import 56</v>
      </c>
      <c r="D145" s="83" t="str">
        <f>IF($A145="","",VLOOKUP($A145,'Annex 2 EHV charges'!$A:$P,7,0))</f>
        <v>Minsterley</v>
      </c>
      <c r="E145" s="88">
        <f>IFERROR(IF(VLOOKUP($A145,'Annex 2 EHV charges'!$A:$O,COLUMN(E145)+4,FALSE)=0,"",VLOOKUP($A145,'Annex 2 EHV charges'!$A:$O,COLUMN(E145)+4,FALSE)),"")</f>
        <v>0.78800000000000003</v>
      </c>
      <c r="F145" s="89">
        <f>IFERROR(IF(VLOOKUP($A145,'Annex 2 EHV charges'!$A:$O,COLUMN(F145)+4,FALSE)=0,"",VLOOKUP($A145,'Annex 2 EHV charges'!$A:$O,COLUMN(F145)+4,FALSE)),"")</f>
        <v>600.36</v>
      </c>
      <c r="G145" s="90">
        <f>IFERROR(IF(VLOOKUP($A145,'Annex 2 EHV charges'!$A:$O,COLUMN(G145)+4,FALSE)=0,"",VLOOKUP($A145,'Annex 2 EHV charges'!$A:$O,COLUMN(G145)+4,FALSE)),"")</f>
        <v>1.27</v>
      </c>
      <c r="H145" s="90">
        <f>IFERROR(IF(VLOOKUP($A145,'Annex 2 EHV charges'!$A:$O,COLUMN(H145)+4,FALSE)=0,"",VLOOKUP($A145,'Annex 2 EHV charges'!$A:$O,COLUMN(H145)+4,FALSE)),"")</f>
        <v>1.27</v>
      </c>
    </row>
    <row r="146" spans="1:8" x14ac:dyDescent="0.2">
      <c r="A146" s="83" t="str">
        <f t="array" ref="A146">IFERROR(INDEX('Annex 2 EHV charges'!$A$11:$A$200, MATCH(0, IF(ISBLANK('Annex 2 EHV charges'!$A$11:$A$200),1, COUNTIF(A$4:$A145, 'Annex 2 EHV charges'!$A$11:$A$200)), 0)),"")</f>
        <v>New Import 57</v>
      </c>
      <c r="B146" s="83" t="str">
        <f>IF($A146="","",VLOOKUP($A146,'Annex 2 EHV charges'!$A:$P,2,0))</f>
        <v>New Import 57</v>
      </c>
      <c r="C146" s="84" t="str">
        <f>IF($A146="","",VLOOKUP($A146,'Annex 2 EHV charges'!$A:$P,3,0))</f>
        <v>New Import 57</v>
      </c>
      <c r="D146" s="83" t="str">
        <f>IF($A146="","",VLOOKUP($A146,'Annex 2 EHV charges'!$A:$P,7,0))</f>
        <v>Murrells End Farm PV</v>
      </c>
      <c r="E146" s="88" t="str">
        <f>IFERROR(IF(VLOOKUP($A146,'Annex 2 EHV charges'!$A:$O,COLUMN(E146)+4,FALSE)=0,"",VLOOKUP($A146,'Annex 2 EHV charges'!$A:$O,COLUMN(E146)+4,FALSE)),"")</f>
        <v/>
      </c>
      <c r="F146" s="89">
        <f>IFERROR(IF(VLOOKUP($A146,'Annex 2 EHV charges'!$A:$O,COLUMN(F146)+4,FALSE)=0,"",VLOOKUP($A146,'Annex 2 EHV charges'!$A:$O,COLUMN(F146)+4,FALSE)),"")</f>
        <v>37.18</v>
      </c>
      <c r="G146" s="90">
        <f>IFERROR(IF(VLOOKUP($A146,'Annex 2 EHV charges'!$A:$O,COLUMN(G146)+4,FALSE)=0,"",VLOOKUP($A146,'Annex 2 EHV charges'!$A:$O,COLUMN(G146)+4,FALSE)),"")</f>
        <v>1.1399999999999999</v>
      </c>
      <c r="H146" s="90">
        <f>IFERROR(IF(VLOOKUP($A146,'Annex 2 EHV charges'!$A:$O,COLUMN(H146)+4,FALSE)=0,"",VLOOKUP($A146,'Annex 2 EHV charges'!$A:$O,COLUMN(H146)+4,FALSE)),"")</f>
        <v>1.1399999999999999</v>
      </c>
    </row>
    <row r="147" spans="1:8" x14ac:dyDescent="0.2">
      <c r="A147" s="83" t="str">
        <f t="array" ref="A147">IFERROR(INDEX('Annex 2 EHV charges'!$A$11:$A$200, MATCH(0, IF(ISBLANK('Annex 2 EHV charges'!$A$11:$A$200),1, COUNTIF(A$4:$A146, 'Annex 2 EHV charges'!$A$11:$A$200)), 0)),"")</f>
        <v>New Import 58</v>
      </c>
      <c r="B147" s="83" t="str">
        <f>IF($A147="","",VLOOKUP($A147,'Annex 2 EHV charges'!$A:$P,2,0))</f>
        <v>New Import 58</v>
      </c>
      <c r="C147" s="84" t="str">
        <f>IF($A147="","",VLOOKUP($A147,'Annex 2 EHV charges'!$A:$P,3,0))</f>
        <v>New Import 58</v>
      </c>
      <c r="D147" s="83" t="str">
        <f>IF($A147="","",VLOOKUP($A147,'Annex 2 EHV charges'!$A:$P,7,0))</f>
        <v>Noken Solar Farm</v>
      </c>
      <c r="E147" s="88">
        <f>IFERROR(IF(VLOOKUP($A147,'Annex 2 EHV charges'!$A:$O,COLUMN(E147)+4,FALSE)=0,"",VLOOKUP($A147,'Annex 2 EHV charges'!$A:$O,COLUMN(E147)+4,FALSE)),"")</f>
        <v>1.7809999999999999</v>
      </c>
      <c r="F147" s="89">
        <f>IFERROR(IF(VLOOKUP($A147,'Annex 2 EHV charges'!$A:$O,COLUMN(F147)+4,FALSE)=0,"",VLOOKUP($A147,'Annex 2 EHV charges'!$A:$O,COLUMN(F147)+4,FALSE)),"")</f>
        <v>22.68</v>
      </c>
      <c r="G147" s="90">
        <f>IFERROR(IF(VLOOKUP($A147,'Annex 2 EHV charges'!$A:$O,COLUMN(G147)+4,FALSE)=0,"",VLOOKUP($A147,'Annex 2 EHV charges'!$A:$O,COLUMN(G147)+4,FALSE)),"")</f>
        <v>3.22</v>
      </c>
      <c r="H147" s="90">
        <f>IFERROR(IF(VLOOKUP($A147,'Annex 2 EHV charges'!$A:$O,COLUMN(H147)+4,FALSE)=0,"",VLOOKUP($A147,'Annex 2 EHV charges'!$A:$O,COLUMN(H147)+4,FALSE)),"")</f>
        <v>3.22</v>
      </c>
    </row>
    <row r="148" spans="1:8" x14ac:dyDescent="0.2">
      <c r="A148" s="83" t="str">
        <f t="array" ref="A148">IFERROR(INDEX('Annex 2 EHV charges'!$A$11:$A$200, MATCH(0, IF(ISBLANK('Annex 2 EHV charges'!$A$11:$A$200),1, COUNTIF(A$4:$A147, 'Annex 2 EHV charges'!$A$11:$A$200)), 0)),"")</f>
        <v>New Import 59</v>
      </c>
      <c r="B148" s="83" t="str">
        <f>IF($A148="","",VLOOKUP($A148,'Annex 2 EHV charges'!$A:$P,2,0))</f>
        <v>New Import 59</v>
      </c>
      <c r="C148" s="84" t="str">
        <f>IF($A148="","",VLOOKUP($A148,'Annex 2 EHV charges'!$A:$P,3,0))</f>
        <v>New Import 59</v>
      </c>
      <c r="D148" s="83" t="str">
        <f>IF($A148="","",VLOOKUP($A148,'Annex 2 EHV charges'!$A:$P,7,0))</f>
        <v>Norchard Farm Crossway Green PV</v>
      </c>
      <c r="E148" s="88">
        <f>IFERROR(IF(VLOOKUP($A148,'Annex 2 EHV charges'!$A:$O,COLUMN(E148)+4,FALSE)=0,"",VLOOKUP($A148,'Annex 2 EHV charges'!$A:$O,COLUMN(E148)+4,FALSE)),"")</f>
        <v>1.7809999999999999</v>
      </c>
      <c r="F148" s="89">
        <f>IFERROR(IF(VLOOKUP($A148,'Annex 2 EHV charges'!$A:$O,COLUMN(F148)+4,FALSE)=0,"",VLOOKUP($A148,'Annex 2 EHV charges'!$A:$O,COLUMN(F148)+4,FALSE)),"")</f>
        <v>22.55</v>
      </c>
      <c r="G148" s="90">
        <f>IFERROR(IF(VLOOKUP($A148,'Annex 2 EHV charges'!$A:$O,COLUMN(G148)+4,FALSE)=0,"",VLOOKUP($A148,'Annex 2 EHV charges'!$A:$O,COLUMN(G148)+4,FALSE)),"")</f>
        <v>1.07</v>
      </c>
      <c r="H148" s="90">
        <f>IFERROR(IF(VLOOKUP($A148,'Annex 2 EHV charges'!$A:$O,COLUMN(H148)+4,FALSE)=0,"",VLOOKUP($A148,'Annex 2 EHV charges'!$A:$O,COLUMN(H148)+4,FALSE)),"")</f>
        <v>1.07</v>
      </c>
    </row>
    <row r="149" spans="1:8" x14ac:dyDescent="0.2">
      <c r="A149" s="83" t="str">
        <f t="array" ref="A149">IFERROR(INDEX('Annex 2 EHV charges'!$A$11:$A$200, MATCH(0, IF(ISBLANK('Annex 2 EHV charges'!$A$11:$A$200),1, COUNTIF(A$4:$A148, 'Annex 2 EHV charges'!$A$11:$A$200)), 0)),"")</f>
        <v>New Import 60</v>
      </c>
      <c r="B149" s="83" t="str">
        <f>IF($A149="","",VLOOKUP($A149,'Annex 2 EHV charges'!$A:$P,2,0))</f>
        <v>New Import 60</v>
      </c>
      <c r="C149" s="84" t="str">
        <f>IF($A149="","",VLOOKUP($A149,'Annex 2 EHV charges'!$A:$P,3,0))</f>
        <v>New Import 60</v>
      </c>
      <c r="D149" s="83" t="str">
        <f>IF($A149="","",VLOOKUP($A149,'Annex 2 EHV charges'!$A:$P,7,0))</f>
        <v>Outclough Farm</v>
      </c>
      <c r="E149" s="88" t="str">
        <f>IFERROR(IF(VLOOKUP($A149,'Annex 2 EHV charges'!$A:$O,COLUMN(E149)+4,FALSE)=0,"",VLOOKUP($A149,'Annex 2 EHV charges'!$A:$O,COLUMN(E149)+4,FALSE)),"")</f>
        <v/>
      </c>
      <c r="F149" s="89">
        <f>IFERROR(IF(VLOOKUP($A149,'Annex 2 EHV charges'!$A:$O,COLUMN(F149)+4,FALSE)=0,"",VLOOKUP($A149,'Annex 2 EHV charges'!$A:$O,COLUMN(F149)+4,FALSE)),"")</f>
        <v>963.76</v>
      </c>
      <c r="G149" s="90">
        <f>IFERROR(IF(VLOOKUP($A149,'Annex 2 EHV charges'!$A:$O,COLUMN(G149)+4,FALSE)=0,"",VLOOKUP($A149,'Annex 2 EHV charges'!$A:$O,COLUMN(G149)+4,FALSE)),"")</f>
        <v>1.29</v>
      </c>
      <c r="H149" s="90">
        <f>IFERROR(IF(VLOOKUP($A149,'Annex 2 EHV charges'!$A:$O,COLUMN(H149)+4,FALSE)=0,"",VLOOKUP($A149,'Annex 2 EHV charges'!$A:$O,COLUMN(H149)+4,FALSE)),"")</f>
        <v>1.29</v>
      </c>
    </row>
    <row r="150" spans="1:8" x14ac:dyDescent="0.2">
      <c r="A150" s="83" t="str">
        <f t="array" ref="A150">IFERROR(INDEX('Annex 2 EHV charges'!$A$11:$A$200, MATCH(0, IF(ISBLANK('Annex 2 EHV charges'!$A$11:$A$200),1, COUNTIF(A$4:$A149, 'Annex 2 EHV charges'!$A$11:$A$200)), 0)),"")</f>
        <v>New Import 61</v>
      </c>
      <c r="B150" s="83" t="str">
        <f>IF($A150="","",VLOOKUP($A150,'Annex 2 EHV charges'!$A:$P,2,0))</f>
        <v>New Import 61</v>
      </c>
      <c r="C150" s="84" t="str">
        <f>IF($A150="","",VLOOKUP($A150,'Annex 2 EHV charges'!$A:$P,3,0))</f>
        <v>New Import 61</v>
      </c>
      <c r="D150" s="83" t="str">
        <f>IF($A150="","",VLOOKUP($A150,'Annex 2 EHV charges'!$A:$P,7,0))</f>
        <v>Peddimore Hall</v>
      </c>
      <c r="E150" s="88" t="str">
        <f>IFERROR(IF(VLOOKUP($A150,'Annex 2 EHV charges'!$A:$O,COLUMN(E150)+4,FALSE)=0,"",VLOOKUP($A150,'Annex 2 EHV charges'!$A:$O,COLUMN(E150)+4,FALSE)),"")</f>
        <v/>
      </c>
      <c r="F150" s="89">
        <f>IFERROR(IF(VLOOKUP($A150,'Annex 2 EHV charges'!$A:$O,COLUMN(F150)+4,FALSE)=0,"",VLOOKUP($A150,'Annex 2 EHV charges'!$A:$O,COLUMN(F150)+4,FALSE)),"")</f>
        <v>127410.75</v>
      </c>
      <c r="G150" s="90">
        <f>IFERROR(IF(VLOOKUP($A150,'Annex 2 EHV charges'!$A:$O,COLUMN(G150)+4,FALSE)=0,"",VLOOKUP($A150,'Annex 2 EHV charges'!$A:$O,COLUMN(G150)+4,FALSE)),"")</f>
        <v>2.3199999999999998</v>
      </c>
      <c r="H150" s="90">
        <f>IFERROR(IF(VLOOKUP($A150,'Annex 2 EHV charges'!$A:$O,COLUMN(H150)+4,FALSE)=0,"",VLOOKUP($A150,'Annex 2 EHV charges'!$A:$O,COLUMN(H150)+4,FALSE)),"")</f>
        <v>2.3199999999999998</v>
      </c>
    </row>
    <row r="151" spans="1:8" x14ac:dyDescent="0.2">
      <c r="A151" s="83" t="str">
        <f t="array" ref="A151">IFERROR(INDEX('Annex 2 EHV charges'!$A$11:$A$200, MATCH(0, IF(ISBLANK('Annex 2 EHV charges'!$A$11:$A$200),1, COUNTIF(A$4:$A150, 'Annex 2 EHV charges'!$A$11:$A$200)), 0)),"")</f>
        <v>New Import 62</v>
      </c>
      <c r="B151" s="83" t="str">
        <f>IF($A151="","",VLOOKUP($A151,'Annex 2 EHV charges'!$A:$P,2,0))</f>
        <v>New Import 62</v>
      </c>
      <c r="C151" s="84" t="str">
        <f>IF($A151="","",VLOOKUP($A151,'Annex 2 EHV charges'!$A:$P,3,0))</f>
        <v>New Import 62</v>
      </c>
      <c r="D151" s="83" t="str">
        <f>IF($A151="","",VLOOKUP($A151,'Annex 2 EHV charges'!$A:$P,7,0))</f>
        <v>Peninsula Land Awre Newnham ESS &amp; PV</v>
      </c>
      <c r="E151" s="88" t="str">
        <f>IFERROR(IF(VLOOKUP($A151,'Annex 2 EHV charges'!$A:$O,COLUMN(E151)+4,FALSE)=0,"",VLOOKUP($A151,'Annex 2 EHV charges'!$A:$O,COLUMN(E151)+4,FALSE)),"")</f>
        <v/>
      </c>
      <c r="F151" s="89">
        <f>IFERROR(IF(VLOOKUP($A151,'Annex 2 EHV charges'!$A:$O,COLUMN(F151)+4,FALSE)=0,"",VLOOKUP($A151,'Annex 2 EHV charges'!$A:$O,COLUMN(F151)+4,FALSE)),"")</f>
        <v>250.33</v>
      </c>
      <c r="G151" s="90">
        <f>IFERROR(IF(VLOOKUP($A151,'Annex 2 EHV charges'!$A:$O,COLUMN(G151)+4,FALSE)=0,"",VLOOKUP($A151,'Annex 2 EHV charges'!$A:$O,COLUMN(G151)+4,FALSE)),"")</f>
        <v>0.95</v>
      </c>
      <c r="H151" s="90">
        <f>IFERROR(IF(VLOOKUP($A151,'Annex 2 EHV charges'!$A:$O,COLUMN(H151)+4,FALSE)=0,"",VLOOKUP($A151,'Annex 2 EHV charges'!$A:$O,COLUMN(H151)+4,FALSE)),"")</f>
        <v>0.95</v>
      </c>
    </row>
    <row r="152" spans="1:8" x14ac:dyDescent="0.2">
      <c r="A152" s="83" t="str">
        <f t="array" ref="A152">IFERROR(INDEX('Annex 2 EHV charges'!$A$11:$A$200, MATCH(0, IF(ISBLANK('Annex 2 EHV charges'!$A$11:$A$200),1, COUNTIF(A$4:$A151, 'Annex 2 EHV charges'!$A$11:$A$200)), 0)),"")</f>
        <v>New Import 63</v>
      </c>
      <c r="B152" s="83" t="str">
        <f>IF($A152="","",VLOOKUP($A152,'Annex 2 EHV charges'!$A:$P,2,0))</f>
        <v>New Import 63</v>
      </c>
      <c r="C152" s="84" t="str">
        <f>IF($A152="","",VLOOKUP($A152,'Annex 2 EHV charges'!$A:$P,3,0))</f>
        <v>New Import 63</v>
      </c>
      <c r="D152" s="83" t="str">
        <f>IF($A152="","",VLOOKUP($A152,'Annex 2 EHV charges'!$A:$P,7,0))</f>
        <v>Peplow</v>
      </c>
      <c r="E152" s="88" t="str">
        <f>IFERROR(IF(VLOOKUP($A152,'Annex 2 EHV charges'!$A:$O,COLUMN(E152)+4,FALSE)=0,"",VLOOKUP($A152,'Annex 2 EHV charges'!$A:$O,COLUMN(E152)+4,FALSE)),"")</f>
        <v/>
      </c>
      <c r="F152" s="89">
        <f>IFERROR(IF(VLOOKUP($A152,'Annex 2 EHV charges'!$A:$O,COLUMN(F152)+4,FALSE)=0,"",VLOOKUP($A152,'Annex 2 EHV charges'!$A:$O,COLUMN(F152)+4,FALSE)),"")</f>
        <v>872.37</v>
      </c>
      <c r="G152" s="90">
        <f>IFERROR(IF(VLOOKUP($A152,'Annex 2 EHV charges'!$A:$O,COLUMN(G152)+4,FALSE)=0,"",VLOOKUP($A152,'Annex 2 EHV charges'!$A:$O,COLUMN(G152)+4,FALSE)),"")</f>
        <v>1.38</v>
      </c>
      <c r="H152" s="90">
        <f>IFERROR(IF(VLOOKUP($A152,'Annex 2 EHV charges'!$A:$O,COLUMN(H152)+4,FALSE)=0,"",VLOOKUP($A152,'Annex 2 EHV charges'!$A:$O,COLUMN(H152)+4,FALSE)),"")</f>
        <v>1.38</v>
      </c>
    </row>
    <row r="153" spans="1:8" x14ac:dyDescent="0.2">
      <c r="A153" s="83" t="str">
        <f t="array" ref="A153">IFERROR(INDEX('Annex 2 EHV charges'!$A$11:$A$200, MATCH(0, IF(ISBLANK('Annex 2 EHV charges'!$A$11:$A$200),1, COUNTIF(A$4:$A152, 'Annex 2 EHV charges'!$A$11:$A$200)), 0)),"")</f>
        <v>New Import 64</v>
      </c>
      <c r="B153" s="83" t="str">
        <f>IF($A153="","",VLOOKUP($A153,'Annex 2 EHV charges'!$A:$P,2,0))</f>
        <v>New Import 64</v>
      </c>
      <c r="C153" s="84" t="str">
        <f>IF($A153="","",VLOOKUP($A153,'Annex 2 EHV charges'!$A:$P,3,0))</f>
        <v>New Import 64</v>
      </c>
      <c r="D153" s="83" t="str">
        <f>IF($A153="","",VLOOKUP($A153,'Annex 2 EHV charges'!$A:$P,7,0))</f>
        <v>Perseverance Old School Lane</v>
      </c>
      <c r="E153" s="88">
        <f>IFERROR(IF(VLOOKUP($A153,'Annex 2 EHV charges'!$A:$O,COLUMN(E153)+4,FALSE)=0,"",VLOOKUP($A153,'Annex 2 EHV charges'!$A:$O,COLUMN(E153)+4,FALSE)),"")</f>
        <v>0.34799999999999998</v>
      </c>
      <c r="F153" s="89">
        <f>IFERROR(IF(VLOOKUP($A153,'Annex 2 EHV charges'!$A:$O,COLUMN(F153)+4,FALSE)=0,"",VLOOKUP($A153,'Annex 2 EHV charges'!$A:$O,COLUMN(F153)+4,FALSE)),"")</f>
        <v>195.66</v>
      </c>
      <c r="G153" s="90">
        <f>IFERROR(IF(VLOOKUP($A153,'Annex 2 EHV charges'!$A:$O,COLUMN(G153)+4,FALSE)=0,"",VLOOKUP($A153,'Annex 2 EHV charges'!$A:$O,COLUMN(G153)+4,FALSE)),"")</f>
        <v>1.0900000000000001</v>
      </c>
      <c r="H153" s="90">
        <f>IFERROR(IF(VLOOKUP($A153,'Annex 2 EHV charges'!$A:$O,COLUMN(H153)+4,FALSE)=0,"",VLOOKUP($A153,'Annex 2 EHV charges'!$A:$O,COLUMN(H153)+4,FALSE)),"")</f>
        <v>1.0900000000000001</v>
      </c>
    </row>
    <row r="154" spans="1:8" x14ac:dyDescent="0.2">
      <c r="A154" s="83" t="str">
        <f t="array" ref="A154">IFERROR(INDEX('Annex 2 EHV charges'!$A$11:$A$200, MATCH(0, IF(ISBLANK('Annex 2 EHV charges'!$A$11:$A$200),1, COUNTIF(A$4:$A153, 'Annex 2 EHV charges'!$A$11:$A$200)), 0)),"")</f>
        <v>New Import 65</v>
      </c>
      <c r="B154" s="83" t="str">
        <f>IF($A154="","",VLOOKUP($A154,'Annex 2 EHV charges'!$A:$P,2,0))</f>
        <v>New Import 65</v>
      </c>
      <c r="C154" s="84" t="str">
        <f>IF($A154="","",VLOOKUP($A154,'Annex 2 EHV charges'!$A:$P,3,0))</f>
        <v>New Import 65</v>
      </c>
      <c r="D154" s="83" t="str">
        <f>IF($A154="","",VLOOKUP($A154,'Annex 2 EHV charges'!$A:$P,7,0))</f>
        <v>Ploddy House Farm</v>
      </c>
      <c r="E154" s="88" t="str">
        <f>IFERROR(IF(VLOOKUP($A154,'Annex 2 EHV charges'!$A:$O,COLUMN(E154)+4,FALSE)=0,"",VLOOKUP($A154,'Annex 2 EHV charges'!$A:$O,COLUMN(E154)+4,FALSE)),"")</f>
        <v/>
      </c>
      <c r="F154" s="89">
        <f>IFERROR(IF(VLOOKUP($A154,'Annex 2 EHV charges'!$A:$O,COLUMN(F154)+4,FALSE)=0,"",VLOOKUP($A154,'Annex 2 EHV charges'!$A:$O,COLUMN(F154)+4,FALSE)),"")</f>
        <v>37.18</v>
      </c>
      <c r="G154" s="90">
        <f>IFERROR(IF(VLOOKUP($A154,'Annex 2 EHV charges'!$A:$O,COLUMN(G154)+4,FALSE)=0,"",VLOOKUP($A154,'Annex 2 EHV charges'!$A:$O,COLUMN(G154)+4,FALSE)),"")</f>
        <v>1.1399999999999999</v>
      </c>
      <c r="H154" s="90">
        <f>IFERROR(IF(VLOOKUP($A154,'Annex 2 EHV charges'!$A:$O,COLUMN(H154)+4,FALSE)=0,"",VLOOKUP($A154,'Annex 2 EHV charges'!$A:$O,COLUMN(H154)+4,FALSE)),"")</f>
        <v>1.1399999999999999</v>
      </c>
    </row>
    <row r="155" spans="1:8" x14ac:dyDescent="0.2">
      <c r="A155" s="83" t="str">
        <f t="array" ref="A155">IFERROR(INDEX('Annex 2 EHV charges'!$A$11:$A$200, MATCH(0, IF(ISBLANK('Annex 2 EHV charges'!$A$11:$A$200),1, COUNTIF(A$4:$A154, 'Annex 2 EHV charges'!$A$11:$A$200)), 0)),"")</f>
        <v>New Import 66</v>
      </c>
      <c r="B155" s="83" t="str">
        <f>IF($A155="","",VLOOKUP($A155,'Annex 2 EHV charges'!$A:$P,2,0))</f>
        <v>New Import 66</v>
      </c>
      <c r="C155" s="84" t="str">
        <f>IF($A155="","",VLOOKUP($A155,'Annex 2 EHV charges'!$A:$P,3,0))</f>
        <v>New Import 66</v>
      </c>
      <c r="D155" s="83" t="str">
        <f>IF($A155="","",VLOOKUP($A155,'Annex 2 EHV charges'!$A:$P,7,0))</f>
        <v>Pontrilas Sawmill</v>
      </c>
      <c r="E155" s="88">
        <f>IFERROR(IF(VLOOKUP($A155,'Annex 2 EHV charges'!$A:$O,COLUMN(E155)+4,FALSE)=0,"",VLOOKUP($A155,'Annex 2 EHV charges'!$A:$O,COLUMN(E155)+4,FALSE)),"")</f>
        <v>5.21</v>
      </c>
      <c r="F155" s="89">
        <f>IFERROR(IF(VLOOKUP($A155,'Annex 2 EHV charges'!$A:$O,COLUMN(F155)+4,FALSE)=0,"",VLOOKUP($A155,'Annex 2 EHV charges'!$A:$O,COLUMN(F155)+4,FALSE)),"")</f>
        <v>2087.3000000000002</v>
      </c>
      <c r="G155" s="90">
        <f>IFERROR(IF(VLOOKUP($A155,'Annex 2 EHV charges'!$A:$O,COLUMN(G155)+4,FALSE)=0,"",VLOOKUP($A155,'Annex 2 EHV charges'!$A:$O,COLUMN(G155)+4,FALSE)),"")</f>
        <v>1.39</v>
      </c>
      <c r="H155" s="90">
        <f>IFERROR(IF(VLOOKUP($A155,'Annex 2 EHV charges'!$A:$O,COLUMN(H155)+4,FALSE)=0,"",VLOOKUP($A155,'Annex 2 EHV charges'!$A:$O,COLUMN(H155)+4,FALSE)),"")</f>
        <v>1.39</v>
      </c>
    </row>
    <row r="156" spans="1:8" x14ac:dyDescent="0.2">
      <c r="A156" s="83" t="str">
        <f t="array" ref="A156">IFERROR(INDEX('Annex 2 EHV charges'!$A$11:$A$200, MATCH(0, IF(ISBLANK('Annex 2 EHV charges'!$A$11:$A$200),1, COUNTIF(A$4:$A155, 'Annex 2 EHV charges'!$A$11:$A$200)), 0)),"")</f>
        <v>New Import 67</v>
      </c>
      <c r="B156" s="83" t="str">
        <f>IF($A156="","",VLOOKUP($A156,'Annex 2 EHV charges'!$A:$P,2,0))</f>
        <v>New Import 67</v>
      </c>
      <c r="C156" s="84" t="str">
        <f>IF($A156="","",VLOOKUP($A156,'Annex 2 EHV charges'!$A:$P,3,0))</f>
        <v>New Import 67</v>
      </c>
      <c r="D156" s="83" t="str">
        <f>IF($A156="","",VLOOKUP($A156,'Annex 2 EHV charges'!$A:$P,7,0))</f>
        <v>Preston Hill Farm</v>
      </c>
      <c r="E156" s="88" t="str">
        <f>IFERROR(IF(VLOOKUP($A156,'Annex 2 EHV charges'!$A:$O,COLUMN(E156)+4,FALSE)=0,"",VLOOKUP($A156,'Annex 2 EHV charges'!$A:$O,COLUMN(E156)+4,FALSE)),"")</f>
        <v/>
      </c>
      <c r="F156" s="89">
        <f>IFERROR(IF(VLOOKUP($A156,'Annex 2 EHV charges'!$A:$O,COLUMN(F156)+4,FALSE)=0,"",VLOOKUP($A156,'Annex 2 EHV charges'!$A:$O,COLUMN(F156)+4,FALSE)),"")</f>
        <v>11.85</v>
      </c>
      <c r="G156" s="90">
        <f>IFERROR(IF(VLOOKUP($A156,'Annex 2 EHV charges'!$A:$O,COLUMN(G156)+4,FALSE)=0,"",VLOOKUP($A156,'Annex 2 EHV charges'!$A:$O,COLUMN(G156)+4,FALSE)),"")</f>
        <v>0.89</v>
      </c>
      <c r="H156" s="90">
        <f>IFERROR(IF(VLOOKUP($A156,'Annex 2 EHV charges'!$A:$O,COLUMN(H156)+4,FALSE)=0,"",VLOOKUP($A156,'Annex 2 EHV charges'!$A:$O,COLUMN(H156)+4,FALSE)),"")</f>
        <v>0.89</v>
      </c>
    </row>
    <row r="157" spans="1:8" x14ac:dyDescent="0.2">
      <c r="A157" s="83" t="str">
        <f t="array" ref="A157">IFERROR(INDEX('Annex 2 EHV charges'!$A$11:$A$200, MATCH(0, IF(ISBLANK('Annex 2 EHV charges'!$A$11:$A$200),1, COUNTIF(A$4:$A156, 'Annex 2 EHV charges'!$A$11:$A$200)), 0)),"")</f>
        <v>New Import 68</v>
      </c>
      <c r="B157" s="83" t="str">
        <f>IF($A157="","",VLOOKUP($A157,'Annex 2 EHV charges'!$A:$P,2,0))</f>
        <v>New Import 68</v>
      </c>
      <c r="C157" s="84" t="str">
        <f>IF($A157="","",VLOOKUP($A157,'Annex 2 EHV charges'!$A:$P,3,0))</f>
        <v>New Import 68</v>
      </c>
      <c r="D157" s="83" t="str">
        <f>IF($A157="","",VLOOKUP($A157,'Annex 2 EHV charges'!$A:$P,7,0))</f>
        <v>Rag Lane Solar</v>
      </c>
      <c r="E157" s="88" t="str">
        <f>IFERROR(IF(VLOOKUP($A157,'Annex 2 EHV charges'!$A:$O,COLUMN(E157)+4,FALSE)=0,"",VLOOKUP($A157,'Annex 2 EHV charges'!$A:$O,COLUMN(E157)+4,FALSE)),"")</f>
        <v/>
      </c>
      <c r="F157" s="89">
        <f>IFERROR(IF(VLOOKUP($A157,'Annex 2 EHV charges'!$A:$O,COLUMN(F157)+4,FALSE)=0,"",VLOOKUP($A157,'Annex 2 EHV charges'!$A:$O,COLUMN(F157)+4,FALSE)),"")</f>
        <v>40</v>
      </c>
      <c r="G157" s="90">
        <f>IFERROR(IF(VLOOKUP($A157,'Annex 2 EHV charges'!$A:$O,COLUMN(G157)+4,FALSE)=0,"",VLOOKUP($A157,'Annex 2 EHV charges'!$A:$O,COLUMN(G157)+4,FALSE)),"")</f>
        <v>1.43</v>
      </c>
      <c r="H157" s="90">
        <f>IFERROR(IF(VLOOKUP($A157,'Annex 2 EHV charges'!$A:$O,COLUMN(H157)+4,FALSE)=0,"",VLOOKUP($A157,'Annex 2 EHV charges'!$A:$O,COLUMN(H157)+4,FALSE)),"")</f>
        <v>1.43</v>
      </c>
    </row>
    <row r="158" spans="1:8" x14ac:dyDescent="0.2">
      <c r="A158" s="83" t="str">
        <f t="array" ref="A158">IFERROR(INDEX('Annex 2 EHV charges'!$A$11:$A$200, MATCH(0, IF(ISBLANK('Annex 2 EHV charges'!$A$11:$A$200),1, COUNTIF(A$4:$A157, 'Annex 2 EHV charges'!$A$11:$A$200)), 0)),"")</f>
        <v>New Import 69</v>
      </c>
      <c r="B158" s="83" t="str">
        <f>IF($A158="","",VLOOKUP($A158,'Annex 2 EHV charges'!$A:$P,2,0))</f>
        <v>New Import 69</v>
      </c>
      <c r="C158" s="84" t="str">
        <f>IF($A158="","",VLOOKUP($A158,'Annex 2 EHV charges'!$A:$P,3,0))</f>
        <v>New Import 69</v>
      </c>
      <c r="D158" s="83" t="str">
        <f>IF($A158="","",VLOOKUP($A158,'Annex 2 EHV charges'!$A:$P,7,0))</f>
        <v>Rectory Farm 2</v>
      </c>
      <c r="E158" s="88">
        <f>IFERROR(IF(VLOOKUP($A158,'Annex 2 EHV charges'!$A:$O,COLUMN(E158)+4,FALSE)=0,"",VLOOKUP($A158,'Annex 2 EHV charges'!$A:$O,COLUMN(E158)+4,FALSE)),"")</f>
        <v>1.7809999999999999</v>
      </c>
      <c r="F158" s="89">
        <f>IFERROR(IF(VLOOKUP($A158,'Annex 2 EHV charges'!$A:$O,COLUMN(F158)+4,FALSE)=0,"",VLOOKUP($A158,'Annex 2 EHV charges'!$A:$O,COLUMN(F158)+4,FALSE)),"")</f>
        <v>2352.11</v>
      </c>
      <c r="G158" s="90">
        <f>IFERROR(IF(VLOOKUP($A158,'Annex 2 EHV charges'!$A:$O,COLUMN(G158)+4,FALSE)=0,"",VLOOKUP($A158,'Annex 2 EHV charges'!$A:$O,COLUMN(G158)+4,FALSE)),"")</f>
        <v>0.6</v>
      </c>
      <c r="H158" s="90">
        <f>IFERROR(IF(VLOOKUP($A158,'Annex 2 EHV charges'!$A:$O,COLUMN(H158)+4,FALSE)=0,"",VLOOKUP($A158,'Annex 2 EHV charges'!$A:$O,COLUMN(H158)+4,FALSE)),"")</f>
        <v>0.6</v>
      </c>
    </row>
    <row r="159" spans="1:8" x14ac:dyDescent="0.2">
      <c r="A159" s="83" t="str">
        <f t="array" ref="A159">IFERROR(INDEX('Annex 2 EHV charges'!$A$11:$A$200, MATCH(0, IF(ISBLANK('Annex 2 EHV charges'!$A$11:$A$200),1, COUNTIF(A$4:$A158, 'Annex 2 EHV charges'!$A$11:$A$200)), 0)),"")</f>
        <v>New Import 70</v>
      </c>
      <c r="B159" s="83" t="str">
        <f>IF($A159="","",VLOOKUP($A159,'Annex 2 EHV charges'!$A:$P,2,0))</f>
        <v>New Import 70</v>
      </c>
      <c r="C159" s="84" t="str">
        <f>IF($A159="","",VLOOKUP($A159,'Annex 2 EHV charges'!$A:$P,3,0))</f>
        <v>New Import 70</v>
      </c>
      <c r="D159" s="83" t="str">
        <f>IF($A159="","",VLOOKUP($A159,'Annex 2 EHV charges'!$A:$P,7,0))</f>
        <v>Rocks Green</v>
      </c>
      <c r="E159" s="88" t="str">
        <f>IFERROR(IF(VLOOKUP($A159,'Annex 2 EHV charges'!$A:$O,COLUMN(E159)+4,FALSE)=0,"",VLOOKUP($A159,'Annex 2 EHV charges'!$A:$O,COLUMN(E159)+4,FALSE)),"")</f>
        <v/>
      </c>
      <c r="F159" s="89">
        <f>IFERROR(IF(VLOOKUP($A159,'Annex 2 EHV charges'!$A:$O,COLUMN(F159)+4,FALSE)=0,"",VLOOKUP($A159,'Annex 2 EHV charges'!$A:$O,COLUMN(F159)+4,FALSE)),"")</f>
        <v>444.81</v>
      </c>
      <c r="G159" s="90">
        <f>IFERROR(IF(VLOOKUP($A159,'Annex 2 EHV charges'!$A:$O,COLUMN(G159)+4,FALSE)=0,"",VLOOKUP($A159,'Annex 2 EHV charges'!$A:$O,COLUMN(G159)+4,FALSE)),"")</f>
        <v>2.02</v>
      </c>
      <c r="H159" s="90">
        <f>IFERROR(IF(VLOOKUP($A159,'Annex 2 EHV charges'!$A:$O,COLUMN(H159)+4,FALSE)=0,"",VLOOKUP($A159,'Annex 2 EHV charges'!$A:$O,COLUMN(H159)+4,FALSE)),"")</f>
        <v>2.02</v>
      </c>
    </row>
    <row r="160" spans="1:8" x14ac:dyDescent="0.2">
      <c r="A160" s="83" t="str">
        <f t="array" ref="A160">IFERROR(INDEX('Annex 2 EHV charges'!$A$11:$A$200, MATCH(0, IF(ISBLANK('Annex 2 EHV charges'!$A$11:$A$200),1, COUNTIF(A$4:$A159, 'Annex 2 EHV charges'!$A$11:$A$200)), 0)),"")</f>
        <v>New Import 71</v>
      </c>
      <c r="B160" s="83" t="str">
        <f>IF($A160="","",VLOOKUP($A160,'Annex 2 EHV charges'!$A:$P,2,0))</f>
        <v>New Import 71</v>
      </c>
      <c r="C160" s="84" t="str">
        <f>IF($A160="","",VLOOKUP($A160,'Annex 2 EHV charges'!$A:$P,3,0))</f>
        <v>New Import 71</v>
      </c>
      <c r="D160" s="83" t="str">
        <f>IF($A160="","",VLOOKUP($A160,'Annex 2 EHV charges'!$A:$P,7,0))</f>
        <v>Rotherdale Farm CHP</v>
      </c>
      <c r="E160" s="88" t="str">
        <f>IFERROR(IF(VLOOKUP($A160,'Annex 2 EHV charges'!$A:$O,COLUMN(E160)+4,FALSE)=0,"",VLOOKUP($A160,'Annex 2 EHV charges'!$A:$O,COLUMN(E160)+4,FALSE)),"")</f>
        <v/>
      </c>
      <c r="F160" s="89">
        <f>IFERROR(IF(VLOOKUP($A160,'Annex 2 EHV charges'!$A:$O,COLUMN(F160)+4,FALSE)=0,"",VLOOKUP($A160,'Annex 2 EHV charges'!$A:$O,COLUMN(F160)+4,FALSE)),"")</f>
        <v>8.75</v>
      </c>
      <c r="G160" s="90">
        <f>IFERROR(IF(VLOOKUP($A160,'Annex 2 EHV charges'!$A:$O,COLUMN(G160)+4,FALSE)=0,"",VLOOKUP($A160,'Annex 2 EHV charges'!$A:$O,COLUMN(G160)+4,FALSE)),"")</f>
        <v>3.23</v>
      </c>
      <c r="H160" s="90">
        <f>IFERROR(IF(VLOOKUP($A160,'Annex 2 EHV charges'!$A:$O,COLUMN(H160)+4,FALSE)=0,"",VLOOKUP($A160,'Annex 2 EHV charges'!$A:$O,COLUMN(H160)+4,FALSE)),"")</f>
        <v>3.23</v>
      </c>
    </row>
    <row r="161" spans="1:8" x14ac:dyDescent="0.2">
      <c r="A161" s="83" t="str">
        <f t="array" ref="A161">IFERROR(INDEX('Annex 2 EHV charges'!$A$11:$A$200, MATCH(0, IF(ISBLANK('Annex 2 EHV charges'!$A$11:$A$200),1, COUNTIF(A$4:$A160, 'Annex 2 EHV charges'!$A$11:$A$200)), 0)),"")</f>
        <v>New Import 72</v>
      </c>
      <c r="B161" s="83" t="str">
        <f>IF($A161="","",VLOOKUP($A161,'Annex 2 EHV charges'!$A:$P,2,0))</f>
        <v>New Import 72</v>
      </c>
      <c r="C161" s="84" t="str">
        <f>IF($A161="","",VLOOKUP($A161,'Annex 2 EHV charges'!$A:$P,3,0))</f>
        <v>New Import 72</v>
      </c>
      <c r="D161" s="83" t="str">
        <f>IF($A161="","",VLOOKUP($A161,'Annex 2 EHV charges'!$A:$P,7,0))</f>
        <v>Ryall</v>
      </c>
      <c r="E161" s="88" t="str">
        <f>IFERROR(IF(VLOOKUP($A161,'Annex 2 EHV charges'!$A:$O,COLUMN(E161)+4,FALSE)=0,"",VLOOKUP($A161,'Annex 2 EHV charges'!$A:$O,COLUMN(E161)+4,FALSE)),"")</f>
        <v/>
      </c>
      <c r="F161" s="89">
        <f>IFERROR(IF(VLOOKUP($A161,'Annex 2 EHV charges'!$A:$O,COLUMN(F161)+4,FALSE)=0,"",VLOOKUP($A161,'Annex 2 EHV charges'!$A:$O,COLUMN(F161)+4,FALSE)),"")</f>
        <v>5.97</v>
      </c>
      <c r="G161" s="90">
        <f>IFERROR(IF(VLOOKUP($A161,'Annex 2 EHV charges'!$A:$O,COLUMN(G161)+4,FALSE)=0,"",VLOOKUP($A161,'Annex 2 EHV charges'!$A:$O,COLUMN(G161)+4,FALSE)),"")</f>
        <v>1.1399999999999999</v>
      </c>
      <c r="H161" s="90">
        <f>IFERROR(IF(VLOOKUP($A161,'Annex 2 EHV charges'!$A:$O,COLUMN(H161)+4,FALSE)=0,"",VLOOKUP($A161,'Annex 2 EHV charges'!$A:$O,COLUMN(H161)+4,FALSE)),"")</f>
        <v>1.1399999999999999</v>
      </c>
    </row>
    <row r="162" spans="1:8" x14ac:dyDescent="0.2">
      <c r="A162" s="83" t="str">
        <f t="array" ref="A162">IFERROR(INDEX('Annex 2 EHV charges'!$A$11:$A$200, MATCH(0, IF(ISBLANK('Annex 2 EHV charges'!$A$11:$A$200),1, COUNTIF(A$4:$A161, 'Annex 2 EHV charges'!$A$11:$A$200)), 0)),"")</f>
        <v>New Import 73</v>
      </c>
      <c r="B162" s="83" t="str">
        <f>IF($A162="","",VLOOKUP($A162,'Annex 2 EHV charges'!$A:$P,2,0))</f>
        <v>New Import 73</v>
      </c>
      <c r="C162" s="84" t="str">
        <f>IF($A162="","",VLOOKUP($A162,'Annex 2 EHV charges'!$A:$P,3,0))</f>
        <v>New Import 73</v>
      </c>
      <c r="D162" s="83" t="str">
        <f>IF($A162="","",VLOOKUP($A162,'Annex 2 EHV charges'!$A:$P,7,0))</f>
        <v>Sanigar Farm ESS &amp; PV</v>
      </c>
      <c r="E162" s="88" t="str">
        <f>IFERROR(IF(VLOOKUP($A162,'Annex 2 EHV charges'!$A:$O,COLUMN(E162)+4,FALSE)=0,"",VLOOKUP($A162,'Annex 2 EHV charges'!$A:$O,COLUMN(E162)+4,FALSE)),"")</f>
        <v/>
      </c>
      <c r="F162" s="89">
        <f>IFERROR(IF(VLOOKUP($A162,'Annex 2 EHV charges'!$A:$O,COLUMN(F162)+4,FALSE)=0,"",VLOOKUP($A162,'Annex 2 EHV charges'!$A:$O,COLUMN(F162)+4,FALSE)),"")</f>
        <v>375.49</v>
      </c>
      <c r="G162" s="90">
        <f>IFERROR(IF(VLOOKUP($A162,'Annex 2 EHV charges'!$A:$O,COLUMN(G162)+4,FALSE)=0,"",VLOOKUP($A162,'Annex 2 EHV charges'!$A:$O,COLUMN(G162)+4,FALSE)),"")</f>
        <v>0.51</v>
      </c>
      <c r="H162" s="90">
        <f>IFERROR(IF(VLOOKUP($A162,'Annex 2 EHV charges'!$A:$O,COLUMN(H162)+4,FALSE)=0,"",VLOOKUP($A162,'Annex 2 EHV charges'!$A:$O,COLUMN(H162)+4,FALSE)),"")</f>
        <v>0.51</v>
      </c>
    </row>
    <row r="163" spans="1:8" x14ac:dyDescent="0.2">
      <c r="A163" s="83" t="str">
        <f t="array" ref="A163">IFERROR(INDEX('Annex 2 EHV charges'!$A$11:$A$200, MATCH(0, IF(ISBLANK('Annex 2 EHV charges'!$A$11:$A$200),1, COUNTIF(A$4:$A162, 'Annex 2 EHV charges'!$A$11:$A$200)), 0)),"")</f>
        <v>New Import 74</v>
      </c>
      <c r="B163" s="83" t="str">
        <f>IF($A163="","",VLOOKUP($A163,'Annex 2 EHV charges'!$A:$P,2,0))</f>
        <v>New Import 74</v>
      </c>
      <c r="C163" s="84" t="str">
        <f>IF($A163="","",VLOOKUP($A163,'Annex 2 EHV charges'!$A:$P,3,0))</f>
        <v>New Import 74</v>
      </c>
      <c r="D163" s="83" t="str">
        <f>IF($A163="","",VLOOKUP($A163,'Annex 2 EHV charges'!$A:$P,7,0))</f>
        <v>Sinclair Wks Gas Gen</v>
      </c>
      <c r="E163" s="88">
        <f>IFERROR(IF(VLOOKUP($A163,'Annex 2 EHV charges'!$A:$O,COLUMN(E163)+4,FALSE)=0,"",VLOOKUP($A163,'Annex 2 EHV charges'!$A:$O,COLUMN(E163)+4,FALSE)),"")</f>
        <v>0.79400000000000004</v>
      </c>
      <c r="F163" s="89">
        <f>IFERROR(IF(VLOOKUP($A163,'Annex 2 EHV charges'!$A:$O,COLUMN(F163)+4,FALSE)=0,"",VLOOKUP($A163,'Annex 2 EHV charges'!$A:$O,COLUMN(F163)+4,FALSE)),"")</f>
        <v>1462.82</v>
      </c>
      <c r="G163" s="90">
        <f>IFERROR(IF(VLOOKUP($A163,'Annex 2 EHV charges'!$A:$O,COLUMN(G163)+4,FALSE)=0,"",VLOOKUP($A163,'Annex 2 EHV charges'!$A:$O,COLUMN(G163)+4,FALSE)),"")</f>
        <v>2.02</v>
      </c>
      <c r="H163" s="90">
        <f>IFERROR(IF(VLOOKUP($A163,'Annex 2 EHV charges'!$A:$O,COLUMN(H163)+4,FALSE)=0,"",VLOOKUP($A163,'Annex 2 EHV charges'!$A:$O,COLUMN(H163)+4,FALSE)),"")</f>
        <v>2.02</v>
      </c>
    </row>
    <row r="164" spans="1:8" x14ac:dyDescent="0.2">
      <c r="A164" s="83" t="str">
        <f t="array" ref="A164">IFERROR(INDEX('Annex 2 EHV charges'!$A$11:$A$200, MATCH(0, IF(ISBLANK('Annex 2 EHV charges'!$A$11:$A$200),1, COUNTIF(A$4:$A163, 'Annex 2 EHV charges'!$A$11:$A$200)), 0)),"")</f>
        <v>New Import 75</v>
      </c>
      <c r="B164" s="83" t="str">
        <f>IF($A164="","",VLOOKUP($A164,'Annex 2 EHV charges'!$A:$P,2,0))</f>
        <v>New Import 75</v>
      </c>
      <c r="C164" s="84" t="str">
        <f>IF($A164="","",VLOOKUP($A164,'Annex 2 EHV charges'!$A:$P,3,0))</f>
        <v>New Import 75</v>
      </c>
      <c r="D164" s="83" t="str">
        <f>IF($A164="","",VLOOKUP($A164,'Annex 2 EHV charges'!$A:$P,7,0))</f>
        <v>Steerway Solar Farm</v>
      </c>
      <c r="E164" s="88">
        <f>IFERROR(IF(VLOOKUP($A164,'Annex 2 EHV charges'!$A:$O,COLUMN(E164)+4,FALSE)=0,"",VLOOKUP($A164,'Annex 2 EHV charges'!$A:$O,COLUMN(E164)+4,FALSE)),"")</f>
        <v>0.78800000000000003</v>
      </c>
      <c r="F164" s="89">
        <f>IFERROR(IF(VLOOKUP($A164,'Annex 2 EHV charges'!$A:$O,COLUMN(F164)+4,FALSE)=0,"",VLOOKUP($A164,'Annex 2 EHV charges'!$A:$O,COLUMN(F164)+4,FALSE)),"")</f>
        <v>58.46</v>
      </c>
      <c r="G164" s="90">
        <f>IFERROR(IF(VLOOKUP($A164,'Annex 2 EHV charges'!$A:$O,COLUMN(G164)+4,FALSE)=0,"",VLOOKUP($A164,'Annex 2 EHV charges'!$A:$O,COLUMN(G164)+4,FALSE)),"")</f>
        <v>2.37</v>
      </c>
      <c r="H164" s="90">
        <f>IFERROR(IF(VLOOKUP($A164,'Annex 2 EHV charges'!$A:$O,COLUMN(H164)+4,FALSE)=0,"",VLOOKUP($A164,'Annex 2 EHV charges'!$A:$O,COLUMN(H164)+4,FALSE)),"")</f>
        <v>2.37</v>
      </c>
    </row>
    <row r="165" spans="1:8" x14ac:dyDescent="0.2">
      <c r="A165" s="83" t="str">
        <f t="array" ref="A165">IFERROR(INDEX('Annex 2 EHV charges'!$A$11:$A$200, MATCH(0, IF(ISBLANK('Annex 2 EHV charges'!$A$11:$A$200),1, COUNTIF(A$4:$A164, 'Annex 2 EHV charges'!$A$11:$A$200)), 0)),"")</f>
        <v>New Import 76</v>
      </c>
      <c r="B165" s="83" t="str">
        <f>IF($A165="","",VLOOKUP($A165,'Annex 2 EHV charges'!$A:$P,2,0))</f>
        <v>New Import 76</v>
      </c>
      <c r="C165" s="84" t="str">
        <f>IF($A165="","",VLOOKUP($A165,'Annex 2 EHV charges'!$A:$P,3,0))</f>
        <v>New Import 76</v>
      </c>
      <c r="D165" s="83" t="str">
        <f>IF($A165="","",VLOOKUP($A165,'Annex 2 EHV charges'!$A:$P,7,0))</f>
        <v>Totmonslow Cottage</v>
      </c>
      <c r="E165" s="88">
        <f>IFERROR(IF(VLOOKUP($A165,'Annex 2 EHV charges'!$A:$O,COLUMN(E165)+4,FALSE)=0,"",VLOOKUP($A165,'Annex 2 EHV charges'!$A:$O,COLUMN(E165)+4,FALSE)),"")</f>
        <v>1.0129999999999999</v>
      </c>
      <c r="F165" s="89">
        <f>IFERROR(IF(VLOOKUP($A165,'Annex 2 EHV charges'!$A:$O,COLUMN(F165)+4,FALSE)=0,"",VLOOKUP($A165,'Annex 2 EHV charges'!$A:$O,COLUMN(F165)+4,FALSE)),"")</f>
        <v>1.82</v>
      </c>
      <c r="G165" s="90">
        <f>IFERROR(IF(VLOOKUP($A165,'Annex 2 EHV charges'!$A:$O,COLUMN(G165)+4,FALSE)=0,"",VLOOKUP($A165,'Annex 2 EHV charges'!$A:$O,COLUMN(G165)+4,FALSE)),"")</f>
        <v>2.48</v>
      </c>
      <c r="H165" s="90">
        <f>IFERROR(IF(VLOOKUP($A165,'Annex 2 EHV charges'!$A:$O,COLUMN(H165)+4,FALSE)=0,"",VLOOKUP($A165,'Annex 2 EHV charges'!$A:$O,COLUMN(H165)+4,FALSE)),"")</f>
        <v>2.48</v>
      </c>
    </row>
    <row r="166" spans="1:8" x14ac:dyDescent="0.2">
      <c r="A166" s="83" t="str">
        <f t="array" ref="A166">IFERROR(INDEX('Annex 2 EHV charges'!$A$11:$A$200, MATCH(0, IF(ISBLANK('Annex 2 EHV charges'!$A$11:$A$200),1, COUNTIF(A$4:$A165, 'Annex 2 EHV charges'!$A$11:$A$200)), 0)),"")</f>
        <v>New Import 77</v>
      </c>
      <c r="B166" s="83" t="str">
        <f>IF($A166="","",VLOOKUP($A166,'Annex 2 EHV charges'!$A:$P,2,0))</f>
        <v>New Import 77</v>
      </c>
      <c r="C166" s="84" t="str">
        <f>IF($A166="","",VLOOKUP($A166,'Annex 2 EHV charges'!$A:$P,3,0))</f>
        <v>New Import 77</v>
      </c>
      <c r="D166" s="83" t="str">
        <f>IF($A166="","",VLOOKUP($A166,'Annex 2 EHV charges'!$A:$P,7,0))</f>
        <v>Twigworth Court Farm</v>
      </c>
      <c r="E166" s="88">
        <f>IFERROR(IF(VLOOKUP($A166,'Annex 2 EHV charges'!$A:$O,COLUMN(E166)+4,FALSE)=0,"",VLOOKUP($A166,'Annex 2 EHV charges'!$A:$O,COLUMN(E166)+4,FALSE)),"")</f>
        <v>0.34799999999999998</v>
      </c>
      <c r="F166" s="89">
        <f>IFERROR(IF(VLOOKUP($A166,'Annex 2 EHV charges'!$A:$O,COLUMN(F166)+4,FALSE)=0,"",VLOOKUP($A166,'Annex 2 EHV charges'!$A:$O,COLUMN(F166)+4,FALSE)),"")</f>
        <v>1.07</v>
      </c>
      <c r="G166" s="90">
        <f>IFERROR(IF(VLOOKUP($A166,'Annex 2 EHV charges'!$A:$O,COLUMN(G166)+4,FALSE)=0,"",VLOOKUP($A166,'Annex 2 EHV charges'!$A:$O,COLUMN(G166)+4,FALSE)),"")</f>
        <v>1.06</v>
      </c>
      <c r="H166" s="90">
        <f>IFERROR(IF(VLOOKUP($A166,'Annex 2 EHV charges'!$A:$O,COLUMN(H166)+4,FALSE)=0,"",VLOOKUP($A166,'Annex 2 EHV charges'!$A:$O,COLUMN(H166)+4,FALSE)),"")</f>
        <v>1.06</v>
      </c>
    </row>
    <row r="167" spans="1:8" x14ac:dyDescent="0.2">
      <c r="A167" s="83" t="str">
        <f t="array" ref="A167">IFERROR(INDEX('Annex 2 EHV charges'!$A$11:$A$200, MATCH(0, IF(ISBLANK('Annex 2 EHV charges'!$A$11:$A$200),1, COUNTIF(A$4:$A166, 'Annex 2 EHV charges'!$A$11:$A$200)), 0)),"")</f>
        <v>New Import 78</v>
      </c>
      <c r="B167" s="83" t="str">
        <f>IF($A167="","",VLOOKUP($A167,'Annex 2 EHV charges'!$A:$P,2,0))</f>
        <v>New Import 78</v>
      </c>
      <c r="C167" s="84" t="str">
        <f>IF($A167="","",VLOOKUP($A167,'Annex 2 EHV charges'!$A:$P,3,0))</f>
        <v>New Import 78</v>
      </c>
      <c r="D167" s="83" t="str">
        <f>IF($A167="","",VLOOKUP($A167,'Annex 2 EHV charges'!$A:$P,7,0))</f>
        <v>Westhide Farm PV</v>
      </c>
      <c r="E167" s="88">
        <f>IFERROR(IF(VLOOKUP($A167,'Annex 2 EHV charges'!$A:$O,COLUMN(E167)+4,FALSE)=0,"",VLOOKUP($A167,'Annex 2 EHV charges'!$A:$O,COLUMN(E167)+4,FALSE)),"")</f>
        <v>1.7809999999999999</v>
      </c>
      <c r="F167" s="89">
        <f>IFERROR(IF(VLOOKUP($A167,'Annex 2 EHV charges'!$A:$O,COLUMN(F167)+4,FALSE)=0,"",VLOOKUP($A167,'Annex 2 EHV charges'!$A:$O,COLUMN(F167)+4,FALSE)),"")</f>
        <v>353.48</v>
      </c>
      <c r="G167" s="90">
        <f>IFERROR(IF(VLOOKUP($A167,'Annex 2 EHV charges'!$A:$O,COLUMN(G167)+4,FALSE)=0,"",VLOOKUP($A167,'Annex 2 EHV charges'!$A:$O,COLUMN(G167)+4,FALSE)),"")</f>
        <v>3.41</v>
      </c>
      <c r="H167" s="90">
        <f>IFERROR(IF(VLOOKUP($A167,'Annex 2 EHV charges'!$A:$O,COLUMN(H167)+4,FALSE)=0,"",VLOOKUP($A167,'Annex 2 EHV charges'!$A:$O,COLUMN(H167)+4,FALSE)),"")</f>
        <v>3.41</v>
      </c>
    </row>
    <row r="168" spans="1:8" x14ac:dyDescent="0.2">
      <c r="A168" s="83" t="str">
        <f t="array" ref="A168">IFERROR(INDEX('Annex 2 EHV charges'!$A$11:$A$200, MATCH(0, IF(ISBLANK('Annex 2 EHV charges'!$A$11:$A$200),1, COUNTIF(A$4:$A167, 'Annex 2 EHV charges'!$A$11:$A$200)), 0)),"")</f>
        <v>New Import 79</v>
      </c>
      <c r="B168" s="83" t="str">
        <f>IF($A168="","",VLOOKUP($A168,'Annex 2 EHV charges'!$A:$P,2,0))</f>
        <v>New Import 79</v>
      </c>
      <c r="C168" s="84" t="str">
        <f>IF($A168="","",VLOOKUP($A168,'Annex 2 EHV charges'!$A:$P,3,0))</f>
        <v>New Import 79</v>
      </c>
      <c r="D168" s="83" t="str">
        <f>IF($A168="","",VLOOKUP($A168,'Annex 2 EHV charges'!$A:$P,7,0))</f>
        <v>White End Ashleworth ESS &amp; PV</v>
      </c>
      <c r="E168" s="88" t="str">
        <f>IFERROR(IF(VLOOKUP($A168,'Annex 2 EHV charges'!$A:$O,COLUMN(E168)+4,FALSE)=0,"",VLOOKUP($A168,'Annex 2 EHV charges'!$A:$O,COLUMN(E168)+4,FALSE)),"")</f>
        <v/>
      </c>
      <c r="F168" s="89">
        <f>IFERROR(IF(VLOOKUP($A168,'Annex 2 EHV charges'!$A:$O,COLUMN(F168)+4,FALSE)=0,"",VLOOKUP($A168,'Annex 2 EHV charges'!$A:$O,COLUMN(F168)+4,FALSE)),"")</f>
        <v>265.05</v>
      </c>
      <c r="G168" s="90">
        <f>IFERROR(IF(VLOOKUP($A168,'Annex 2 EHV charges'!$A:$O,COLUMN(G168)+4,FALSE)=0,"",VLOOKUP($A168,'Annex 2 EHV charges'!$A:$O,COLUMN(G168)+4,FALSE)),"")</f>
        <v>0.95</v>
      </c>
      <c r="H168" s="90">
        <f>IFERROR(IF(VLOOKUP($A168,'Annex 2 EHV charges'!$A:$O,COLUMN(H168)+4,FALSE)=0,"",VLOOKUP($A168,'Annex 2 EHV charges'!$A:$O,COLUMN(H168)+4,FALSE)),"")</f>
        <v>0.95</v>
      </c>
    </row>
    <row r="169" spans="1:8" x14ac:dyDescent="0.2">
      <c r="A169" s="83" t="str">
        <f t="array" ref="A169">IFERROR(INDEX('Annex 2 EHV charges'!$A$11:$A$200, MATCH(0, IF(ISBLANK('Annex 2 EHV charges'!$A$11:$A$200),1, COUNTIF(A$4:$A168, 'Annex 2 EHV charges'!$A$11:$A$200)), 0)),"")</f>
        <v>New Import 80</v>
      </c>
      <c r="B169" s="83" t="str">
        <f>IF($A169="","",VLOOKUP($A169,'Annex 2 EHV charges'!$A:$P,2,0))</f>
        <v>New Import 80</v>
      </c>
      <c r="C169" s="84" t="str">
        <f>IF($A169="","",VLOOKUP($A169,'Annex 2 EHV charges'!$A:$P,3,0))</f>
        <v>New Import 80</v>
      </c>
      <c r="D169" s="83" t="str">
        <f>IF($A169="","",VLOOKUP($A169,'Annex 2 EHV charges'!$A:$P,7,0))</f>
        <v>Whitehouse farm BESS</v>
      </c>
      <c r="E169" s="88" t="str">
        <f>IFERROR(IF(VLOOKUP($A169,'Annex 2 EHV charges'!$A:$O,COLUMN(E169)+4,FALSE)=0,"",VLOOKUP($A169,'Annex 2 EHV charges'!$A:$O,COLUMN(E169)+4,FALSE)),"")</f>
        <v/>
      </c>
      <c r="F169" s="89">
        <f>IFERROR(IF(VLOOKUP($A169,'Annex 2 EHV charges'!$A:$O,COLUMN(F169)+4,FALSE)=0,"",VLOOKUP($A169,'Annex 2 EHV charges'!$A:$O,COLUMN(F169)+4,FALSE)),"")</f>
        <v>1404.96</v>
      </c>
      <c r="G169" s="90">
        <f>IFERROR(IF(VLOOKUP($A169,'Annex 2 EHV charges'!$A:$O,COLUMN(G169)+4,FALSE)=0,"",VLOOKUP($A169,'Annex 2 EHV charges'!$A:$O,COLUMN(G169)+4,FALSE)),"")</f>
        <v>1.78</v>
      </c>
      <c r="H169" s="90">
        <f>IFERROR(IF(VLOOKUP($A169,'Annex 2 EHV charges'!$A:$O,COLUMN(H169)+4,FALSE)=0,"",VLOOKUP($A169,'Annex 2 EHV charges'!$A:$O,COLUMN(H169)+4,FALSE)),"")</f>
        <v>1.78</v>
      </c>
    </row>
    <row r="170" spans="1:8" x14ac:dyDescent="0.2">
      <c r="A170" s="83" t="str">
        <f t="array" ref="A170">IFERROR(INDEX('Annex 2 EHV charges'!$A$11:$A$200, MATCH(0, IF(ISBLANK('Annex 2 EHV charges'!$A$11:$A$200),1, COUNTIF(A$4:$A169, 'Annex 2 EHV charges'!$A$11:$A$200)), 0)),"")</f>
        <v>New Import 81</v>
      </c>
      <c r="B170" s="83" t="str">
        <f>IF($A170="","",VLOOKUP($A170,'Annex 2 EHV charges'!$A:$P,2,0))</f>
        <v>New Import 81</v>
      </c>
      <c r="C170" s="84" t="str">
        <f>IF($A170="","",VLOOKUP($A170,'Annex 2 EHV charges'!$A:$P,3,0))</f>
        <v>New Import 81</v>
      </c>
      <c r="D170" s="83" t="str">
        <f>IF($A170="","",VLOOKUP($A170,'Annex 2 EHV charges'!$A:$P,7,0))</f>
        <v>Wistow Lodge Solar</v>
      </c>
      <c r="E170" s="88" t="str">
        <f>IFERROR(IF(VLOOKUP($A170,'Annex 2 EHV charges'!$A:$O,COLUMN(E170)+4,FALSE)=0,"",VLOOKUP($A170,'Annex 2 EHV charges'!$A:$O,COLUMN(E170)+4,FALSE)),"")</f>
        <v/>
      </c>
      <c r="F170" s="89">
        <f>IFERROR(IF(VLOOKUP($A170,'Annex 2 EHV charges'!$A:$O,COLUMN(F170)+4,FALSE)=0,"",VLOOKUP($A170,'Annex 2 EHV charges'!$A:$O,COLUMN(F170)+4,FALSE)),"")</f>
        <v>12.39</v>
      </c>
      <c r="G170" s="90">
        <f>IFERROR(IF(VLOOKUP($A170,'Annex 2 EHV charges'!$A:$O,COLUMN(G170)+4,FALSE)=0,"",VLOOKUP($A170,'Annex 2 EHV charges'!$A:$O,COLUMN(G170)+4,FALSE)),"")</f>
        <v>1.59</v>
      </c>
      <c r="H170" s="90">
        <f>IFERROR(IF(VLOOKUP($A170,'Annex 2 EHV charges'!$A:$O,COLUMN(H170)+4,FALSE)=0,"",VLOOKUP($A170,'Annex 2 EHV charges'!$A:$O,COLUMN(H170)+4,FALSE)),"")</f>
        <v>1.59</v>
      </c>
    </row>
    <row r="171" spans="1:8" x14ac:dyDescent="0.2">
      <c r="A171" s="83" t="str">
        <f t="array" ref="A171">IFERROR(INDEX('Annex 2 EHV charges'!$A$11:$A$200, MATCH(0, IF(ISBLANK('Annex 2 EHV charges'!$A$11:$A$200),1, COUNTIF(A$4:$A170, 'Annex 2 EHV charges'!$A$11:$A$200)), 0)),"")</f>
        <v>New Import 82</v>
      </c>
      <c r="B171" s="83" t="str">
        <f>IF($A171="","",VLOOKUP($A171,'Annex 2 EHV charges'!$A:$P,2,0))</f>
        <v>New Import 82</v>
      </c>
      <c r="C171" s="84" t="str">
        <f>IF($A171="","",VLOOKUP($A171,'Annex 2 EHV charges'!$A:$P,3,0))</f>
        <v>New Import 82</v>
      </c>
      <c r="D171" s="83" t="str">
        <f>IF($A171="","",VLOOKUP($A171,'Annex 2 EHV charges'!$A:$P,7,0))</f>
        <v>Wolverhampton West</v>
      </c>
      <c r="E171" s="88">
        <f>IFERROR(IF(VLOOKUP($A171,'Annex 2 EHV charges'!$A:$O,COLUMN(E171)+4,FALSE)=0,"",VLOOKUP($A171,'Annex 2 EHV charges'!$A:$O,COLUMN(E171)+4,FALSE)),"")</f>
        <v>1.2729999999999999</v>
      </c>
      <c r="F171" s="89">
        <f>IFERROR(IF(VLOOKUP($A171,'Annex 2 EHV charges'!$A:$O,COLUMN(F171)+4,FALSE)=0,"",VLOOKUP($A171,'Annex 2 EHV charges'!$A:$O,COLUMN(F171)+4,FALSE)),"")</f>
        <v>188.99</v>
      </c>
      <c r="G171" s="90">
        <f>IFERROR(IF(VLOOKUP($A171,'Annex 2 EHV charges'!$A:$O,COLUMN(G171)+4,FALSE)=0,"",VLOOKUP($A171,'Annex 2 EHV charges'!$A:$O,COLUMN(G171)+4,FALSE)),"")</f>
        <v>0.64</v>
      </c>
      <c r="H171" s="90">
        <f>IFERROR(IF(VLOOKUP($A171,'Annex 2 EHV charges'!$A:$O,COLUMN(H171)+4,FALSE)=0,"",VLOOKUP($A171,'Annex 2 EHV charges'!$A:$O,COLUMN(H171)+4,FALSE)),"")</f>
        <v>0.64</v>
      </c>
    </row>
    <row r="172" spans="1:8" x14ac:dyDescent="0.2">
      <c r="A172" s="83" t="str">
        <f t="array" ref="A172">IFERROR(INDEX('Annex 2 EHV charges'!$A$11:$A$200, MATCH(0, IF(ISBLANK('Annex 2 EHV charges'!$A$11:$A$200),1, COUNTIF(A$4:$A171, 'Annex 2 EHV charges'!$A$11:$A$200)), 0)),"")</f>
        <v>New Import 83</v>
      </c>
      <c r="B172" s="83" t="str">
        <f>IF($A172="","",VLOOKUP($A172,'Annex 2 EHV charges'!$A:$P,2,0))</f>
        <v>New Import 83</v>
      </c>
      <c r="C172" s="84" t="str">
        <f>IF($A172="","",VLOOKUP($A172,'Annex 2 EHV charges'!$A:$P,3,0))</f>
        <v>New Import 83</v>
      </c>
      <c r="D172" s="83" t="str">
        <f>IF($A172="","",VLOOKUP($A172,'Annex 2 EHV charges'!$A:$P,7,0))</f>
        <v>Worcester Solar Battery Storage Tibberton ESS &amp; PV</v>
      </c>
      <c r="E172" s="88" t="str">
        <f>IFERROR(IF(VLOOKUP($A172,'Annex 2 EHV charges'!$A:$O,COLUMN(E172)+4,FALSE)=0,"",VLOOKUP($A172,'Annex 2 EHV charges'!$A:$O,COLUMN(E172)+4,FALSE)),"")</f>
        <v/>
      </c>
      <c r="F172" s="89">
        <f>IFERROR(IF(VLOOKUP($A172,'Annex 2 EHV charges'!$A:$O,COLUMN(F172)+4,FALSE)=0,"",VLOOKUP($A172,'Annex 2 EHV charges'!$A:$O,COLUMN(F172)+4,FALSE)),"")</f>
        <v>364.67</v>
      </c>
      <c r="G172" s="90">
        <f>IFERROR(IF(VLOOKUP($A172,'Annex 2 EHV charges'!$A:$O,COLUMN(G172)+4,FALSE)=0,"",VLOOKUP($A172,'Annex 2 EHV charges'!$A:$O,COLUMN(G172)+4,FALSE)),"")</f>
        <v>2.4900000000000002</v>
      </c>
      <c r="H172" s="90">
        <f>IFERROR(IF(VLOOKUP($A172,'Annex 2 EHV charges'!$A:$O,COLUMN(H172)+4,FALSE)=0,"",VLOOKUP($A172,'Annex 2 EHV charges'!$A:$O,COLUMN(H172)+4,FALSE)),"")</f>
        <v>2.4900000000000002</v>
      </c>
    </row>
    <row r="173" spans="1:8" x14ac:dyDescent="0.2">
      <c r="A173" s="83" t="str">
        <f t="array" ref="A173">IFERROR(INDEX('Annex 2 EHV charges'!$A$11:$A$200, MATCH(0, IF(ISBLANK('Annex 2 EHV charges'!$A$11:$A$200),1, COUNTIF(A$4:$A172, 'Annex 2 EHV charges'!$A$11:$A$200)), 0)),"")</f>
        <v>New Import 84</v>
      </c>
      <c r="B173" s="83" t="str">
        <f>IF($A173="","",VLOOKUP($A173,'Annex 2 EHV charges'!$A:$P,2,0))</f>
        <v>New Import 84</v>
      </c>
      <c r="C173" s="84" t="str">
        <f>IF($A173="","",VLOOKUP($A173,'Annex 2 EHV charges'!$A:$P,3,0))</f>
        <v>New Import 84</v>
      </c>
      <c r="D173" s="83" t="str">
        <f>IF($A173="","",VLOOKUP($A173,'Annex 2 EHV charges'!$A:$P,7,0))</f>
        <v>Worlds End  PV</v>
      </c>
      <c r="E173" s="88" t="str">
        <f>IFERROR(IF(VLOOKUP($A173,'Annex 2 EHV charges'!$A:$O,COLUMN(E173)+4,FALSE)=0,"",VLOOKUP($A173,'Annex 2 EHV charges'!$A:$O,COLUMN(E173)+4,FALSE)),"")</f>
        <v/>
      </c>
      <c r="F173" s="89">
        <f>IFERROR(IF(VLOOKUP($A173,'Annex 2 EHV charges'!$A:$O,COLUMN(F173)+4,FALSE)=0,"",VLOOKUP($A173,'Annex 2 EHV charges'!$A:$O,COLUMN(F173)+4,FALSE)),"")</f>
        <v>21.92</v>
      </c>
      <c r="G173" s="90">
        <f>IFERROR(IF(VLOOKUP($A173,'Annex 2 EHV charges'!$A:$O,COLUMN(G173)+4,FALSE)=0,"",VLOOKUP($A173,'Annex 2 EHV charges'!$A:$O,COLUMN(G173)+4,FALSE)),"")</f>
        <v>0.89</v>
      </c>
      <c r="H173" s="90">
        <f>IFERROR(IF(VLOOKUP($A173,'Annex 2 EHV charges'!$A:$O,COLUMN(H173)+4,FALSE)=0,"",VLOOKUP($A173,'Annex 2 EHV charges'!$A:$O,COLUMN(H173)+4,FALSE)),"")</f>
        <v>0.89</v>
      </c>
    </row>
    <row r="174" spans="1:8" x14ac:dyDescent="0.2">
      <c r="A174" s="83" t="str">
        <f t="array" ref="A174">IFERROR(INDEX('Annex 2 EHV charges'!$A$11:$A$200, MATCH(0, IF(ISBLANK('Annex 2 EHV charges'!$A$11:$A$200),1, COUNTIF(A$4:$A173, 'Annex 2 EHV charges'!$A$11:$A$200)), 0)),"")</f>
        <v/>
      </c>
      <c r="B174" s="83" t="str">
        <f>IF($A174="","",VLOOKUP($A174,'Annex 2 EHV charges'!$A:$P,2,0))</f>
        <v/>
      </c>
      <c r="C174" s="84" t="str">
        <f>IF($A174="","",VLOOKUP($A174,'Annex 2 EHV charges'!$A:$P,3,0))</f>
        <v/>
      </c>
      <c r="D174" s="83" t="str">
        <f>IF($A174="","",VLOOKUP($A174,'Annex 2 EHV charges'!$A:$P,7,0))</f>
        <v/>
      </c>
      <c r="E174" s="88" t="str">
        <f>IFERROR(IF(VLOOKUP($A174,'Annex 2 EHV charges'!$A:$O,COLUMN(E174)+4,FALSE)=0,"",VLOOKUP($A174,'Annex 2 EHV charges'!$A:$O,COLUMN(E174)+4,FALSE)),"")</f>
        <v/>
      </c>
      <c r="F174" s="89" t="str">
        <f>IFERROR(IF(VLOOKUP($A174,'Annex 2 EHV charges'!$A:$O,COLUMN(F174)+4,FALSE)=0,"",VLOOKUP($A174,'Annex 2 EHV charges'!$A:$O,COLUMN(F174)+4,FALSE)),"")</f>
        <v/>
      </c>
      <c r="G174" s="90" t="str">
        <f>IFERROR(IF(VLOOKUP($A174,'Annex 2 EHV charges'!$A:$O,COLUMN(G174)+4,FALSE)=0,"",VLOOKUP($A174,'Annex 2 EHV charges'!$A:$O,COLUMN(G174)+4,FALSE)),"")</f>
        <v/>
      </c>
      <c r="H174" s="90" t="str">
        <f>IFERROR(IF(VLOOKUP($A174,'Annex 2 EHV charges'!$A:$O,COLUMN(H174)+4,FALSE)=0,"",VLOOKUP($A174,'Annex 2 EHV charges'!$A:$O,COLUMN(H174)+4,FALSE)),"")</f>
        <v/>
      </c>
    </row>
    <row r="175" spans="1:8" x14ac:dyDescent="0.2">
      <c r="A175" s="83"/>
      <c r="B175" s="83"/>
      <c r="C175" s="84"/>
      <c r="D175" s="83"/>
      <c r="E175" s="88"/>
      <c r="F175" s="89"/>
      <c r="G175" s="90"/>
      <c r="H175" s="90"/>
    </row>
    <row r="176" spans="1:8" x14ac:dyDescent="0.2">
      <c r="A176" s="83"/>
      <c r="B176" s="83"/>
      <c r="C176" s="84"/>
      <c r="D176" s="83"/>
      <c r="E176" s="88"/>
      <c r="F176" s="89"/>
      <c r="G176" s="90"/>
      <c r="H176" s="90"/>
    </row>
    <row r="177" spans="1:8" x14ac:dyDescent="0.2">
      <c r="A177" s="83"/>
      <c r="B177" s="83"/>
      <c r="C177" s="84"/>
      <c r="D177" s="83"/>
      <c r="E177" s="88"/>
      <c r="F177" s="89"/>
      <c r="G177" s="90"/>
      <c r="H177" s="90"/>
    </row>
    <row r="178" spans="1:8" x14ac:dyDescent="0.2">
      <c r="A178" s="83"/>
      <c r="B178" s="83"/>
      <c r="C178" s="84"/>
      <c r="D178" s="83"/>
      <c r="E178" s="88"/>
      <c r="F178" s="89"/>
      <c r="G178" s="90"/>
      <c r="H178" s="90"/>
    </row>
    <row r="179" spans="1:8" x14ac:dyDescent="0.2">
      <c r="A179" s="83"/>
      <c r="B179" s="83"/>
      <c r="C179" s="84"/>
      <c r="D179" s="83"/>
      <c r="E179" s="88"/>
      <c r="F179" s="89"/>
      <c r="G179" s="90"/>
      <c r="H179" s="90"/>
    </row>
    <row r="180" spans="1:8" x14ac:dyDescent="0.2">
      <c r="A180" s="83"/>
      <c r="B180" s="83"/>
      <c r="C180" s="84"/>
      <c r="D180" s="83"/>
      <c r="E180" s="88"/>
      <c r="F180" s="89"/>
      <c r="G180" s="90"/>
      <c r="H180" s="90"/>
    </row>
    <row r="181" spans="1:8" x14ac:dyDescent="0.2">
      <c r="A181" s="83"/>
      <c r="B181" s="83"/>
      <c r="C181" s="84"/>
      <c r="D181" s="83"/>
      <c r="E181" s="88"/>
      <c r="F181" s="89"/>
      <c r="G181" s="90"/>
      <c r="H181" s="90"/>
    </row>
    <row r="182" spans="1:8" x14ac:dyDescent="0.2">
      <c r="A182" s="83"/>
      <c r="B182" s="83"/>
      <c r="C182" s="84"/>
      <c r="D182" s="83"/>
      <c r="E182" s="88"/>
      <c r="F182" s="89"/>
      <c r="G182" s="90"/>
      <c r="H182" s="90"/>
    </row>
    <row r="183" spans="1:8" x14ac:dyDescent="0.2">
      <c r="A183" s="83"/>
      <c r="B183" s="83"/>
      <c r="C183" s="84"/>
      <c r="D183" s="83"/>
      <c r="E183" s="88"/>
      <c r="F183" s="89"/>
      <c r="G183" s="90"/>
      <c r="H183" s="90"/>
    </row>
    <row r="184" spans="1:8" x14ac:dyDescent="0.2">
      <c r="A184" s="83"/>
      <c r="B184" s="83"/>
      <c r="C184" s="84"/>
      <c r="D184" s="83"/>
      <c r="E184" s="88"/>
      <c r="F184" s="89"/>
      <c r="G184" s="90"/>
      <c r="H184" s="90"/>
    </row>
    <row r="185" spans="1:8" x14ac:dyDescent="0.2">
      <c r="A185" s="83"/>
      <c r="B185" s="83"/>
      <c r="C185" s="84"/>
      <c r="D185" s="83"/>
      <c r="E185" s="88"/>
      <c r="F185" s="89"/>
      <c r="G185" s="90"/>
      <c r="H185" s="90"/>
    </row>
    <row r="186" spans="1:8" x14ac:dyDescent="0.2">
      <c r="A186" s="83"/>
      <c r="B186" s="83"/>
      <c r="C186" s="84"/>
      <c r="D186" s="83"/>
      <c r="E186" s="88"/>
      <c r="F186" s="89"/>
      <c r="G186" s="90"/>
      <c r="H186" s="90"/>
    </row>
    <row r="187" spans="1:8" x14ac:dyDescent="0.2">
      <c r="A187" s="83"/>
      <c r="B187" s="83"/>
      <c r="C187" s="84"/>
      <c r="D187" s="83"/>
      <c r="E187" s="88"/>
      <c r="F187" s="89"/>
      <c r="G187" s="90"/>
      <c r="H187" s="90"/>
    </row>
    <row r="188" spans="1:8" x14ac:dyDescent="0.2">
      <c r="A188" s="83"/>
      <c r="B188" s="83"/>
      <c r="C188" s="84"/>
      <c r="D188" s="83"/>
      <c r="E188" s="88"/>
      <c r="F188" s="89"/>
      <c r="G188" s="90"/>
      <c r="H188" s="90"/>
    </row>
    <row r="189" spans="1:8" x14ac:dyDescent="0.2">
      <c r="A189" s="83"/>
      <c r="B189" s="83"/>
      <c r="C189" s="84"/>
      <c r="D189" s="83"/>
      <c r="E189" s="88"/>
      <c r="F189" s="89"/>
      <c r="G189" s="90"/>
      <c r="H189" s="90"/>
    </row>
    <row r="190" spans="1:8" x14ac:dyDescent="0.2">
      <c r="A190" s="83"/>
      <c r="B190" s="83"/>
      <c r="C190" s="84"/>
      <c r="D190" s="83"/>
      <c r="E190" s="88"/>
      <c r="F190" s="89"/>
      <c r="G190" s="90"/>
      <c r="H190" s="90"/>
    </row>
    <row r="191" spans="1:8" x14ac:dyDescent="0.2">
      <c r="A191" s="83"/>
      <c r="B191" s="83"/>
      <c r="C191" s="84"/>
      <c r="D191" s="83"/>
      <c r="E191" s="88"/>
      <c r="F191" s="89"/>
      <c r="G191" s="90"/>
      <c r="H191" s="90"/>
    </row>
    <row r="192" spans="1:8" x14ac:dyDescent="0.2">
      <c r="A192" s="83"/>
      <c r="B192" s="83"/>
      <c r="C192" s="84"/>
      <c r="D192" s="83"/>
      <c r="E192" s="88"/>
      <c r="F192" s="89"/>
      <c r="G192" s="90"/>
      <c r="H192" s="90"/>
    </row>
    <row r="193" spans="1:8" x14ac:dyDescent="0.2">
      <c r="A193" s="83"/>
      <c r="B193" s="83"/>
      <c r="C193" s="84"/>
      <c r="D193" s="83"/>
      <c r="E193" s="88"/>
      <c r="F193" s="89"/>
      <c r="G193" s="90"/>
      <c r="H193" s="90"/>
    </row>
    <row r="194" spans="1:8" x14ac:dyDescent="0.2">
      <c r="A194" s="83"/>
      <c r="B194" s="83"/>
      <c r="C194" s="84"/>
      <c r="D194" s="83"/>
      <c r="E194" s="88"/>
      <c r="F194" s="89"/>
      <c r="G194" s="90"/>
      <c r="H194" s="90"/>
    </row>
    <row r="195" spans="1:8" x14ac:dyDescent="0.2">
      <c r="A195" s="83"/>
      <c r="B195" s="83"/>
      <c r="C195" s="84"/>
      <c r="D195" s="83"/>
      <c r="E195" s="88"/>
      <c r="F195" s="89"/>
      <c r="G195" s="90"/>
      <c r="H195" s="90"/>
    </row>
    <row r="196" spans="1:8" x14ac:dyDescent="0.2">
      <c r="A196" s="83"/>
      <c r="B196" s="83"/>
      <c r="C196" s="84"/>
      <c r="D196" s="83"/>
      <c r="E196" s="88"/>
      <c r="F196" s="89"/>
      <c r="G196" s="90"/>
      <c r="H196" s="90"/>
    </row>
    <row r="197" spans="1:8" x14ac:dyDescent="0.2">
      <c r="A197" s="83"/>
      <c r="B197" s="83"/>
      <c r="C197" s="84"/>
      <c r="D197" s="83"/>
      <c r="E197" s="88"/>
      <c r="F197" s="89"/>
      <c r="G197" s="90"/>
      <c r="H197" s="90"/>
    </row>
    <row r="198" spans="1:8" x14ac:dyDescent="0.2">
      <c r="A198" s="83"/>
      <c r="B198" s="83"/>
      <c r="C198" s="84"/>
      <c r="D198" s="83"/>
      <c r="E198" s="88"/>
      <c r="F198" s="89"/>
      <c r="G198" s="90"/>
      <c r="H198" s="90"/>
    </row>
    <row r="199" spans="1:8" x14ac:dyDescent="0.2">
      <c r="A199" s="83"/>
      <c r="B199" s="83"/>
      <c r="C199" s="84"/>
      <c r="D199" s="83"/>
      <c r="E199" s="88"/>
      <c r="F199" s="89"/>
      <c r="G199" s="90"/>
      <c r="H199" s="90"/>
    </row>
    <row r="200" spans="1:8" x14ac:dyDescent="0.2">
      <c r="A200" s="83"/>
      <c r="B200" s="83"/>
      <c r="C200" s="84"/>
      <c r="D200" s="83"/>
      <c r="E200" s="88"/>
      <c r="F200" s="89"/>
      <c r="G200" s="90"/>
      <c r="H200" s="90"/>
    </row>
    <row r="201" spans="1:8" x14ac:dyDescent="0.2">
      <c r="A201" s="83"/>
      <c r="B201" s="83"/>
      <c r="C201" s="84"/>
      <c r="D201" s="83"/>
      <c r="E201" s="88"/>
      <c r="F201" s="89"/>
      <c r="G201" s="90"/>
      <c r="H201" s="90"/>
    </row>
    <row r="202" spans="1:8" x14ac:dyDescent="0.2">
      <c r="A202" s="83"/>
      <c r="B202" s="83"/>
      <c r="C202" s="84"/>
      <c r="D202" s="83"/>
      <c r="E202" s="88"/>
      <c r="F202" s="89"/>
      <c r="G202" s="90"/>
      <c r="H202" s="90"/>
    </row>
    <row r="203" spans="1:8" x14ac:dyDescent="0.2">
      <c r="A203" s="83"/>
      <c r="B203" s="83"/>
      <c r="C203" s="84"/>
      <c r="D203" s="83"/>
      <c r="E203" s="88"/>
      <c r="F203" s="89"/>
      <c r="G203" s="90"/>
      <c r="H203" s="90"/>
    </row>
    <row r="204" spans="1:8" x14ac:dyDescent="0.2">
      <c r="A204" s="83"/>
      <c r="B204" s="83"/>
      <c r="C204" s="84"/>
      <c r="D204" s="83"/>
      <c r="E204" s="88"/>
      <c r="F204" s="89"/>
      <c r="G204" s="90"/>
      <c r="H204" s="90"/>
    </row>
    <row r="205" spans="1:8" x14ac:dyDescent="0.2">
      <c r="A205" s="83"/>
      <c r="B205" s="83"/>
      <c r="C205" s="84"/>
      <c r="D205" s="83"/>
      <c r="E205" s="88"/>
      <c r="F205" s="89"/>
      <c r="G205" s="90"/>
      <c r="H205" s="90"/>
    </row>
    <row r="206" spans="1:8" x14ac:dyDescent="0.2">
      <c r="A206" s="83"/>
      <c r="B206" s="83"/>
      <c r="C206" s="84"/>
      <c r="D206" s="83"/>
      <c r="E206" s="88"/>
      <c r="F206" s="89"/>
      <c r="G206" s="90"/>
      <c r="H206" s="90"/>
    </row>
    <row r="207" spans="1:8" x14ac:dyDescent="0.2">
      <c r="A207" s="83"/>
      <c r="B207" s="83"/>
      <c r="C207" s="84"/>
      <c r="D207" s="83"/>
      <c r="E207" s="88"/>
      <c r="F207" s="89"/>
      <c r="G207" s="90"/>
      <c r="H207" s="90"/>
    </row>
    <row r="208" spans="1:8" x14ac:dyDescent="0.2">
      <c r="A208" s="83"/>
      <c r="B208" s="83"/>
      <c r="C208" s="84"/>
      <c r="D208" s="83"/>
      <c r="E208" s="88"/>
      <c r="F208" s="89"/>
      <c r="G208" s="90"/>
      <c r="H208" s="90"/>
    </row>
    <row r="209" spans="1:8" x14ac:dyDescent="0.2">
      <c r="A209" s="83"/>
      <c r="B209" s="83"/>
      <c r="C209" s="84"/>
      <c r="D209" s="83"/>
      <c r="E209" s="88"/>
      <c r="F209" s="89"/>
      <c r="G209" s="90"/>
      <c r="H209" s="90"/>
    </row>
    <row r="210" spans="1:8" x14ac:dyDescent="0.2">
      <c r="A210" s="83"/>
      <c r="B210" s="83"/>
      <c r="C210" s="84"/>
      <c r="D210" s="83"/>
      <c r="E210" s="88"/>
      <c r="F210" s="89"/>
      <c r="G210" s="90"/>
      <c r="H210" s="90"/>
    </row>
    <row r="211" spans="1:8" x14ac:dyDescent="0.2">
      <c r="A211" s="83"/>
      <c r="B211" s="83"/>
      <c r="C211" s="84"/>
      <c r="D211" s="83"/>
      <c r="E211" s="88"/>
      <c r="F211" s="89"/>
      <c r="G211" s="90"/>
      <c r="H211" s="90"/>
    </row>
    <row r="212" spans="1:8" x14ac:dyDescent="0.2">
      <c r="A212" s="83"/>
      <c r="B212" s="83"/>
      <c r="C212" s="84"/>
      <c r="D212" s="83"/>
      <c r="E212" s="88"/>
      <c r="F212" s="89"/>
      <c r="G212" s="90"/>
      <c r="H212" s="90"/>
    </row>
    <row r="213" spans="1:8" x14ac:dyDescent="0.2">
      <c r="A213" s="83"/>
      <c r="B213" s="83"/>
      <c r="C213" s="84"/>
      <c r="D213" s="83"/>
      <c r="E213" s="88"/>
      <c r="F213" s="89"/>
      <c r="G213" s="90"/>
      <c r="H213" s="90"/>
    </row>
    <row r="214" spans="1:8" x14ac:dyDescent="0.2">
      <c r="A214" s="83"/>
      <c r="B214" s="83"/>
      <c r="C214" s="84"/>
      <c r="D214" s="83"/>
      <c r="E214" s="88"/>
      <c r="F214" s="89"/>
      <c r="G214" s="90"/>
      <c r="H214" s="90"/>
    </row>
    <row r="215" spans="1:8" x14ac:dyDescent="0.2">
      <c r="A215" s="83"/>
      <c r="B215" s="83"/>
      <c r="C215" s="84"/>
      <c r="D215" s="83"/>
      <c r="E215" s="88"/>
      <c r="F215" s="89"/>
      <c r="G215" s="90"/>
      <c r="H215" s="90"/>
    </row>
    <row r="216" spans="1:8" x14ac:dyDescent="0.2">
      <c r="A216" s="83"/>
      <c r="B216" s="83"/>
      <c r="C216" s="84"/>
      <c r="D216" s="83"/>
      <c r="E216" s="88"/>
      <c r="F216" s="89"/>
      <c r="G216" s="90"/>
      <c r="H216" s="90"/>
    </row>
    <row r="217" spans="1:8" x14ac:dyDescent="0.2">
      <c r="A217" s="83"/>
      <c r="B217" s="83"/>
      <c r="C217" s="84"/>
      <c r="D217" s="83"/>
      <c r="E217" s="88"/>
      <c r="F217" s="89"/>
      <c r="G217" s="90"/>
      <c r="H217" s="90"/>
    </row>
    <row r="218" spans="1:8" x14ac:dyDescent="0.2">
      <c r="A218" s="83"/>
      <c r="B218" s="83"/>
      <c r="C218" s="84"/>
      <c r="D218" s="83"/>
      <c r="E218" s="88"/>
      <c r="F218" s="89"/>
      <c r="G218" s="90"/>
      <c r="H218" s="90"/>
    </row>
    <row r="219" spans="1:8" x14ac:dyDescent="0.2">
      <c r="A219" s="83"/>
      <c r="B219" s="83"/>
      <c r="C219" s="84"/>
      <c r="D219" s="83"/>
      <c r="E219" s="88"/>
      <c r="F219" s="89"/>
      <c r="G219" s="90"/>
      <c r="H219" s="90"/>
    </row>
    <row r="220" spans="1:8" x14ac:dyDescent="0.2">
      <c r="A220" s="83"/>
      <c r="B220" s="83"/>
      <c r="C220" s="84"/>
      <c r="D220" s="83"/>
      <c r="E220" s="88"/>
      <c r="F220" s="89"/>
      <c r="G220" s="90"/>
      <c r="H220" s="90"/>
    </row>
    <row r="221" spans="1:8" x14ac:dyDescent="0.2">
      <c r="A221" s="83"/>
      <c r="B221" s="83"/>
      <c r="C221" s="84"/>
      <c r="D221" s="83"/>
      <c r="E221" s="88"/>
      <c r="F221" s="89"/>
      <c r="G221" s="90"/>
      <c r="H221" s="90"/>
    </row>
    <row r="222" spans="1:8" x14ac:dyDescent="0.2">
      <c r="A222" s="83"/>
      <c r="B222" s="83"/>
      <c r="C222" s="84"/>
      <c r="D222" s="83"/>
      <c r="E222" s="88"/>
      <c r="F222" s="89"/>
      <c r="G222" s="90"/>
      <c r="H222" s="90"/>
    </row>
    <row r="223" spans="1:8" x14ac:dyDescent="0.2">
      <c r="A223" s="83"/>
      <c r="B223" s="83"/>
      <c r="C223" s="84"/>
      <c r="D223" s="83"/>
      <c r="E223" s="88"/>
      <c r="F223" s="89"/>
      <c r="G223" s="90"/>
      <c r="H223" s="90"/>
    </row>
    <row r="224" spans="1:8" x14ac:dyDescent="0.2">
      <c r="A224" s="83"/>
      <c r="B224" s="83"/>
      <c r="C224" s="84"/>
      <c r="D224" s="83"/>
      <c r="E224" s="88"/>
      <c r="F224" s="89"/>
      <c r="G224" s="90"/>
      <c r="H224" s="90"/>
    </row>
    <row r="225" spans="1:8" x14ac:dyDescent="0.2">
      <c r="A225" s="83"/>
      <c r="B225" s="83"/>
      <c r="C225" s="84"/>
      <c r="D225" s="83"/>
      <c r="E225" s="88"/>
      <c r="F225" s="89"/>
      <c r="G225" s="90"/>
      <c r="H225" s="90"/>
    </row>
    <row r="226" spans="1:8" x14ac:dyDescent="0.2">
      <c r="A226" s="83"/>
      <c r="B226" s="83"/>
      <c r="C226" s="84"/>
      <c r="D226" s="83"/>
      <c r="E226" s="88"/>
      <c r="F226" s="89"/>
      <c r="G226" s="90"/>
      <c r="H226" s="90"/>
    </row>
    <row r="227" spans="1:8" x14ac:dyDescent="0.2">
      <c r="A227" s="83"/>
      <c r="B227" s="83"/>
      <c r="C227" s="84"/>
      <c r="D227" s="83"/>
      <c r="E227" s="88"/>
      <c r="F227" s="89"/>
      <c r="G227" s="90"/>
      <c r="H227" s="90"/>
    </row>
    <row r="228" spans="1:8" x14ac:dyDescent="0.2">
      <c r="A228" s="83"/>
      <c r="B228" s="83"/>
      <c r="C228" s="84"/>
      <c r="D228" s="83"/>
      <c r="E228" s="88"/>
      <c r="F228" s="89"/>
      <c r="G228" s="90"/>
      <c r="H228" s="90"/>
    </row>
    <row r="229" spans="1:8" x14ac:dyDescent="0.2">
      <c r="A229" s="83"/>
      <c r="B229" s="83"/>
      <c r="C229" s="84"/>
      <c r="D229" s="83"/>
      <c r="E229" s="88"/>
      <c r="F229" s="89"/>
      <c r="G229" s="90"/>
      <c r="H229" s="90"/>
    </row>
    <row r="230" spans="1:8" x14ac:dyDescent="0.2">
      <c r="A230" s="83"/>
      <c r="B230" s="83"/>
      <c r="C230" s="84"/>
      <c r="D230" s="83"/>
      <c r="E230" s="88"/>
      <c r="F230" s="89"/>
      <c r="G230" s="90"/>
      <c r="H230" s="90"/>
    </row>
    <row r="231" spans="1:8" x14ac:dyDescent="0.2">
      <c r="A231" s="83"/>
      <c r="B231" s="83"/>
      <c r="C231" s="84"/>
      <c r="D231" s="83"/>
      <c r="E231" s="88"/>
      <c r="F231" s="89"/>
      <c r="G231" s="90"/>
      <c r="H231" s="90"/>
    </row>
    <row r="232" spans="1:8" x14ac:dyDescent="0.2">
      <c r="A232" s="83"/>
      <c r="B232" s="83"/>
      <c r="C232" s="84"/>
      <c r="D232" s="83"/>
      <c r="E232" s="88"/>
      <c r="F232" s="89"/>
      <c r="G232" s="90"/>
      <c r="H232" s="90"/>
    </row>
    <row r="233" spans="1:8" x14ac:dyDescent="0.2">
      <c r="A233" s="83"/>
      <c r="B233" s="83"/>
      <c r="C233" s="84"/>
      <c r="D233" s="83"/>
      <c r="E233" s="88"/>
      <c r="F233" s="89"/>
      <c r="G233" s="90"/>
      <c r="H233" s="90"/>
    </row>
    <row r="234" spans="1:8" x14ac:dyDescent="0.2">
      <c r="A234" s="83"/>
      <c r="B234" s="83"/>
      <c r="C234" s="84"/>
      <c r="D234" s="83"/>
      <c r="E234" s="88"/>
      <c r="F234" s="89"/>
      <c r="G234" s="90"/>
      <c r="H234" s="90"/>
    </row>
    <row r="235" spans="1:8" x14ac:dyDescent="0.2">
      <c r="A235" s="83"/>
      <c r="B235" s="83"/>
      <c r="C235" s="84"/>
      <c r="D235" s="83"/>
      <c r="E235" s="88"/>
      <c r="F235" s="89"/>
      <c r="G235" s="90"/>
      <c r="H235" s="90"/>
    </row>
    <row r="236" spans="1:8" x14ac:dyDescent="0.2">
      <c r="A236" s="83"/>
      <c r="B236" s="83"/>
      <c r="C236" s="84"/>
      <c r="D236" s="83"/>
      <c r="E236" s="88"/>
      <c r="F236" s="89"/>
      <c r="G236" s="90"/>
      <c r="H236" s="90"/>
    </row>
    <row r="237" spans="1:8" x14ac:dyDescent="0.2">
      <c r="A237" s="83"/>
      <c r="B237" s="83"/>
      <c r="C237" s="84"/>
      <c r="D237" s="83"/>
      <c r="E237" s="88"/>
      <c r="F237" s="89"/>
      <c r="G237" s="90"/>
      <c r="H237" s="90"/>
    </row>
    <row r="238" spans="1:8" x14ac:dyDescent="0.2">
      <c r="A238" s="83"/>
      <c r="B238" s="83"/>
      <c r="C238" s="84"/>
      <c r="D238" s="83"/>
      <c r="E238" s="88"/>
      <c r="F238" s="89"/>
      <c r="G238" s="90"/>
      <c r="H238" s="90"/>
    </row>
    <row r="239" spans="1:8" x14ac:dyDescent="0.2">
      <c r="A239" s="83"/>
      <c r="B239" s="83"/>
      <c r="C239" s="84"/>
      <c r="D239" s="83"/>
      <c r="E239" s="88"/>
      <c r="F239" s="89"/>
      <c r="G239" s="90"/>
      <c r="H239" s="90"/>
    </row>
    <row r="240" spans="1:8" x14ac:dyDescent="0.2">
      <c r="A240" s="83"/>
      <c r="B240" s="83"/>
      <c r="C240" s="84"/>
      <c r="D240" s="83"/>
      <c r="E240" s="88"/>
      <c r="F240" s="89"/>
      <c r="G240" s="90"/>
      <c r="H240" s="90"/>
    </row>
    <row r="241" spans="1:8" x14ac:dyDescent="0.2">
      <c r="A241" s="83"/>
      <c r="B241" s="83"/>
      <c r="C241" s="84"/>
      <c r="D241" s="83"/>
      <c r="E241" s="88"/>
      <c r="F241" s="89"/>
      <c r="G241" s="90"/>
      <c r="H241" s="90"/>
    </row>
    <row r="242" spans="1:8" x14ac:dyDescent="0.2">
      <c r="A242" s="83"/>
      <c r="B242" s="83"/>
      <c r="C242" s="84"/>
      <c r="D242" s="83"/>
      <c r="E242" s="88"/>
      <c r="F242" s="89"/>
      <c r="G242" s="90"/>
      <c r="H242" s="90"/>
    </row>
    <row r="243" spans="1:8" x14ac:dyDescent="0.2">
      <c r="A243" s="83"/>
      <c r="B243" s="83"/>
      <c r="C243" s="84"/>
      <c r="D243" s="83"/>
      <c r="E243" s="88"/>
      <c r="F243" s="89"/>
      <c r="G243" s="90"/>
      <c r="H243" s="90"/>
    </row>
    <row r="244" spans="1:8" x14ac:dyDescent="0.2">
      <c r="A244" s="83"/>
      <c r="B244" s="83"/>
      <c r="C244" s="84"/>
      <c r="D244" s="83"/>
      <c r="E244" s="88"/>
      <c r="F244" s="89"/>
      <c r="G244" s="90"/>
      <c r="H244" s="90"/>
    </row>
    <row r="245" spans="1:8" x14ac:dyDescent="0.2">
      <c r="A245" s="83"/>
      <c r="B245" s="83"/>
      <c r="C245" s="84"/>
      <c r="D245" s="83"/>
      <c r="E245" s="88"/>
      <c r="F245" s="89"/>
      <c r="G245" s="90"/>
      <c r="H245" s="90"/>
    </row>
    <row r="246" spans="1:8" x14ac:dyDescent="0.2">
      <c r="A246" s="83"/>
      <c r="B246" s="83"/>
      <c r="C246" s="84"/>
      <c r="D246" s="83"/>
      <c r="E246" s="88"/>
      <c r="F246" s="89"/>
      <c r="G246" s="90"/>
      <c r="H246" s="90"/>
    </row>
    <row r="247" spans="1:8" x14ac:dyDescent="0.2">
      <c r="A247" s="83"/>
      <c r="B247" s="83"/>
      <c r="C247" s="84"/>
      <c r="D247" s="83"/>
      <c r="E247" s="88"/>
      <c r="F247" s="89"/>
      <c r="G247" s="90"/>
      <c r="H247" s="90"/>
    </row>
    <row r="248" spans="1:8" x14ac:dyDescent="0.2">
      <c r="A248" s="83"/>
      <c r="B248" s="83"/>
      <c r="C248" s="84"/>
      <c r="D248" s="83"/>
      <c r="E248" s="88"/>
      <c r="F248" s="89"/>
      <c r="G248" s="90"/>
      <c r="H248" s="90"/>
    </row>
    <row r="249" spans="1:8" x14ac:dyDescent="0.2">
      <c r="A249" s="83"/>
      <c r="B249" s="83"/>
      <c r="C249" s="84"/>
      <c r="D249" s="83"/>
      <c r="E249" s="88"/>
      <c r="F249" s="89"/>
      <c r="G249" s="90"/>
      <c r="H249" s="90"/>
    </row>
    <row r="250" spans="1:8" x14ac:dyDescent="0.2">
      <c r="A250" s="83"/>
      <c r="B250" s="83"/>
      <c r="C250" s="84"/>
      <c r="D250" s="83"/>
      <c r="E250" s="88"/>
      <c r="F250" s="89"/>
      <c r="G250" s="90"/>
      <c r="H250" s="90"/>
    </row>
    <row r="251" spans="1:8" x14ac:dyDescent="0.2">
      <c r="A251" s="83"/>
      <c r="B251" s="83"/>
      <c r="C251" s="84"/>
      <c r="D251" s="83"/>
      <c r="E251" s="88"/>
      <c r="F251" s="89"/>
      <c r="G251" s="90"/>
      <c r="H251" s="90"/>
    </row>
    <row r="252" spans="1:8" x14ac:dyDescent="0.2">
      <c r="A252" s="83"/>
      <c r="B252" s="83"/>
      <c r="C252" s="84"/>
      <c r="D252" s="83"/>
      <c r="E252" s="88"/>
      <c r="F252" s="89"/>
      <c r="G252" s="90"/>
      <c r="H252" s="90"/>
    </row>
    <row r="253" spans="1:8" x14ac:dyDescent="0.2">
      <c r="A253" s="83"/>
      <c r="B253" s="83"/>
      <c r="C253" s="84"/>
      <c r="D253" s="83"/>
      <c r="E253" s="88"/>
      <c r="F253" s="89"/>
      <c r="G253" s="90"/>
      <c r="H253" s="90"/>
    </row>
    <row r="254" spans="1:8" x14ac:dyDescent="0.2">
      <c r="A254" s="83"/>
      <c r="B254" s="83"/>
      <c r="C254" s="84"/>
      <c r="D254" s="83"/>
      <c r="E254" s="88"/>
      <c r="F254" s="89"/>
      <c r="G254" s="90"/>
      <c r="H254" s="90"/>
    </row>
  </sheetData>
  <autoFilter ref="A4:H128"/>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activeCell="D14" sqref="D14"/>
    </sheetView>
  </sheetViews>
  <sheetFormatPr defaultRowHeight="12.75" x14ac:dyDescent="0.2"/>
  <cols>
    <col min="1" max="1" width="15.85546875" style="46" bestFit="1" customWidth="1"/>
    <col min="2" max="2" width="15" style="46" bestFit="1" customWidth="1"/>
    <col min="3" max="3" width="15.7109375" style="54" bestFit="1" customWidth="1"/>
    <col min="4" max="4" width="50.7109375" style="54" customWidth="1"/>
    <col min="5" max="5" width="14.7109375" style="55" customWidth="1"/>
    <col min="6" max="7" width="14.7109375" style="56" customWidth="1"/>
    <col min="8" max="8" width="14.7109375" style="46" customWidth="1"/>
    <col min="9" max="9" width="15.5703125" style="46" customWidth="1"/>
    <col min="10" max="16384" width="9.140625" style="46"/>
  </cols>
  <sheetData>
    <row r="1" spans="1:15" ht="66.75" customHeight="1" x14ac:dyDescent="0.2">
      <c r="A1" s="289" t="s">
        <v>111</v>
      </c>
      <c r="B1" s="289"/>
      <c r="C1" s="289"/>
      <c r="D1" s="289"/>
      <c r="E1" s="289"/>
      <c r="F1" s="289"/>
      <c r="G1" s="289"/>
      <c r="H1" s="289"/>
    </row>
    <row r="2" spans="1:15" s="47" customFormat="1" ht="25.5" customHeight="1" x14ac:dyDescent="0.2">
      <c r="A2" s="291" t="str">
        <f>Overview!B4&amp; " - Effective from "&amp;TEXT(Overview!D4,"D MMMM YYYY")&amp;" - "&amp;Overview!E4&amp;" EDCM export charges"</f>
        <v>National Grid Electricity Distribution (West Midlands) plc - Effective from 1 April 2024 - Final EDCM export charges</v>
      </c>
      <c r="B2" s="292"/>
      <c r="C2" s="292"/>
      <c r="D2" s="292"/>
      <c r="E2" s="292"/>
      <c r="F2" s="292"/>
      <c r="G2" s="292"/>
      <c r="H2" s="293"/>
    </row>
    <row r="3" spans="1:15" s="75" customFormat="1" ht="18" x14ac:dyDescent="0.2">
      <c r="A3" s="76"/>
      <c r="B3" s="76"/>
      <c r="C3" s="76"/>
      <c r="D3" s="77"/>
      <c r="E3" s="78"/>
      <c r="F3" s="78"/>
      <c r="G3" s="79"/>
      <c r="H3" s="79"/>
      <c r="I3" s="72"/>
      <c r="J3" s="72"/>
      <c r="K3" s="72"/>
      <c r="L3" s="72"/>
      <c r="M3" s="72"/>
      <c r="N3" s="72"/>
      <c r="O3" s="72"/>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84">
        <f t="array" ref="A5">IFERROR(INDEX('Annex 2 EHV charges'!$D$11:$D$200, MATCH(0, IF(ISBLANK('Annex 2 EHV charges'!$D$11:$D$200),1, COUNTIF(A$4:$A4, 'Annex 2 EHV charges'!$D$11:$D$200)), 0)),"")</f>
        <v>933</v>
      </c>
      <c r="B5" s="83">
        <f>IF($A5="","",VLOOKUP($A5,'Annex 2 EHV charges'!$D:$P,2,0))</f>
        <v>933</v>
      </c>
      <c r="C5" s="84" t="str">
        <f>IF($A5="","",VLOOKUP($A5,'Annex 2 EHV charges'!$D:$P,3,0))</f>
        <v>1470000533253</v>
      </c>
      <c r="D5" s="83" t="str">
        <f>IF($A5="","",VLOOKUP($A5,'Annex 2 EHV charges'!$D:$P,4,0))</f>
        <v>Troughton Farm PV</v>
      </c>
      <c r="E5" s="85" t="str">
        <f>IFERROR(IF(VLOOKUP($A5,'Annex 2 EHV charges'!$D:$P,COLUMN(E5)+5,FALSE)=0,"",VLOOKUP($A5,'Annex 2 EHV charges'!$D:$P,COLUMN(E5)+5,FALSE)),"")</f>
        <v/>
      </c>
      <c r="F5" s="86">
        <f>IFERROR(IF(VLOOKUP($A5,'Annex 2 EHV charges'!$D:$P,COLUMN(F5)+5,FALSE)=0,"",VLOOKUP($A5,'Annex 2 EHV charges'!$D:$P,COLUMN(F5)+5,FALSE)),"")</f>
        <v>1958.11</v>
      </c>
      <c r="G5" s="87">
        <f>IFERROR(IF(VLOOKUP($A5,'Annex 2 EHV charges'!$D:$P,COLUMN(G5)+5,FALSE)=0,"",VLOOKUP($A5,'Annex 2 EHV charges'!$D:$P,COLUMN(G5)+5,FALSE)),"")</f>
        <v>0.05</v>
      </c>
      <c r="H5" s="87">
        <f>IFERROR(IF(VLOOKUP($A5,'Annex 2 EHV charges'!$D:$P,COLUMN(H5)+5,FALSE)=0,"",VLOOKUP($A5,'Annex 2 EHV charges'!$D:$P,COLUMN(H5)+5,FALSE)),"")</f>
        <v>0.05</v>
      </c>
    </row>
    <row r="6" spans="1:15" x14ac:dyDescent="0.2">
      <c r="A6" s="84">
        <f t="array" ref="A6">IFERROR(INDEX('Annex 2 EHV charges'!$D$11:$D$200, MATCH(0, IF(ISBLANK('Annex 2 EHV charges'!$D$11:$D$200),1, COUNTIF(A$4:$A5, 'Annex 2 EHV charges'!$D$11:$D$200)), 0)),"")</f>
        <v>703</v>
      </c>
      <c r="B6" s="83">
        <f>IF($A6="","",VLOOKUP($A6,'Annex 2 EHV charges'!$D:$P,2,0))</f>
        <v>703</v>
      </c>
      <c r="C6" s="84" t="str">
        <f>IF($A6="","",VLOOKUP($A6,'Annex 2 EHV charges'!$D:$P,3,0))</f>
        <v>1430000005417</v>
      </c>
      <c r="D6" s="83" t="str">
        <f>IF($A6="","",VLOOKUP($A6,'Annex 2 EHV charges'!$D:$P,4,0))</f>
        <v>Tyseley Waste</v>
      </c>
      <c r="E6" s="85">
        <f>IFERROR(IF(VLOOKUP($A6,'Annex 2 EHV charges'!$D:$P,COLUMN(E6)+5,FALSE)=0,"",VLOOKUP($A6,'Annex 2 EHV charges'!$D:$P,COLUMN(E6)+5,FALSE)),"")</f>
        <v>-0.89500000000000002</v>
      </c>
      <c r="F6" s="86">
        <f>IFERROR(IF(VLOOKUP($A6,'Annex 2 EHV charges'!$D:$P,COLUMN(F6)+5,FALSE)=0,"",VLOOKUP($A6,'Annex 2 EHV charges'!$D:$P,COLUMN(F6)+5,FALSE)),"")</f>
        <v>690.64</v>
      </c>
      <c r="G6" s="87">
        <f>IFERROR(IF(VLOOKUP($A6,'Annex 2 EHV charges'!$D:$P,COLUMN(G6)+5,FALSE)=0,"",VLOOKUP($A6,'Annex 2 EHV charges'!$D:$P,COLUMN(G6)+5,FALSE)),"")</f>
        <v>0.05</v>
      </c>
      <c r="H6" s="87">
        <f>IFERROR(IF(VLOOKUP($A6,'Annex 2 EHV charges'!$D:$P,COLUMN(H6)+5,FALSE)=0,"",VLOOKUP($A6,'Annex 2 EHV charges'!$D:$P,COLUMN(H6)+5,FALSE)),"")</f>
        <v>0.05</v>
      </c>
    </row>
    <row r="7" spans="1:15" x14ac:dyDescent="0.2">
      <c r="A7" s="84">
        <f t="array" ref="A7">IFERROR(INDEX('Annex 2 EHV charges'!$D$11:$D$200, MATCH(0, IF(ISBLANK('Annex 2 EHV charges'!$D$11:$D$200),1, COUNTIF(A$4:$A6, 'Annex 2 EHV charges'!$D$11:$D$200)), 0)),"")</f>
        <v>750</v>
      </c>
      <c r="B7" s="83">
        <f>IF($A7="","",VLOOKUP($A7,'Annex 2 EHV charges'!$D:$P,2,0))</f>
        <v>750</v>
      </c>
      <c r="C7" s="84" t="str">
        <f>IF($A7="","",VLOOKUP($A7,'Annex 2 EHV charges'!$D:$P,3,0))</f>
        <v>1470000097965</v>
      </c>
      <c r="D7" s="83" t="str">
        <f>IF($A7="","",VLOOKUP($A7,'Annex 2 EHV charges'!$D:$P,4,0))</f>
        <v>Four Ashes Incinerator</v>
      </c>
      <c r="E7" s="85">
        <f>IFERROR(IF(VLOOKUP($A7,'Annex 2 EHV charges'!$D:$P,COLUMN(E7)+5,FALSE)=0,"",VLOOKUP($A7,'Annex 2 EHV charges'!$D:$P,COLUMN(E7)+5,FALSE)),"")</f>
        <v>-0.39900000000000002</v>
      </c>
      <c r="F7" s="86">
        <f>IFERROR(IF(VLOOKUP($A7,'Annex 2 EHV charges'!$D:$P,COLUMN(F7)+5,FALSE)=0,"",VLOOKUP($A7,'Annex 2 EHV charges'!$D:$P,COLUMN(F7)+5,FALSE)),"")</f>
        <v>384.55</v>
      </c>
      <c r="G7" s="87">
        <f>IFERROR(IF(VLOOKUP($A7,'Annex 2 EHV charges'!$D:$P,COLUMN(G7)+5,FALSE)=0,"",VLOOKUP($A7,'Annex 2 EHV charges'!$D:$P,COLUMN(G7)+5,FALSE)),"")</f>
        <v>0.05</v>
      </c>
      <c r="H7" s="87">
        <f>IFERROR(IF(VLOOKUP($A7,'Annex 2 EHV charges'!$D:$P,COLUMN(H7)+5,FALSE)=0,"",VLOOKUP($A7,'Annex 2 EHV charges'!$D:$P,COLUMN(H7)+5,FALSE)),"")</f>
        <v>0.05</v>
      </c>
    </row>
    <row r="8" spans="1:15" x14ac:dyDescent="0.2">
      <c r="A8" s="84">
        <f t="array" ref="A8">IFERROR(INDEX('Annex 2 EHV charges'!$D$11:$D$200, MATCH(0, IF(ISBLANK('Annex 2 EHV charges'!$D$11:$D$200),1, COUNTIF(A$4:$A7, 'Annex 2 EHV charges'!$D$11:$D$200)), 0)),"")</f>
        <v>751</v>
      </c>
      <c r="B8" s="83">
        <f>IF($A8="","",VLOOKUP($A8,'Annex 2 EHV charges'!$D:$P,2,0))</f>
        <v>751</v>
      </c>
      <c r="C8" s="84" t="str">
        <f>IF($A8="","",VLOOKUP($A8,'Annex 2 EHV charges'!$D:$P,3,0))</f>
        <v>1470000077950</v>
      </c>
      <c r="D8" s="83" t="str">
        <f>IF($A8="","",VLOOKUP($A8,'Annex 2 EHV charges'!$D:$P,4,0))</f>
        <v>Witches Farm Solar</v>
      </c>
      <c r="E8" s="85" t="str">
        <f>IFERROR(IF(VLOOKUP($A8,'Annex 2 EHV charges'!$D:$P,COLUMN(E8)+5,FALSE)=0,"",VLOOKUP($A8,'Annex 2 EHV charges'!$D:$P,COLUMN(E8)+5,FALSE)),"")</f>
        <v/>
      </c>
      <c r="F8" s="86">
        <f>IFERROR(IF(VLOOKUP($A8,'Annex 2 EHV charges'!$D:$P,COLUMN(F8)+5,FALSE)=0,"",VLOOKUP($A8,'Annex 2 EHV charges'!$D:$P,COLUMN(F8)+5,FALSE)),"")</f>
        <v>1439.77</v>
      </c>
      <c r="G8" s="87">
        <f>IFERROR(IF(VLOOKUP($A8,'Annex 2 EHV charges'!$D:$P,COLUMN(G8)+5,FALSE)=0,"",VLOOKUP($A8,'Annex 2 EHV charges'!$D:$P,COLUMN(G8)+5,FALSE)),"")</f>
        <v>0.05</v>
      </c>
      <c r="H8" s="87">
        <f>IFERROR(IF(VLOOKUP($A8,'Annex 2 EHV charges'!$D:$P,COLUMN(H8)+5,FALSE)=0,"",VLOOKUP($A8,'Annex 2 EHV charges'!$D:$P,COLUMN(H8)+5,FALSE)),"")</f>
        <v>0.05</v>
      </c>
    </row>
    <row r="9" spans="1:15" ht="25.5" x14ac:dyDescent="0.2">
      <c r="A9" s="84">
        <f t="array" ref="A9">IFERROR(INDEX('Annex 2 EHV charges'!$D$11:$D$200, MATCH(0, IF(ISBLANK('Annex 2 EHV charges'!$D$11:$D$200),1, COUNTIF(A$4:$A8, 'Annex 2 EHV charges'!$D$11:$D$200)), 0)),"")</f>
        <v>708</v>
      </c>
      <c r="B9" s="83">
        <f>IF($A9="","",VLOOKUP($A9,'Annex 2 EHV charges'!$D:$P,2,0))</f>
        <v>708</v>
      </c>
      <c r="C9" s="84" t="str">
        <f>IF($A9="","",VLOOKUP($A9,'Annex 2 EHV charges'!$D:$P,3,0))</f>
        <v>1430000001360
1430000001370</v>
      </c>
      <c r="D9" s="83" t="str">
        <f>IF($A9="","",VLOOKUP($A9,'Annex 2 EHV charges'!$D:$P,4,0))</f>
        <v>Uni of Birmingham</v>
      </c>
      <c r="E9" s="85" t="str">
        <f>IFERROR(IF(VLOOKUP($A9,'Annex 2 EHV charges'!$D:$P,COLUMN(E9)+5,FALSE)=0,"",VLOOKUP($A9,'Annex 2 EHV charges'!$D:$P,COLUMN(E9)+5,FALSE)),"")</f>
        <v/>
      </c>
      <c r="F9" s="86" t="str">
        <f>IFERROR(IF(VLOOKUP($A9,'Annex 2 EHV charges'!$D:$P,COLUMN(F9)+5,FALSE)=0,"",VLOOKUP($A9,'Annex 2 EHV charges'!$D:$P,COLUMN(F9)+5,FALSE)),"")</f>
        <v/>
      </c>
      <c r="G9" s="87" t="str">
        <f>IFERROR(IF(VLOOKUP($A9,'Annex 2 EHV charges'!$D:$P,COLUMN(G9)+5,FALSE)=0,"",VLOOKUP($A9,'Annex 2 EHV charges'!$D:$P,COLUMN(G9)+5,FALSE)),"")</f>
        <v/>
      </c>
      <c r="H9" s="87" t="str">
        <f>IFERROR(IF(VLOOKUP($A9,'Annex 2 EHV charges'!$D:$P,COLUMN(H9)+5,FALSE)=0,"",VLOOKUP($A9,'Annex 2 EHV charges'!$D:$P,COLUMN(H9)+5,FALSE)),"")</f>
        <v/>
      </c>
    </row>
    <row r="10" spans="1:15" x14ac:dyDescent="0.2">
      <c r="A10" s="84">
        <f t="array" ref="A10">IFERROR(INDEX('Annex 2 EHV charges'!$D$11:$D$200, MATCH(0, IF(ISBLANK('Annex 2 EHV charges'!$D$11:$D$200),1, COUNTIF(A$4:$A9, 'Annex 2 EHV charges'!$D$11:$D$200)), 0)),"")</f>
        <v>732</v>
      </c>
      <c r="B10" s="83">
        <f>IF($A10="","",VLOOKUP($A10,'Annex 2 EHV charges'!$D:$P,2,0))</f>
        <v>732</v>
      </c>
      <c r="C10" s="84" t="str">
        <f>IF($A10="","",VLOOKUP($A10,'Annex 2 EHV charges'!$D:$P,3,0))</f>
        <v>1424993500000</v>
      </c>
      <c r="D10" s="83" t="str">
        <f>IF($A10="","",VLOOKUP($A10,'Annex 2 EHV charges'!$D:$P,4,0))</f>
        <v>Wolverhampton Waste Services</v>
      </c>
      <c r="E10" s="85" t="str">
        <f>IFERROR(IF(VLOOKUP($A10,'Annex 2 EHV charges'!$D:$P,COLUMN(E10)+5,FALSE)=0,"",VLOOKUP($A10,'Annex 2 EHV charges'!$D:$P,COLUMN(E10)+5,FALSE)),"")</f>
        <v/>
      </c>
      <c r="F10" s="86" t="str">
        <f>IFERROR(IF(VLOOKUP($A10,'Annex 2 EHV charges'!$D:$P,COLUMN(F10)+5,FALSE)=0,"",VLOOKUP($A10,'Annex 2 EHV charges'!$D:$P,COLUMN(F10)+5,FALSE)),"")</f>
        <v/>
      </c>
      <c r="G10" s="87" t="str">
        <f>IFERROR(IF(VLOOKUP($A10,'Annex 2 EHV charges'!$D:$P,COLUMN(G10)+5,FALSE)=0,"",VLOOKUP($A10,'Annex 2 EHV charges'!$D:$P,COLUMN(G10)+5,FALSE)),"")</f>
        <v/>
      </c>
      <c r="H10" s="87" t="str">
        <f>IFERROR(IF(VLOOKUP($A10,'Annex 2 EHV charges'!$D:$P,COLUMN(H10)+5,FALSE)=0,"",VLOOKUP($A10,'Annex 2 EHV charges'!$D:$P,COLUMN(H10)+5,FALSE)),"")</f>
        <v/>
      </c>
    </row>
    <row r="11" spans="1:15" ht="25.5" x14ac:dyDescent="0.2">
      <c r="A11" s="84">
        <f t="array" ref="A11">IFERROR(INDEX('Annex 2 EHV charges'!$D$11:$D$200, MATCH(0, IF(ISBLANK('Annex 2 EHV charges'!$D$11:$D$200),1, COUNTIF(A$4:$A10, 'Annex 2 EHV charges'!$D$11:$D$200)), 0)),"")</f>
        <v>733</v>
      </c>
      <c r="B11" s="83">
        <f>IF($A11="","",VLOOKUP($A11,'Annex 2 EHV charges'!$D:$P,2,0))</f>
        <v>733</v>
      </c>
      <c r="C11" s="84" t="str">
        <f>IF($A11="","",VLOOKUP($A11,'Annex 2 EHV charges'!$D:$P,3,0))</f>
        <v>1430000000915
1430000000924</v>
      </c>
      <c r="D11" s="83" t="str">
        <f>IF($A11="","",VLOOKUP($A11,'Annex 2 EHV charges'!$D:$P,4,0))</f>
        <v>Stoke CHP</v>
      </c>
      <c r="E11" s="85" t="str">
        <f>IFERROR(IF(VLOOKUP($A11,'Annex 2 EHV charges'!$D:$P,COLUMN(E11)+5,FALSE)=0,"",VLOOKUP($A11,'Annex 2 EHV charges'!$D:$P,COLUMN(E11)+5,FALSE)),"")</f>
        <v/>
      </c>
      <c r="F11" s="86" t="str">
        <f>IFERROR(IF(VLOOKUP($A11,'Annex 2 EHV charges'!$D:$P,COLUMN(F11)+5,FALSE)=0,"",VLOOKUP($A11,'Annex 2 EHV charges'!$D:$P,COLUMN(F11)+5,FALSE)),"")</f>
        <v/>
      </c>
      <c r="G11" s="87" t="str">
        <f>IFERROR(IF(VLOOKUP($A11,'Annex 2 EHV charges'!$D:$P,COLUMN(G11)+5,FALSE)=0,"",VLOOKUP($A11,'Annex 2 EHV charges'!$D:$P,COLUMN(G11)+5,FALSE)),"")</f>
        <v/>
      </c>
      <c r="H11" s="87" t="str">
        <f>IFERROR(IF(VLOOKUP($A11,'Annex 2 EHV charges'!$D:$P,COLUMN(H11)+5,FALSE)=0,"",VLOOKUP($A11,'Annex 2 EHV charges'!$D:$P,COLUMN(H11)+5,FALSE)),"")</f>
        <v/>
      </c>
    </row>
    <row r="12" spans="1:15" x14ac:dyDescent="0.2">
      <c r="A12" s="84">
        <f t="array" ref="A12">IFERROR(INDEX('Annex 2 EHV charges'!$D$11:$D$200, MATCH(0, IF(ISBLANK('Annex 2 EHV charges'!$D$11:$D$200),1, COUNTIF(A$4:$A11, 'Annex 2 EHV charges'!$D$11:$D$200)), 0)),"")</f>
        <v>734</v>
      </c>
      <c r="B12" s="83">
        <f>IF($A12="","",VLOOKUP($A12,'Annex 2 EHV charges'!$D:$P,2,0))</f>
        <v>734</v>
      </c>
      <c r="C12" s="84" t="str">
        <f>IF($A12="","",VLOOKUP($A12,'Annex 2 EHV charges'!$D:$P,3,0))</f>
        <v>1425793500001</v>
      </c>
      <c r="D12" s="83" t="str">
        <f>IF($A12="","",VLOOKUP($A12,'Annex 2 EHV charges'!$D:$P,4,0))</f>
        <v>Hanford Waste Services</v>
      </c>
      <c r="E12" s="85" t="str">
        <f>IFERROR(IF(VLOOKUP($A12,'Annex 2 EHV charges'!$D:$P,COLUMN(E12)+5,FALSE)=0,"",VLOOKUP($A12,'Annex 2 EHV charges'!$D:$P,COLUMN(E12)+5,FALSE)),"")</f>
        <v/>
      </c>
      <c r="F12" s="86" t="str">
        <f>IFERROR(IF(VLOOKUP($A12,'Annex 2 EHV charges'!$D:$P,COLUMN(F12)+5,FALSE)=0,"",VLOOKUP($A12,'Annex 2 EHV charges'!$D:$P,COLUMN(F12)+5,FALSE)),"")</f>
        <v/>
      </c>
      <c r="G12" s="87" t="str">
        <f>IFERROR(IF(VLOOKUP($A12,'Annex 2 EHV charges'!$D:$P,COLUMN(G12)+5,FALSE)=0,"",VLOOKUP($A12,'Annex 2 EHV charges'!$D:$P,COLUMN(G12)+5,FALSE)),"")</f>
        <v/>
      </c>
      <c r="H12" s="87" t="str">
        <f>IFERROR(IF(VLOOKUP($A12,'Annex 2 EHV charges'!$D:$P,COLUMN(H12)+5,FALSE)=0,"",VLOOKUP($A12,'Annex 2 EHV charges'!$D:$P,COLUMN(H12)+5,FALSE)),"")</f>
        <v/>
      </c>
    </row>
    <row r="13" spans="1:15" ht="25.5" x14ac:dyDescent="0.2">
      <c r="A13" s="84">
        <f t="array" ref="A13">IFERROR(INDEX('Annex 2 EHV charges'!$D$11:$D$200, MATCH(0, IF(ISBLANK('Annex 2 EHV charges'!$D$11:$D$200),1, COUNTIF(A$4:$A12, 'Annex 2 EHV charges'!$D$11:$D$200)), 0)),"")</f>
        <v>735</v>
      </c>
      <c r="B13" s="83">
        <f>IF($A13="","",VLOOKUP($A13,'Annex 2 EHV charges'!$D:$P,2,0))</f>
        <v>735</v>
      </c>
      <c r="C13" s="84" t="str">
        <f>IF($A13="","",VLOOKUP($A13,'Annex 2 EHV charges'!$D:$P,3,0))</f>
        <v>1430000033051
1430000033060</v>
      </c>
      <c r="D13" s="83" t="str">
        <f>IF($A13="","",VLOOKUP($A13,'Annex 2 EHV charges'!$D:$P,4,0))</f>
        <v>NR Kidsgrove</v>
      </c>
      <c r="E13" s="85" t="str">
        <f>IFERROR(IF(VLOOKUP($A13,'Annex 2 EHV charges'!$D:$P,COLUMN(E13)+5,FALSE)=0,"",VLOOKUP($A13,'Annex 2 EHV charges'!$D:$P,COLUMN(E13)+5,FALSE)),"")</f>
        <v/>
      </c>
      <c r="F13" s="86" t="str">
        <f>IFERROR(IF(VLOOKUP($A13,'Annex 2 EHV charges'!$D:$P,COLUMN(F13)+5,FALSE)=0,"",VLOOKUP($A13,'Annex 2 EHV charges'!$D:$P,COLUMN(F13)+5,FALSE)),"")</f>
        <v/>
      </c>
      <c r="G13" s="87" t="str">
        <f>IFERROR(IF(VLOOKUP($A13,'Annex 2 EHV charges'!$D:$P,COLUMN(G13)+5,FALSE)=0,"",VLOOKUP($A13,'Annex 2 EHV charges'!$D:$P,COLUMN(G13)+5,FALSE)),"")</f>
        <v/>
      </c>
      <c r="H13" s="87" t="str">
        <f>IFERROR(IF(VLOOKUP($A13,'Annex 2 EHV charges'!$D:$P,COLUMN(H13)+5,FALSE)=0,"",VLOOKUP($A13,'Annex 2 EHV charges'!$D:$P,COLUMN(H13)+5,FALSE)),"")</f>
        <v/>
      </c>
    </row>
    <row r="14" spans="1:15" x14ac:dyDescent="0.2">
      <c r="A14" s="84">
        <f t="array" ref="A14">IFERROR(INDEX('Annex 2 EHV charges'!$D$11:$D$200, MATCH(0, IF(ISBLANK('Annex 2 EHV charges'!$D$11:$D$200),1, COUNTIF(A$4:$A13, 'Annex 2 EHV charges'!$D$11:$D$200)), 0)),"")</f>
        <v>736</v>
      </c>
      <c r="B14" s="83">
        <f>IF($A14="","",VLOOKUP($A14,'Annex 2 EHV charges'!$D:$P,2,0))</f>
        <v>736</v>
      </c>
      <c r="C14" s="84" t="str">
        <f>IF($A14="","",VLOOKUP($A14,'Annex 2 EHV charges'!$D:$P,3,0))</f>
        <v>1430000033098</v>
      </c>
      <c r="D14" s="83" t="str">
        <f>IF($A14="","",VLOOKUP($A14,'Annex 2 EHV charges'!$D:$P,4,0))</f>
        <v>NR Stafford</v>
      </c>
      <c r="E14" s="85" t="str">
        <f>IFERROR(IF(VLOOKUP($A14,'Annex 2 EHV charges'!$D:$P,COLUMN(E14)+5,FALSE)=0,"",VLOOKUP($A14,'Annex 2 EHV charges'!$D:$P,COLUMN(E14)+5,FALSE)),"")</f>
        <v/>
      </c>
      <c r="F14" s="86" t="str">
        <f>IFERROR(IF(VLOOKUP($A14,'Annex 2 EHV charges'!$D:$P,COLUMN(F14)+5,FALSE)=0,"",VLOOKUP($A14,'Annex 2 EHV charges'!$D:$P,COLUMN(F14)+5,FALSE)),"")</f>
        <v/>
      </c>
      <c r="G14" s="87" t="str">
        <f>IFERROR(IF(VLOOKUP($A14,'Annex 2 EHV charges'!$D:$P,COLUMN(G14)+5,FALSE)=0,"",VLOOKUP($A14,'Annex 2 EHV charges'!$D:$P,COLUMN(G14)+5,FALSE)),"")</f>
        <v/>
      </c>
      <c r="H14" s="87" t="str">
        <f>IFERROR(IF(VLOOKUP($A14,'Annex 2 EHV charges'!$D:$P,COLUMN(H14)+5,FALSE)=0,"",VLOOKUP($A14,'Annex 2 EHV charges'!$D:$P,COLUMN(H14)+5,FALSE)),"")</f>
        <v/>
      </c>
    </row>
    <row r="15" spans="1:15" ht="25.5" x14ac:dyDescent="0.2">
      <c r="A15" s="84">
        <f t="array" ref="A15">IFERROR(INDEX('Annex 2 EHV charges'!$D$11:$D$200, MATCH(0, IF(ISBLANK('Annex 2 EHV charges'!$D$11:$D$200),1, COUNTIF(A$4:$A14, 'Annex 2 EHV charges'!$D$11:$D$200)), 0)),"")</f>
        <v>741</v>
      </c>
      <c r="B15" s="83">
        <f>IF($A15="","",VLOOKUP($A15,'Annex 2 EHV charges'!$D:$P,2,0))</f>
        <v>741</v>
      </c>
      <c r="C15" s="84" t="str">
        <f>IF($A15="","",VLOOKUP($A15,'Annex 2 EHV charges'!$D:$P,3,0))</f>
        <v>1430000033070
1430000044090</v>
      </c>
      <c r="D15" s="83" t="str">
        <f>IF($A15="","",VLOOKUP($A15,'Annex 2 EHV charges'!$D:$P,4,0))</f>
        <v>NR Washwood Heath</v>
      </c>
      <c r="E15" s="85" t="str">
        <f>IFERROR(IF(VLOOKUP($A15,'Annex 2 EHV charges'!$D:$P,COLUMN(E15)+5,FALSE)=0,"",VLOOKUP($A15,'Annex 2 EHV charges'!$D:$P,COLUMN(E15)+5,FALSE)),"")</f>
        <v/>
      </c>
      <c r="F15" s="86" t="str">
        <f>IFERROR(IF(VLOOKUP($A15,'Annex 2 EHV charges'!$D:$P,COLUMN(F15)+5,FALSE)=0,"",VLOOKUP($A15,'Annex 2 EHV charges'!$D:$P,COLUMN(F15)+5,FALSE)),"")</f>
        <v/>
      </c>
      <c r="G15" s="87" t="str">
        <f>IFERROR(IF(VLOOKUP($A15,'Annex 2 EHV charges'!$D:$P,COLUMN(G15)+5,FALSE)=0,"",VLOOKUP($A15,'Annex 2 EHV charges'!$D:$P,COLUMN(G15)+5,FALSE)),"")</f>
        <v/>
      </c>
      <c r="H15" s="87" t="str">
        <f>IFERROR(IF(VLOOKUP($A15,'Annex 2 EHV charges'!$D:$P,COLUMN(H15)+5,FALSE)=0,"",VLOOKUP($A15,'Annex 2 EHV charges'!$D:$P,COLUMN(H15)+5,FALSE)),"")</f>
        <v/>
      </c>
    </row>
    <row r="16" spans="1:15" x14ac:dyDescent="0.2">
      <c r="A16" s="84">
        <f t="array" ref="A16">IFERROR(INDEX('Annex 2 EHV charges'!$D$11:$D$200, MATCH(0, IF(ISBLANK('Annex 2 EHV charges'!$D$11:$D$200),1, COUNTIF(A$4:$A15, 'Annex 2 EHV charges'!$D$11:$D$200)), 0)),"")</f>
        <v>737</v>
      </c>
      <c r="B16" s="83">
        <f>IF($A16="","",VLOOKUP($A16,'Annex 2 EHV charges'!$D:$P,2,0))</f>
        <v>737</v>
      </c>
      <c r="C16" s="84" t="str">
        <f>IF($A16="","",VLOOKUP($A16,'Annex 2 EHV charges'!$D:$P,3,0))</f>
        <v>1430000033121</v>
      </c>
      <c r="D16" s="83" t="str">
        <f>IF($A16="","",VLOOKUP($A16,'Annex 2 EHV charges'!$D:$P,4,0))</f>
        <v>NR Winson Green</v>
      </c>
      <c r="E16" s="85" t="str">
        <f>IFERROR(IF(VLOOKUP($A16,'Annex 2 EHV charges'!$D:$P,COLUMN(E16)+5,FALSE)=0,"",VLOOKUP($A16,'Annex 2 EHV charges'!$D:$P,COLUMN(E16)+5,FALSE)),"")</f>
        <v/>
      </c>
      <c r="F16" s="86" t="str">
        <f>IFERROR(IF(VLOOKUP($A16,'Annex 2 EHV charges'!$D:$P,COLUMN(F16)+5,FALSE)=0,"",VLOOKUP($A16,'Annex 2 EHV charges'!$D:$P,COLUMN(F16)+5,FALSE)),"")</f>
        <v/>
      </c>
      <c r="G16" s="87" t="str">
        <f>IFERROR(IF(VLOOKUP($A16,'Annex 2 EHV charges'!$D:$P,COLUMN(G16)+5,FALSE)=0,"",VLOOKUP($A16,'Annex 2 EHV charges'!$D:$P,COLUMN(G16)+5,FALSE)),"")</f>
        <v/>
      </c>
      <c r="H16" s="87" t="str">
        <f>IFERROR(IF(VLOOKUP($A16,'Annex 2 EHV charges'!$D:$P,COLUMN(H16)+5,FALSE)=0,"",VLOOKUP($A16,'Annex 2 EHV charges'!$D:$P,COLUMN(H16)+5,FALSE)),"")</f>
        <v/>
      </c>
    </row>
    <row r="17" spans="1:8" x14ac:dyDescent="0.2">
      <c r="A17" s="84">
        <f t="array" ref="A17">IFERROR(INDEX('Annex 2 EHV charges'!$D$11:$D$200, MATCH(0, IF(ISBLANK('Annex 2 EHV charges'!$D$11:$D$200),1, COUNTIF(A$4:$A16, 'Annex 2 EHV charges'!$D$11:$D$200)), 0)),"")</f>
        <v>738</v>
      </c>
      <c r="B17" s="83">
        <f>IF($A17="","",VLOOKUP($A17,'Annex 2 EHV charges'!$D:$P,2,0))</f>
        <v>738</v>
      </c>
      <c r="C17" s="84" t="str">
        <f>IF($A17="","",VLOOKUP($A17,'Annex 2 EHV charges'!$D:$P,3,0))</f>
        <v>1430000033089</v>
      </c>
      <c r="D17" s="83" t="str">
        <f>IF($A17="","",VLOOKUP($A17,'Annex 2 EHV charges'!$D:$P,4,0))</f>
        <v>NR Smethwick</v>
      </c>
      <c r="E17" s="85" t="str">
        <f>IFERROR(IF(VLOOKUP($A17,'Annex 2 EHV charges'!$D:$P,COLUMN(E17)+5,FALSE)=0,"",VLOOKUP($A17,'Annex 2 EHV charges'!$D:$P,COLUMN(E17)+5,FALSE)),"")</f>
        <v/>
      </c>
      <c r="F17" s="86" t="str">
        <f>IFERROR(IF(VLOOKUP($A17,'Annex 2 EHV charges'!$D:$P,COLUMN(F17)+5,FALSE)=0,"",VLOOKUP($A17,'Annex 2 EHV charges'!$D:$P,COLUMN(F17)+5,FALSE)),"")</f>
        <v/>
      </c>
      <c r="G17" s="87" t="str">
        <f>IFERROR(IF(VLOOKUP($A17,'Annex 2 EHV charges'!$D:$P,COLUMN(G17)+5,FALSE)=0,"",VLOOKUP($A17,'Annex 2 EHV charges'!$D:$P,COLUMN(G17)+5,FALSE)),"")</f>
        <v/>
      </c>
      <c r="H17" s="87" t="str">
        <f>IFERROR(IF(VLOOKUP($A17,'Annex 2 EHV charges'!$D:$P,COLUMN(H17)+5,FALSE)=0,"",VLOOKUP($A17,'Annex 2 EHV charges'!$D:$P,COLUMN(H17)+5,FALSE)),"")</f>
        <v/>
      </c>
    </row>
    <row r="18" spans="1:8" x14ac:dyDescent="0.2">
      <c r="A18" s="84">
        <f t="array" ref="A18">IFERROR(INDEX('Annex 2 EHV charges'!$D$11:$D$200, MATCH(0, IF(ISBLANK('Annex 2 EHV charges'!$D$11:$D$200),1, COUNTIF(A$4:$A17, 'Annex 2 EHV charges'!$D$11:$D$200)), 0)),"")</f>
        <v>739</v>
      </c>
      <c r="B18" s="83">
        <f>IF($A18="","",VLOOKUP($A18,'Annex 2 EHV charges'!$D:$P,2,0))</f>
        <v>739</v>
      </c>
      <c r="C18" s="84" t="str">
        <f>IF($A18="","",VLOOKUP($A18,'Annex 2 EHV charges'!$D:$P,3,0))</f>
        <v>1430000033112</v>
      </c>
      <c r="D18" s="83" t="str">
        <f>IF($A18="","",VLOOKUP($A18,'Annex 2 EHV charges'!$D:$P,4,0))</f>
        <v>NR Willenhall</v>
      </c>
      <c r="E18" s="85" t="str">
        <f>IFERROR(IF(VLOOKUP($A18,'Annex 2 EHV charges'!$D:$P,COLUMN(E18)+5,FALSE)=0,"",VLOOKUP($A18,'Annex 2 EHV charges'!$D:$P,COLUMN(E18)+5,FALSE)),"")</f>
        <v/>
      </c>
      <c r="F18" s="86" t="str">
        <f>IFERROR(IF(VLOOKUP($A18,'Annex 2 EHV charges'!$D:$P,COLUMN(F18)+5,FALSE)=0,"",VLOOKUP($A18,'Annex 2 EHV charges'!$D:$P,COLUMN(F18)+5,FALSE)),"")</f>
        <v/>
      </c>
      <c r="G18" s="87" t="str">
        <f>IFERROR(IF(VLOOKUP($A18,'Annex 2 EHV charges'!$D:$P,COLUMN(G18)+5,FALSE)=0,"",VLOOKUP($A18,'Annex 2 EHV charges'!$D:$P,COLUMN(G18)+5,FALSE)),"")</f>
        <v/>
      </c>
      <c r="H18" s="87" t="str">
        <f>IFERROR(IF(VLOOKUP($A18,'Annex 2 EHV charges'!$D:$P,COLUMN(H18)+5,FALSE)=0,"",VLOOKUP($A18,'Annex 2 EHV charges'!$D:$P,COLUMN(H18)+5,FALSE)),"")</f>
        <v/>
      </c>
    </row>
    <row r="19" spans="1:8" x14ac:dyDescent="0.2">
      <c r="A19" s="84">
        <f t="array" ref="A19">IFERROR(INDEX('Annex 2 EHV charges'!$D$11:$D$200, MATCH(0, IF(ISBLANK('Annex 2 EHV charges'!$D$11:$D$200),1, COUNTIF(A$4:$A18, 'Annex 2 EHV charges'!$D$11:$D$200)), 0)),"")</f>
        <v>748</v>
      </c>
      <c r="B19" s="83">
        <f>IF($A19="","",VLOOKUP($A19,'Annex 2 EHV charges'!$D:$P,2,0))</f>
        <v>748</v>
      </c>
      <c r="C19" s="84" t="str">
        <f>IF($A19="","",VLOOKUP($A19,'Annex 2 EHV charges'!$D:$P,3,0))</f>
        <v>1460002083355</v>
      </c>
      <c r="D19" s="83" t="str">
        <f>IF($A19="","",VLOOKUP($A19,'Annex 2 EHV charges'!$D:$P,4,0))</f>
        <v>Northwick AD</v>
      </c>
      <c r="E19" s="85">
        <f>IFERROR(IF(VLOOKUP($A19,'Annex 2 EHV charges'!$D:$P,COLUMN(E19)+5,FALSE)=0,"",VLOOKUP($A19,'Annex 2 EHV charges'!$D:$P,COLUMN(E19)+5,FALSE)),"")</f>
        <v>-3.1669999999999998</v>
      </c>
      <c r="F19" s="86">
        <f>IFERROR(IF(VLOOKUP($A19,'Annex 2 EHV charges'!$D:$P,COLUMN(F19)+5,FALSE)=0,"",VLOOKUP($A19,'Annex 2 EHV charges'!$D:$P,COLUMN(F19)+5,FALSE)),"")</f>
        <v>29.68</v>
      </c>
      <c r="G19" s="87">
        <f>IFERROR(IF(VLOOKUP($A19,'Annex 2 EHV charges'!$D:$P,COLUMN(G19)+5,FALSE)=0,"",VLOOKUP($A19,'Annex 2 EHV charges'!$D:$P,COLUMN(G19)+5,FALSE)),"")</f>
        <v>0.05</v>
      </c>
      <c r="H19" s="87">
        <f>IFERROR(IF(VLOOKUP($A19,'Annex 2 EHV charges'!$D:$P,COLUMN(H19)+5,FALSE)=0,"",VLOOKUP($A19,'Annex 2 EHV charges'!$D:$P,COLUMN(H19)+5,FALSE)),"")</f>
        <v>0.05</v>
      </c>
    </row>
    <row r="20" spans="1:8" x14ac:dyDescent="0.2">
      <c r="A20" s="84">
        <f t="array" ref="A20">IFERROR(INDEX('Annex 2 EHV charges'!$D$11:$D$200, MATCH(0, IF(ISBLANK('Annex 2 EHV charges'!$D$11:$D$200),1, COUNTIF(A$4:$A19, 'Annex 2 EHV charges'!$D$11:$D$200)), 0)),"")</f>
        <v>749</v>
      </c>
      <c r="B20" s="83">
        <f>IF($A20="","",VLOOKUP($A20,'Annex 2 EHV charges'!$D:$P,2,0))</f>
        <v>749</v>
      </c>
      <c r="C20" s="84" t="str">
        <f>IF($A20="","",VLOOKUP($A20,'Annex 2 EHV charges'!$D:$P,3,0))</f>
        <v>1460002258671</v>
      </c>
      <c r="D20" s="83" t="str">
        <f>IF($A20="","",VLOOKUP($A20,'Annex 2 EHV charges'!$D:$P,4,0))</f>
        <v>Swancote</v>
      </c>
      <c r="E20" s="85">
        <f>IFERROR(IF(VLOOKUP($A20,'Annex 2 EHV charges'!$D:$P,COLUMN(E20)+5,FALSE)=0,"",VLOOKUP($A20,'Annex 2 EHV charges'!$D:$P,COLUMN(E20)+5,FALSE)),"")</f>
        <v>-1.3879999999999999</v>
      </c>
      <c r="F20" s="86">
        <f>IFERROR(IF(VLOOKUP($A20,'Annex 2 EHV charges'!$D:$P,COLUMN(F20)+5,FALSE)=0,"",VLOOKUP($A20,'Annex 2 EHV charges'!$D:$P,COLUMN(F20)+5,FALSE)),"")</f>
        <v>698.06</v>
      </c>
      <c r="G20" s="87">
        <f>IFERROR(IF(VLOOKUP($A20,'Annex 2 EHV charges'!$D:$P,COLUMN(G20)+5,FALSE)=0,"",VLOOKUP($A20,'Annex 2 EHV charges'!$D:$P,COLUMN(G20)+5,FALSE)),"")</f>
        <v>0.05</v>
      </c>
      <c r="H20" s="87">
        <f>IFERROR(IF(VLOOKUP($A20,'Annex 2 EHV charges'!$D:$P,COLUMN(H20)+5,FALSE)=0,"",VLOOKUP($A20,'Annex 2 EHV charges'!$D:$P,COLUMN(H20)+5,FALSE)),"")</f>
        <v>0.05</v>
      </c>
    </row>
    <row r="21" spans="1:8" x14ac:dyDescent="0.2">
      <c r="A21" s="84">
        <f t="array" ref="A21">IFERROR(INDEX('Annex 2 EHV charges'!$D$11:$D$200, MATCH(0, IF(ISBLANK('Annex 2 EHV charges'!$D$11:$D$200),1, COUNTIF(A$4:$A20, 'Annex 2 EHV charges'!$D$11:$D$200)), 0)),"")</f>
        <v>752</v>
      </c>
      <c r="B21" s="83">
        <f>IF($A21="","",VLOOKUP($A21,'Annex 2 EHV charges'!$D:$P,2,0))</f>
        <v>752</v>
      </c>
      <c r="C21" s="84" t="str">
        <f>IF($A21="","",VLOOKUP($A21,'Annex 2 EHV charges'!$D:$P,3,0))</f>
        <v>1460002256034</v>
      </c>
      <c r="D21" s="83" t="str">
        <f>IF($A21="","",VLOOKUP($A21,'Annex 2 EHV charges'!$D:$P,4,0))</f>
        <v>Spring Hill Solar generation</v>
      </c>
      <c r="E21" s="85" t="str">
        <f>IFERROR(IF(VLOOKUP($A21,'Annex 2 EHV charges'!$D:$P,COLUMN(E21)+5,FALSE)=0,"",VLOOKUP($A21,'Annex 2 EHV charges'!$D:$P,COLUMN(E21)+5,FALSE)),"")</f>
        <v/>
      </c>
      <c r="F21" s="86">
        <f>IFERROR(IF(VLOOKUP($A21,'Annex 2 EHV charges'!$D:$P,COLUMN(F21)+5,FALSE)=0,"",VLOOKUP($A21,'Annex 2 EHV charges'!$D:$P,COLUMN(F21)+5,FALSE)),"")</f>
        <v>82.45</v>
      </c>
      <c r="G21" s="87">
        <f>IFERROR(IF(VLOOKUP($A21,'Annex 2 EHV charges'!$D:$P,COLUMN(G21)+5,FALSE)=0,"",VLOOKUP($A21,'Annex 2 EHV charges'!$D:$P,COLUMN(G21)+5,FALSE)),"")</f>
        <v>0.05</v>
      </c>
      <c r="H21" s="87">
        <f>IFERROR(IF(VLOOKUP($A21,'Annex 2 EHV charges'!$D:$P,COLUMN(H21)+5,FALSE)=0,"",VLOOKUP($A21,'Annex 2 EHV charges'!$D:$P,COLUMN(H21)+5,FALSE)),"")</f>
        <v>0.05</v>
      </c>
    </row>
    <row r="22" spans="1:8" x14ac:dyDescent="0.2">
      <c r="A22" s="84">
        <f t="array" ref="A22">IFERROR(INDEX('Annex 2 EHV charges'!$D$11:$D$200, MATCH(0, IF(ISBLANK('Annex 2 EHV charges'!$D$11:$D$200),1, COUNTIF(A$4:$A21, 'Annex 2 EHV charges'!$D$11:$D$200)), 0)),"")</f>
        <v>753</v>
      </c>
      <c r="B22" s="83">
        <f>IF($A22="","",VLOOKUP($A22,'Annex 2 EHV charges'!$D:$P,2,0))</f>
        <v>753</v>
      </c>
      <c r="C22" s="84" t="str">
        <f>IF($A22="","",VLOOKUP($A22,'Annex 2 EHV charges'!$D:$P,3,0))</f>
        <v>1470000086147</v>
      </c>
      <c r="D22" s="83" t="str">
        <f>IF($A22="","",VLOOKUP($A22,'Annex 2 EHV charges'!$D:$P,4,0))</f>
        <v>Greenfrog STOR generation</v>
      </c>
      <c r="E22" s="85">
        <f>IFERROR(IF(VLOOKUP($A22,'Annex 2 EHV charges'!$D:$P,COLUMN(E22)+5,FALSE)=0,"",VLOOKUP($A22,'Annex 2 EHV charges'!$D:$P,COLUMN(E22)+5,FALSE)),"")</f>
        <v>-3.1669999999999998</v>
      </c>
      <c r="F22" s="86">
        <f>IFERROR(IF(VLOOKUP($A22,'Annex 2 EHV charges'!$D:$P,COLUMN(F22)+5,FALSE)=0,"",VLOOKUP($A22,'Annex 2 EHV charges'!$D:$P,COLUMN(F22)+5,FALSE)),"")</f>
        <v>330.44</v>
      </c>
      <c r="G22" s="87">
        <f>IFERROR(IF(VLOOKUP($A22,'Annex 2 EHV charges'!$D:$P,COLUMN(G22)+5,FALSE)=0,"",VLOOKUP($A22,'Annex 2 EHV charges'!$D:$P,COLUMN(G22)+5,FALSE)),"")</f>
        <v>0.05</v>
      </c>
      <c r="H22" s="87">
        <f>IFERROR(IF(VLOOKUP($A22,'Annex 2 EHV charges'!$D:$P,COLUMN(H22)+5,FALSE)=0,"",VLOOKUP($A22,'Annex 2 EHV charges'!$D:$P,COLUMN(H22)+5,FALSE)),"")</f>
        <v>0.05</v>
      </c>
    </row>
    <row r="23" spans="1:8" x14ac:dyDescent="0.2">
      <c r="A23" s="84">
        <f t="array" ref="A23">IFERROR(INDEX('Annex 2 EHV charges'!$D$11:$D$200, MATCH(0, IF(ISBLANK('Annex 2 EHV charges'!$D$11:$D$200),1, COUNTIF(A$4:$A22, 'Annex 2 EHV charges'!$D$11:$D$200)), 0)),"")</f>
        <v>754</v>
      </c>
      <c r="B23" s="83">
        <f>IF($A23="","",VLOOKUP($A23,'Annex 2 EHV charges'!$D:$P,2,0))</f>
        <v>754</v>
      </c>
      <c r="C23" s="84" t="str">
        <f>IF($A23="","",VLOOKUP($A23,'Annex 2 EHV charges'!$D:$P,3,0))</f>
        <v>1470000223441</v>
      </c>
      <c r="D23" s="83" t="str">
        <f>IF($A23="","",VLOOKUP($A23,'Annex 2 EHV charges'!$D:$P,4,0))</f>
        <v>Union Road</v>
      </c>
      <c r="E23" s="85" t="str">
        <f>IFERROR(IF(VLOOKUP($A23,'Annex 2 EHV charges'!$D:$P,COLUMN(E23)+5,FALSE)=0,"",VLOOKUP($A23,'Annex 2 EHV charges'!$D:$P,COLUMN(E23)+5,FALSE)),"")</f>
        <v/>
      </c>
      <c r="F23" s="86">
        <f>IFERROR(IF(VLOOKUP($A23,'Annex 2 EHV charges'!$D:$P,COLUMN(F23)+5,FALSE)=0,"",VLOOKUP($A23,'Annex 2 EHV charges'!$D:$P,COLUMN(F23)+5,FALSE)),"")</f>
        <v>2133.6999999999998</v>
      </c>
      <c r="G23" s="87">
        <f>IFERROR(IF(VLOOKUP($A23,'Annex 2 EHV charges'!$D:$P,COLUMN(G23)+5,FALSE)=0,"",VLOOKUP($A23,'Annex 2 EHV charges'!$D:$P,COLUMN(G23)+5,FALSE)),"")</f>
        <v>0.05</v>
      </c>
      <c r="H23" s="87">
        <f>IFERROR(IF(VLOOKUP($A23,'Annex 2 EHV charges'!$D:$P,COLUMN(H23)+5,FALSE)=0,"",VLOOKUP($A23,'Annex 2 EHV charges'!$D:$P,COLUMN(H23)+5,FALSE)),"")</f>
        <v>0.05</v>
      </c>
    </row>
    <row r="24" spans="1:8" ht="25.5" x14ac:dyDescent="0.2">
      <c r="A24" s="84">
        <f t="array" ref="A24">IFERROR(INDEX('Annex 2 EHV charges'!$D$11:$D$200, MATCH(0, IF(ISBLANK('Annex 2 EHV charges'!$D$11:$D$200),1, COUNTIF(A$4:$A23, 'Annex 2 EHV charges'!$D$11:$D$200)), 0)),"")</f>
        <v>731</v>
      </c>
      <c r="B24" s="83">
        <f>IF($A24="","",VLOOKUP($A24,'Annex 2 EHV charges'!$D:$P,2,0))</f>
        <v>731</v>
      </c>
      <c r="C24" s="84" t="str">
        <f>IF($A24="","",VLOOKUP($A24,'Annex 2 EHV charges'!$D:$P,3,0))</f>
        <v>1421464500007
1422464500009</v>
      </c>
      <c r="D24" s="83" t="str">
        <f>IF($A24="","",VLOOKUP($A24,'Annex 2 EHV charges'!$D:$P,4,0))</f>
        <v>Quatt</v>
      </c>
      <c r="E24" s="85" t="str">
        <f>IFERROR(IF(VLOOKUP($A24,'Annex 2 EHV charges'!$D:$P,COLUMN(E24)+5,FALSE)=0,"",VLOOKUP($A24,'Annex 2 EHV charges'!$D:$P,COLUMN(E24)+5,FALSE)),"")</f>
        <v/>
      </c>
      <c r="F24" s="86" t="str">
        <f>IFERROR(IF(VLOOKUP($A24,'Annex 2 EHV charges'!$D:$P,COLUMN(F24)+5,FALSE)=0,"",VLOOKUP($A24,'Annex 2 EHV charges'!$D:$P,COLUMN(F24)+5,FALSE)),"")</f>
        <v/>
      </c>
      <c r="G24" s="87" t="str">
        <f>IFERROR(IF(VLOOKUP($A24,'Annex 2 EHV charges'!$D:$P,COLUMN(G24)+5,FALSE)=0,"",VLOOKUP($A24,'Annex 2 EHV charges'!$D:$P,COLUMN(G24)+5,FALSE)),"")</f>
        <v/>
      </c>
      <c r="H24" s="87" t="str">
        <f>IFERROR(IF(VLOOKUP($A24,'Annex 2 EHV charges'!$D:$P,COLUMN(H24)+5,FALSE)=0,"",VLOOKUP($A24,'Annex 2 EHV charges'!$D:$P,COLUMN(H24)+5,FALSE)),"")</f>
        <v/>
      </c>
    </row>
    <row r="25" spans="1:8" x14ac:dyDescent="0.2">
      <c r="A25" s="84">
        <f t="array" ref="A25">IFERROR(INDEX('Annex 2 EHV charges'!$D$11:$D$200, MATCH(0, IF(ISBLANK('Annex 2 EHV charges'!$D$11:$D$200),1, COUNTIF(A$4:$A24, 'Annex 2 EHV charges'!$D$11:$D$200)), 0)),"")</f>
        <v>746</v>
      </c>
      <c r="B25" s="83">
        <f>IF($A25="","",VLOOKUP($A25,'Annex 2 EHV charges'!$D:$P,2,0))</f>
        <v>746</v>
      </c>
      <c r="C25" s="84" t="str">
        <f>IF($A25="","",VLOOKUP($A25,'Annex 2 EHV charges'!$D:$P,3,0))</f>
        <v>1426886500004</v>
      </c>
      <c r="D25" s="83" t="str">
        <f>IF($A25="","",VLOOKUP($A25,'Annex 2 EHV charges'!$D:$P,4,0))</f>
        <v>Knypersley</v>
      </c>
      <c r="E25" s="85" t="str">
        <f>IFERROR(IF(VLOOKUP($A25,'Annex 2 EHV charges'!$D:$P,COLUMN(E25)+5,FALSE)=0,"",VLOOKUP($A25,'Annex 2 EHV charges'!$D:$P,COLUMN(E25)+5,FALSE)),"")</f>
        <v/>
      </c>
      <c r="F25" s="86" t="str">
        <f>IFERROR(IF(VLOOKUP($A25,'Annex 2 EHV charges'!$D:$P,COLUMN(F25)+5,FALSE)=0,"",VLOOKUP($A25,'Annex 2 EHV charges'!$D:$P,COLUMN(F25)+5,FALSE)),"")</f>
        <v/>
      </c>
      <c r="G25" s="87" t="str">
        <f>IFERROR(IF(VLOOKUP($A25,'Annex 2 EHV charges'!$D:$P,COLUMN(G25)+5,FALSE)=0,"",VLOOKUP($A25,'Annex 2 EHV charges'!$D:$P,COLUMN(G25)+5,FALSE)),"")</f>
        <v/>
      </c>
      <c r="H25" s="87" t="str">
        <f>IFERROR(IF(VLOOKUP($A25,'Annex 2 EHV charges'!$D:$P,COLUMN(H25)+5,FALSE)=0,"",VLOOKUP($A25,'Annex 2 EHV charges'!$D:$P,COLUMN(H25)+5,FALSE)),"")</f>
        <v/>
      </c>
    </row>
    <row r="26" spans="1:8" x14ac:dyDescent="0.2">
      <c r="A26" s="84">
        <f t="array" ref="A26">IFERROR(INDEX('Annex 2 EHV charges'!$D$11:$D$200, MATCH(0, IF(ISBLANK('Annex 2 EHV charges'!$D$11:$D$200),1, COUNTIF(A$4:$A25, 'Annex 2 EHV charges'!$D$11:$D$200)), 0)),"")</f>
        <v>915</v>
      </c>
      <c r="B26" s="83">
        <f>IF($A26="","",VLOOKUP($A26,'Annex 2 EHV charges'!$D:$P,2,0))</f>
        <v>915</v>
      </c>
      <c r="C26" s="84" t="str">
        <f>IF($A26="","",VLOOKUP($A26,'Annex 2 EHV charges'!$D:$P,3,0))</f>
        <v>1470000469625</v>
      </c>
      <c r="D26" s="83" t="str">
        <f>IF($A26="","",VLOOKUP($A26,'Annex 2 EHV charges'!$D:$P,4,0))</f>
        <v>Star Aluminium</v>
      </c>
      <c r="E26" s="85">
        <f>IFERROR(IF(VLOOKUP($A26,'Annex 2 EHV charges'!$D:$P,COLUMN(E26)+5,FALSE)=0,"",VLOOKUP($A26,'Annex 2 EHV charges'!$D:$P,COLUMN(E26)+5,FALSE)),"")</f>
        <v>-1.3879999999999999</v>
      </c>
      <c r="F26" s="86">
        <f>IFERROR(IF(VLOOKUP($A26,'Annex 2 EHV charges'!$D:$P,COLUMN(F26)+5,FALSE)=0,"",VLOOKUP($A26,'Annex 2 EHV charges'!$D:$P,COLUMN(F26)+5,FALSE)),"")</f>
        <v>20.84</v>
      </c>
      <c r="G26" s="87">
        <f>IFERROR(IF(VLOOKUP($A26,'Annex 2 EHV charges'!$D:$P,COLUMN(G26)+5,FALSE)=0,"",VLOOKUP($A26,'Annex 2 EHV charges'!$D:$P,COLUMN(G26)+5,FALSE)),"")</f>
        <v>0.05</v>
      </c>
      <c r="H26" s="87">
        <f>IFERROR(IF(VLOOKUP($A26,'Annex 2 EHV charges'!$D:$P,COLUMN(H26)+5,FALSE)=0,"",VLOOKUP($A26,'Annex 2 EHV charges'!$D:$P,COLUMN(H26)+5,FALSE)),"")</f>
        <v>0.05</v>
      </c>
    </row>
    <row r="27" spans="1:8" x14ac:dyDescent="0.2">
      <c r="A27" s="84">
        <f t="array" ref="A27">IFERROR(INDEX('Annex 2 EHV charges'!$D$11:$D$200, MATCH(0, IF(ISBLANK('Annex 2 EHV charges'!$D$11:$D$200),1, COUNTIF(A$4:$A26, 'Annex 2 EHV charges'!$D$11:$D$200)), 0)),"")</f>
        <v>755</v>
      </c>
      <c r="B27" s="83">
        <f>IF($A27="","",VLOOKUP($A27,'Annex 2 EHV charges'!$D:$P,2,0))</f>
        <v>755</v>
      </c>
      <c r="C27" s="84" t="str">
        <f>IF($A27="","",VLOOKUP($A27,'Annex 2 EHV charges'!$D:$P,3,0))</f>
        <v>1470000190530</v>
      </c>
      <c r="D27" s="83" t="str">
        <f>IF($A27="","",VLOOKUP($A27,'Annex 2 EHV charges'!$D:$P,4,0))</f>
        <v>Battlefield Incinerator</v>
      </c>
      <c r="E27" s="85">
        <f>IFERROR(IF(VLOOKUP($A27,'Annex 2 EHV charges'!$D:$P,COLUMN(E27)+5,FALSE)=0,"",VLOOKUP($A27,'Annex 2 EHV charges'!$D:$P,COLUMN(E27)+5,FALSE)),"")</f>
        <v>-1.8260000000000001</v>
      </c>
      <c r="F27" s="86">
        <f>IFERROR(IF(VLOOKUP($A27,'Annex 2 EHV charges'!$D:$P,COLUMN(F27)+5,FALSE)=0,"",VLOOKUP($A27,'Annex 2 EHV charges'!$D:$P,COLUMN(F27)+5,FALSE)),"")</f>
        <v>150.57</v>
      </c>
      <c r="G27" s="87">
        <f>IFERROR(IF(VLOOKUP($A27,'Annex 2 EHV charges'!$D:$P,COLUMN(G27)+5,FALSE)=0,"",VLOOKUP($A27,'Annex 2 EHV charges'!$D:$P,COLUMN(G27)+5,FALSE)),"")</f>
        <v>0.05</v>
      </c>
      <c r="H27" s="87">
        <f>IFERROR(IF(VLOOKUP($A27,'Annex 2 EHV charges'!$D:$P,COLUMN(H27)+5,FALSE)=0,"",VLOOKUP($A27,'Annex 2 EHV charges'!$D:$P,COLUMN(H27)+5,FALSE)),"")</f>
        <v>0.05</v>
      </c>
    </row>
    <row r="28" spans="1:8" x14ac:dyDescent="0.2">
      <c r="A28" s="84">
        <f t="array" ref="A28">IFERROR(INDEX('Annex 2 EHV charges'!$D$11:$D$200, MATCH(0, IF(ISBLANK('Annex 2 EHV charges'!$D$11:$D$200),1, COUNTIF(A$4:$A27, 'Annex 2 EHV charges'!$D$11:$D$200)), 0)),"")</f>
        <v>756</v>
      </c>
      <c r="B28" s="83">
        <f>IF($A28="","",VLOOKUP($A28,'Annex 2 EHV charges'!$D:$P,2,0))</f>
        <v>756</v>
      </c>
      <c r="C28" s="84" t="str">
        <f>IF($A28="","",VLOOKUP($A28,'Annex 2 EHV charges'!$D:$P,3,0))</f>
        <v>1470000275556</v>
      </c>
      <c r="D28" s="83" t="str">
        <f>IF($A28="","",VLOOKUP($A28,'Annex 2 EHV charges'!$D:$P,4,0))</f>
        <v>Says Court Farm PV</v>
      </c>
      <c r="E28" s="85" t="str">
        <f>IFERROR(IF(VLOOKUP($A28,'Annex 2 EHV charges'!$D:$P,COLUMN(E28)+5,FALSE)=0,"",VLOOKUP($A28,'Annex 2 EHV charges'!$D:$P,COLUMN(E28)+5,FALSE)),"")</f>
        <v/>
      </c>
      <c r="F28" s="86">
        <f>IFERROR(IF(VLOOKUP($A28,'Annex 2 EHV charges'!$D:$P,COLUMN(F28)+5,FALSE)=0,"",VLOOKUP($A28,'Annex 2 EHV charges'!$D:$P,COLUMN(F28)+5,FALSE)),"")</f>
        <v>172.07</v>
      </c>
      <c r="G28" s="87">
        <f>IFERROR(IF(VLOOKUP($A28,'Annex 2 EHV charges'!$D:$P,COLUMN(G28)+5,FALSE)=0,"",VLOOKUP($A28,'Annex 2 EHV charges'!$D:$P,COLUMN(G28)+5,FALSE)),"")</f>
        <v>0.05</v>
      </c>
      <c r="H28" s="87">
        <f>IFERROR(IF(VLOOKUP($A28,'Annex 2 EHV charges'!$D:$P,COLUMN(H28)+5,FALSE)=0,"",VLOOKUP($A28,'Annex 2 EHV charges'!$D:$P,COLUMN(H28)+5,FALSE)),"")</f>
        <v>0.05</v>
      </c>
    </row>
    <row r="29" spans="1:8" x14ac:dyDescent="0.2">
      <c r="A29" s="84">
        <f t="array" ref="A29">IFERROR(INDEX('Annex 2 EHV charges'!$D$11:$D$200, MATCH(0, IF(ISBLANK('Annex 2 EHV charges'!$D$11:$D$200),1, COUNTIF(A$4:$A28, 'Annex 2 EHV charges'!$D$11:$D$200)), 0)),"")</f>
        <v>757</v>
      </c>
      <c r="B29" s="83">
        <f>IF($A29="","",VLOOKUP($A29,'Annex 2 EHV charges'!$D:$P,2,0))</f>
        <v>757</v>
      </c>
      <c r="C29" s="84" t="str">
        <f>IF($A29="","",VLOOKUP($A29,'Annex 2 EHV charges'!$D:$P,3,0))</f>
        <v>1470000283690</v>
      </c>
      <c r="D29" s="83" t="str">
        <f>IF($A29="","",VLOOKUP($A29,'Annex 2 EHV charges'!$D:$P,4,0))</f>
        <v>Hayford Fm PV Emdedded 2</v>
      </c>
      <c r="E29" s="85" t="str">
        <f>IFERROR(IF(VLOOKUP($A29,'Annex 2 EHV charges'!$D:$P,COLUMN(E29)+5,FALSE)=0,"",VLOOKUP($A29,'Annex 2 EHV charges'!$D:$P,COLUMN(E29)+5,FALSE)),"")</f>
        <v/>
      </c>
      <c r="F29" s="86">
        <f>IFERROR(IF(VLOOKUP($A29,'Annex 2 EHV charges'!$D:$P,COLUMN(F29)+5,FALSE)=0,"",VLOOKUP($A29,'Annex 2 EHV charges'!$D:$P,COLUMN(F29)+5,FALSE)),"")</f>
        <v>92.74</v>
      </c>
      <c r="G29" s="87">
        <f>IFERROR(IF(VLOOKUP($A29,'Annex 2 EHV charges'!$D:$P,COLUMN(G29)+5,FALSE)=0,"",VLOOKUP($A29,'Annex 2 EHV charges'!$D:$P,COLUMN(G29)+5,FALSE)),"")</f>
        <v>0.05</v>
      </c>
      <c r="H29" s="87">
        <f>IFERROR(IF(VLOOKUP($A29,'Annex 2 EHV charges'!$D:$P,COLUMN(H29)+5,FALSE)=0,"",VLOOKUP($A29,'Annex 2 EHV charges'!$D:$P,COLUMN(H29)+5,FALSE)),"")</f>
        <v>0.05</v>
      </c>
    </row>
    <row r="30" spans="1:8" x14ac:dyDescent="0.2">
      <c r="A30" s="84">
        <f t="array" ref="A30">IFERROR(INDEX('Annex 2 EHV charges'!$D$11:$D$200, MATCH(0, IF(ISBLANK('Annex 2 EHV charges'!$D$11:$D$200),1, COUNTIF(A$4:$A29, 'Annex 2 EHV charges'!$D$11:$D$200)), 0)),"")</f>
        <v>758</v>
      </c>
      <c r="B30" s="83">
        <f>IF($A30="","",VLOOKUP($A30,'Annex 2 EHV charges'!$D:$P,2,0))</f>
        <v>758</v>
      </c>
      <c r="C30" s="84" t="str">
        <f>IF($A30="","",VLOOKUP($A30,'Annex 2 EHV charges'!$D:$P,3,0))</f>
        <v>1470000303910</v>
      </c>
      <c r="D30" s="83" t="str">
        <f>IF($A30="","",VLOOKUP($A30,'Annex 2 EHV charges'!$D:$P,4,0))</f>
        <v>Rotherdale Solar Farm</v>
      </c>
      <c r="E30" s="85" t="str">
        <f>IFERROR(IF(VLOOKUP($A30,'Annex 2 EHV charges'!$D:$P,COLUMN(E30)+5,FALSE)=0,"",VLOOKUP($A30,'Annex 2 EHV charges'!$D:$P,COLUMN(E30)+5,FALSE)),"")</f>
        <v/>
      </c>
      <c r="F30" s="86">
        <f>IFERROR(IF(VLOOKUP($A30,'Annex 2 EHV charges'!$D:$P,COLUMN(F30)+5,FALSE)=0,"",VLOOKUP($A30,'Annex 2 EHV charges'!$D:$P,COLUMN(F30)+5,FALSE)),"")</f>
        <v>582.47</v>
      </c>
      <c r="G30" s="87">
        <f>IFERROR(IF(VLOOKUP($A30,'Annex 2 EHV charges'!$D:$P,COLUMN(G30)+5,FALSE)=0,"",VLOOKUP($A30,'Annex 2 EHV charges'!$D:$P,COLUMN(G30)+5,FALSE)),"")</f>
        <v>0.05</v>
      </c>
      <c r="H30" s="87">
        <f>IFERROR(IF(VLOOKUP($A30,'Annex 2 EHV charges'!$D:$P,COLUMN(H30)+5,FALSE)=0,"",VLOOKUP($A30,'Annex 2 EHV charges'!$D:$P,COLUMN(H30)+5,FALSE)),"")</f>
        <v>0.05</v>
      </c>
    </row>
    <row r="31" spans="1:8" x14ac:dyDescent="0.2">
      <c r="A31" s="84">
        <f t="array" ref="A31">IFERROR(INDEX('Annex 2 EHV charges'!$D$11:$D$200, MATCH(0, IF(ISBLANK('Annex 2 EHV charges'!$D$11:$D$200),1, COUNTIF(A$4:$A30, 'Annex 2 EHV charges'!$D$11:$D$200)), 0)),"")</f>
        <v>759</v>
      </c>
      <c r="B31" s="83">
        <f>IF($A31="","",VLOOKUP($A31,'Annex 2 EHV charges'!$D:$P,2,0))</f>
        <v>759</v>
      </c>
      <c r="C31" s="84" t="str">
        <f>IF($A31="","",VLOOKUP($A31,'Annex 2 EHV charges'!$D:$P,3,0))</f>
        <v>1470000406430</v>
      </c>
      <c r="D31" s="83" t="str">
        <f>IF($A31="","",VLOOKUP($A31,'Annex 2 EHV charges'!$D:$P,4,0))</f>
        <v>Lower Newton Solar Farm</v>
      </c>
      <c r="E31" s="85" t="str">
        <f>IFERROR(IF(VLOOKUP($A31,'Annex 2 EHV charges'!$D:$P,COLUMN(E31)+5,FALSE)=0,"",VLOOKUP($A31,'Annex 2 EHV charges'!$D:$P,COLUMN(E31)+5,FALSE)),"")</f>
        <v/>
      </c>
      <c r="F31" s="86">
        <f>IFERROR(IF(VLOOKUP($A31,'Annex 2 EHV charges'!$D:$P,COLUMN(F31)+5,FALSE)=0,"",VLOOKUP($A31,'Annex 2 EHV charges'!$D:$P,COLUMN(F31)+5,FALSE)),"")</f>
        <v>1132.71</v>
      </c>
      <c r="G31" s="87">
        <f>IFERROR(IF(VLOOKUP($A31,'Annex 2 EHV charges'!$D:$P,COLUMN(G31)+5,FALSE)=0,"",VLOOKUP($A31,'Annex 2 EHV charges'!$D:$P,COLUMN(G31)+5,FALSE)),"")</f>
        <v>0.05</v>
      </c>
      <c r="H31" s="87">
        <f>IFERROR(IF(VLOOKUP($A31,'Annex 2 EHV charges'!$D:$P,COLUMN(H31)+5,FALSE)=0,"",VLOOKUP($A31,'Annex 2 EHV charges'!$D:$P,COLUMN(H31)+5,FALSE)),"")</f>
        <v>0.05</v>
      </c>
    </row>
    <row r="32" spans="1:8" x14ac:dyDescent="0.2">
      <c r="A32" s="84">
        <f t="array" ref="A32">IFERROR(INDEX('Annex 2 EHV charges'!$D$11:$D$200, MATCH(0, IF(ISBLANK('Annex 2 EHV charges'!$D$11:$D$200),1, COUNTIF(A$4:$A31, 'Annex 2 EHV charges'!$D$11:$D$200)), 0)),"")</f>
        <v>760</v>
      </c>
      <c r="B32" s="83">
        <f>IF($A32="","",VLOOKUP($A32,'Annex 2 EHV charges'!$D:$P,2,0))</f>
        <v>760</v>
      </c>
      <c r="C32" s="84" t="str">
        <f>IF($A32="","",VLOOKUP($A32,'Annex 2 EHV charges'!$D:$P,3,0))</f>
        <v>1470000416800</v>
      </c>
      <c r="D32" s="83" t="str">
        <f>IF($A32="","",VLOOKUP($A32,'Annex 2 EHV charges'!$D:$P,4,0))</f>
        <v>Wrockwardine Solar Farm</v>
      </c>
      <c r="E32" s="85" t="str">
        <f>IFERROR(IF(VLOOKUP($A32,'Annex 2 EHV charges'!$D:$P,COLUMN(E32)+5,FALSE)=0,"",VLOOKUP($A32,'Annex 2 EHV charges'!$D:$P,COLUMN(E32)+5,FALSE)),"")</f>
        <v/>
      </c>
      <c r="F32" s="86">
        <f>IFERROR(IF(VLOOKUP($A32,'Annex 2 EHV charges'!$D:$P,COLUMN(F32)+5,FALSE)=0,"",VLOOKUP($A32,'Annex 2 EHV charges'!$D:$P,COLUMN(F32)+5,FALSE)),"")</f>
        <v>556.26</v>
      </c>
      <c r="G32" s="87">
        <f>IFERROR(IF(VLOOKUP($A32,'Annex 2 EHV charges'!$D:$P,COLUMN(G32)+5,FALSE)=0,"",VLOOKUP($A32,'Annex 2 EHV charges'!$D:$P,COLUMN(G32)+5,FALSE)),"")</f>
        <v>0.05</v>
      </c>
      <c r="H32" s="87">
        <f>IFERROR(IF(VLOOKUP($A32,'Annex 2 EHV charges'!$D:$P,COLUMN(H32)+5,FALSE)=0,"",VLOOKUP($A32,'Annex 2 EHV charges'!$D:$P,COLUMN(H32)+5,FALSE)),"")</f>
        <v>0.05</v>
      </c>
    </row>
    <row r="33" spans="1:8" x14ac:dyDescent="0.2">
      <c r="A33" s="84">
        <f t="array" ref="A33">IFERROR(INDEX('Annex 2 EHV charges'!$D$11:$D$200, MATCH(0, IF(ISBLANK('Annex 2 EHV charges'!$D$11:$D$200),1, COUNTIF(A$4:$A32, 'Annex 2 EHV charges'!$D$11:$D$200)), 0)),"")</f>
        <v>761</v>
      </c>
      <c r="B33" s="83">
        <f>IF($A33="","",VLOOKUP($A33,'Annex 2 EHV charges'!$D:$P,2,0))</f>
        <v>761</v>
      </c>
      <c r="C33" s="84" t="str">
        <f>IF($A33="","",VLOOKUP($A33,'Annex 2 EHV charges'!$D:$P,3,0))</f>
        <v>1470000425549</v>
      </c>
      <c r="D33" s="83" t="str">
        <f>IF($A33="","",VLOOKUP($A33,'Annex 2 EHV charges'!$D:$P,4,0))</f>
        <v>Condover Solar Farm</v>
      </c>
      <c r="E33" s="85" t="str">
        <f>IFERROR(IF(VLOOKUP($A33,'Annex 2 EHV charges'!$D:$P,COLUMN(E33)+5,FALSE)=0,"",VLOOKUP($A33,'Annex 2 EHV charges'!$D:$P,COLUMN(E33)+5,FALSE)),"")</f>
        <v/>
      </c>
      <c r="F33" s="86">
        <f>IFERROR(IF(VLOOKUP($A33,'Annex 2 EHV charges'!$D:$P,COLUMN(F33)+5,FALSE)=0,"",VLOOKUP($A33,'Annex 2 EHV charges'!$D:$P,COLUMN(F33)+5,FALSE)),"")</f>
        <v>4051.95</v>
      </c>
      <c r="G33" s="87">
        <f>IFERROR(IF(VLOOKUP($A33,'Annex 2 EHV charges'!$D:$P,COLUMN(G33)+5,FALSE)=0,"",VLOOKUP($A33,'Annex 2 EHV charges'!$D:$P,COLUMN(G33)+5,FALSE)),"")</f>
        <v>0.05</v>
      </c>
      <c r="H33" s="87">
        <f>IFERROR(IF(VLOOKUP($A33,'Annex 2 EHV charges'!$D:$P,COLUMN(H33)+5,FALSE)=0,"",VLOOKUP($A33,'Annex 2 EHV charges'!$D:$P,COLUMN(H33)+5,FALSE)),"")</f>
        <v>0.05</v>
      </c>
    </row>
    <row r="34" spans="1:8" x14ac:dyDescent="0.2">
      <c r="A34" s="84">
        <f t="array" ref="A34">IFERROR(INDEX('Annex 2 EHV charges'!$D$11:$D$200, MATCH(0, IF(ISBLANK('Annex 2 EHV charges'!$D$11:$D$200),1, COUNTIF(A$4:$A33, 'Annex 2 EHV charges'!$D$11:$D$200)), 0)),"")</f>
        <v>762</v>
      </c>
      <c r="B34" s="83">
        <f>IF($A34="","",VLOOKUP($A34,'Annex 2 EHV charges'!$D:$P,2,0))</f>
        <v>762</v>
      </c>
      <c r="C34" s="84" t="str">
        <f>IF($A34="","",VLOOKUP($A34,'Annex 2 EHV charges'!$D:$P,3,0))</f>
        <v>1470000426134</v>
      </c>
      <c r="D34" s="83" t="str">
        <f>IF($A34="","",VLOOKUP($A34,'Annex 2 EHV charges'!$D:$P,4,0))</f>
        <v>Tower Hill Farm PV</v>
      </c>
      <c r="E34" s="85" t="str">
        <f>IFERROR(IF(VLOOKUP($A34,'Annex 2 EHV charges'!$D:$P,COLUMN(E34)+5,FALSE)=0,"",VLOOKUP($A34,'Annex 2 EHV charges'!$D:$P,COLUMN(E34)+5,FALSE)),"")</f>
        <v/>
      </c>
      <c r="F34" s="86">
        <f>IFERROR(IF(VLOOKUP($A34,'Annex 2 EHV charges'!$D:$P,COLUMN(F34)+5,FALSE)=0,"",VLOOKUP($A34,'Annex 2 EHV charges'!$D:$P,COLUMN(F34)+5,FALSE)),"")</f>
        <v>1183.45</v>
      </c>
      <c r="G34" s="87">
        <f>IFERROR(IF(VLOOKUP($A34,'Annex 2 EHV charges'!$D:$P,COLUMN(G34)+5,FALSE)=0,"",VLOOKUP($A34,'Annex 2 EHV charges'!$D:$P,COLUMN(G34)+5,FALSE)),"")</f>
        <v>0.05</v>
      </c>
      <c r="H34" s="87">
        <f>IFERROR(IF(VLOOKUP($A34,'Annex 2 EHV charges'!$D:$P,COLUMN(H34)+5,FALSE)=0,"",VLOOKUP($A34,'Annex 2 EHV charges'!$D:$P,COLUMN(H34)+5,FALSE)),"")</f>
        <v>0.05</v>
      </c>
    </row>
    <row r="35" spans="1:8" x14ac:dyDescent="0.2">
      <c r="A35" s="84">
        <f t="array" ref="A35">IFERROR(INDEX('Annex 2 EHV charges'!$D$11:$D$200, MATCH(0, IF(ISBLANK('Annex 2 EHV charges'!$D$11:$D$200),1, COUNTIF(A$4:$A34, 'Annex 2 EHV charges'!$D$11:$D$200)), 0)),"")</f>
        <v>763</v>
      </c>
      <c r="B35" s="83">
        <f>IF($A35="","",VLOOKUP($A35,'Annex 2 EHV charges'!$D:$P,2,0))</f>
        <v>763</v>
      </c>
      <c r="C35" s="84" t="str">
        <f>IF($A35="","",VLOOKUP($A35,'Annex 2 EHV charges'!$D:$P,3,0))</f>
        <v>1470000429775</v>
      </c>
      <c r="D35" s="83" t="str">
        <f>IF($A35="","",VLOOKUP($A35,'Annex 2 EHV charges'!$D:$P,4,0))</f>
        <v>Hill House Farm Solar</v>
      </c>
      <c r="E35" s="85" t="str">
        <f>IFERROR(IF(VLOOKUP($A35,'Annex 2 EHV charges'!$D:$P,COLUMN(E35)+5,FALSE)=0,"",VLOOKUP($A35,'Annex 2 EHV charges'!$D:$P,COLUMN(E35)+5,FALSE)),"")</f>
        <v/>
      </c>
      <c r="F35" s="86">
        <f>IFERROR(IF(VLOOKUP($A35,'Annex 2 EHV charges'!$D:$P,COLUMN(F35)+5,FALSE)=0,"",VLOOKUP($A35,'Annex 2 EHV charges'!$D:$P,COLUMN(F35)+5,FALSE)),"")</f>
        <v>3761.95</v>
      </c>
      <c r="G35" s="87">
        <f>IFERROR(IF(VLOOKUP($A35,'Annex 2 EHV charges'!$D:$P,COLUMN(G35)+5,FALSE)=0,"",VLOOKUP($A35,'Annex 2 EHV charges'!$D:$P,COLUMN(G35)+5,FALSE)),"")</f>
        <v>0.05</v>
      </c>
      <c r="H35" s="87">
        <f>IFERROR(IF(VLOOKUP($A35,'Annex 2 EHV charges'!$D:$P,COLUMN(H35)+5,FALSE)=0,"",VLOOKUP($A35,'Annex 2 EHV charges'!$D:$P,COLUMN(H35)+5,FALSE)),"")</f>
        <v>0.05</v>
      </c>
    </row>
    <row r="36" spans="1:8" x14ac:dyDescent="0.2">
      <c r="A36" s="84">
        <f t="array" ref="A36">IFERROR(INDEX('Annex 2 EHV charges'!$D$11:$D$200, MATCH(0, IF(ISBLANK('Annex 2 EHV charges'!$D$11:$D$200),1, COUNTIF(A$4:$A35, 'Annex 2 EHV charges'!$D$11:$D$200)), 0)),"")</f>
        <v>764</v>
      </c>
      <c r="B36" s="83">
        <f>IF($A36="","",VLOOKUP($A36,'Annex 2 EHV charges'!$D:$P,2,0))</f>
        <v>764</v>
      </c>
      <c r="C36" s="84" t="str">
        <f>IF($A36="","",VLOOKUP($A36,'Annex 2 EHV charges'!$D:$P,3,0))</f>
        <v>1470000430103</v>
      </c>
      <c r="D36" s="83" t="str">
        <f>IF($A36="","",VLOOKUP($A36,'Annex 2 EHV charges'!$D:$P,4,0))</f>
        <v>Pitchford Farm Solar</v>
      </c>
      <c r="E36" s="85" t="str">
        <f>IFERROR(IF(VLOOKUP($A36,'Annex 2 EHV charges'!$D:$P,COLUMN(E36)+5,FALSE)=0,"",VLOOKUP($A36,'Annex 2 EHV charges'!$D:$P,COLUMN(E36)+5,FALSE)),"")</f>
        <v/>
      </c>
      <c r="F36" s="86">
        <f>IFERROR(IF(VLOOKUP($A36,'Annex 2 EHV charges'!$D:$P,COLUMN(F36)+5,FALSE)=0,"",VLOOKUP($A36,'Annex 2 EHV charges'!$D:$P,COLUMN(F36)+5,FALSE)),"")</f>
        <v>3838.7</v>
      </c>
      <c r="G36" s="87">
        <f>IFERROR(IF(VLOOKUP($A36,'Annex 2 EHV charges'!$D:$P,COLUMN(G36)+5,FALSE)=0,"",VLOOKUP($A36,'Annex 2 EHV charges'!$D:$P,COLUMN(G36)+5,FALSE)),"")</f>
        <v>0.05</v>
      </c>
      <c r="H36" s="87">
        <f>IFERROR(IF(VLOOKUP($A36,'Annex 2 EHV charges'!$D:$P,COLUMN(H36)+5,FALSE)=0,"",VLOOKUP($A36,'Annex 2 EHV charges'!$D:$P,COLUMN(H36)+5,FALSE)),"")</f>
        <v>0.05</v>
      </c>
    </row>
    <row r="37" spans="1:8" x14ac:dyDescent="0.2">
      <c r="A37" s="84">
        <f t="array" ref="A37">IFERROR(INDEX('Annex 2 EHV charges'!$D$11:$D$200, MATCH(0, IF(ISBLANK('Annex 2 EHV charges'!$D$11:$D$200),1, COUNTIF(A$4:$A36, 'Annex 2 EHV charges'!$D$11:$D$200)), 0)),"")</f>
        <v>765</v>
      </c>
      <c r="B37" s="83">
        <f>IF($A37="","",VLOOKUP($A37,'Annex 2 EHV charges'!$D:$P,2,0))</f>
        <v>765</v>
      </c>
      <c r="C37" s="84" t="str">
        <f>IF($A37="","",VLOOKUP($A37,'Annex 2 EHV charges'!$D:$P,3,0))</f>
        <v>1470000437758</v>
      </c>
      <c r="D37" s="83" t="str">
        <f>IF($A37="","",VLOOKUP($A37,'Annex 2 EHV charges'!$D:$P,4,0))</f>
        <v>Sundorne Solar Park</v>
      </c>
      <c r="E37" s="85" t="str">
        <f>IFERROR(IF(VLOOKUP($A37,'Annex 2 EHV charges'!$D:$P,COLUMN(E37)+5,FALSE)=0,"",VLOOKUP($A37,'Annex 2 EHV charges'!$D:$P,COLUMN(E37)+5,FALSE)),"")</f>
        <v/>
      </c>
      <c r="F37" s="86">
        <f>IFERROR(IF(VLOOKUP($A37,'Annex 2 EHV charges'!$D:$P,COLUMN(F37)+5,FALSE)=0,"",VLOOKUP($A37,'Annex 2 EHV charges'!$D:$P,COLUMN(F37)+5,FALSE)),"")</f>
        <v>208.34</v>
      </c>
      <c r="G37" s="87">
        <f>IFERROR(IF(VLOOKUP($A37,'Annex 2 EHV charges'!$D:$P,COLUMN(G37)+5,FALSE)=0,"",VLOOKUP($A37,'Annex 2 EHV charges'!$D:$P,COLUMN(G37)+5,FALSE)),"")</f>
        <v>0.05</v>
      </c>
      <c r="H37" s="87">
        <f>IFERROR(IF(VLOOKUP($A37,'Annex 2 EHV charges'!$D:$P,COLUMN(H37)+5,FALSE)=0,"",VLOOKUP($A37,'Annex 2 EHV charges'!$D:$P,COLUMN(H37)+5,FALSE)),"")</f>
        <v>0.05</v>
      </c>
    </row>
    <row r="38" spans="1:8" x14ac:dyDescent="0.2">
      <c r="A38" s="84">
        <f t="array" ref="A38">IFERROR(INDEX('Annex 2 EHV charges'!$D$11:$D$200, MATCH(0, IF(ISBLANK('Annex 2 EHV charges'!$D$11:$D$200),1, COUNTIF(A$4:$A37, 'Annex 2 EHV charges'!$D$11:$D$200)), 0)),"")</f>
        <v>766</v>
      </c>
      <c r="B38" s="83">
        <f>IF($A38="","",VLOOKUP($A38,'Annex 2 EHV charges'!$D:$P,2,0))</f>
        <v>766</v>
      </c>
      <c r="C38" s="84" t="str">
        <f>IF($A38="","",VLOOKUP($A38,'Annex 2 EHV charges'!$D:$P,3,0))</f>
        <v>1470000473765</v>
      </c>
      <c r="D38" s="83" t="str">
        <f>IF($A38="","",VLOOKUP($A38,'Annex 2 EHV charges'!$D:$P,4,0))</f>
        <v>Hartlebury EFW</v>
      </c>
      <c r="E38" s="85">
        <f>IFERROR(IF(VLOOKUP($A38,'Annex 2 EHV charges'!$D:$P,COLUMN(E38)+5,FALSE)=0,"",VLOOKUP($A38,'Annex 2 EHV charges'!$D:$P,COLUMN(E38)+5,FALSE)),"")</f>
        <v>-1.7889999999999999</v>
      </c>
      <c r="F38" s="86">
        <f>IFERROR(IF(VLOOKUP($A38,'Annex 2 EHV charges'!$D:$P,COLUMN(F38)+5,FALSE)=0,"",VLOOKUP($A38,'Annex 2 EHV charges'!$D:$P,COLUMN(F38)+5,FALSE)),"")</f>
        <v>8467.34</v>
      </c>
      <c r="G38" s="87">
        <f>IFERROR(IF(VLOOKUP($A38,'Annex 2 EHV charges'!$D:$P,COLUMN(G38)+5,FALSE)=0,"",VLOOKUP($A38,'Annex 2 EHV charges'!$D:$P,COLUMN(G38)+5,FALSE)),"")</f>
        <v>0.05</v>
      </c>
      <c r="H38" s="87">
        <f>IFERROR(IF(VLOOKUP($A38,'Annex 2 EHV charges'!$D:$P,COLUMN(H38)+5,FALSE)=0,"",VLOOKUP($A38,'Annex 2 EHV charges'!$D:$P,COLUMN(H38)+5,FALSE)),"")</f>
        <v>0.05</v>
      </c>
    </row>
    <row r="39" spans="1:8" x14ac:dyDescent="0.2">
      <c r="A39" s="84">
        <f t="array" ref="A39">IFERROR(INDEX('Annex 2 EHV charges'!$D$11:$D$200, MATCH(0, IF(ISBLANK('Annex 2 EHV charges'!$D$11:$D$200),1, COUNTIF(A$4:$A38, 'Annex 2 EHV charges'!$D$11:$D$200)), 0)),"")</f>
        <v>767</v>
      </c>
      <c r="B39" s="83">
        <f>IF($A39="","",VLOOKUP($A39,'Annex 2 EHV charges'!$D:$P,2,0))</f>
        <v>767</v>
      </c>
      <c r="C39" s="84" t="str">
        <f>IF($A39="","",VLOOKUP($A39,'Annex 2 EHV charges'!$D:$P,3,0))</f>
        <v>1470000478736</v>
      </c>
      <c r="D39" s="83" t="str">
        <f>IF($A39="","",VLOOKUP($A39,'Annex 2 EHV charges'!$D:$P,4,0))</f>
        <v>Upper Huntingford PV</v>
      </c>
      <c r="E39" s="85" t="str">
        <f>IFERROR(IF(VLOOKUP($A39,'Annex 2 EHV charges'!$D:$P,COLUMN(E39)+5,FALSE)=0,"",VLOOKUP($A39,'Annex 2 EHV charges'!$D:$P,COLUMN(E39)+5,FALSE)),"")</f>
        <v/>
      </c>
      <c r="F39" s="86">
        <f>IFERROR(IF(VLOOKUP($A39,'Annex 2 EHV charges'!$D:$P,COLUMN(F39)+5,FALSE)=0,"",VLOOKUP($A39,'Annex 2 EHV charges'!$D:$P,COLUMN(F39)+5,FALSE)),"")</f>
        <v>206.02</v>
      </c>
      <c r="G39" s="87">
        <f>IFERROR(IF(VLOOKUP($A39,'Annex 2 EHV charges'!$D:$P,COLUMN(G39)+5,FALSE)=0,"",VLOOKUP($A39,'Annex 2 EHV charges'!$D:$P,COLUMN(G39)+5,FALSE)),"")</f>
        <v>0.05</v>
      </c>
      <c r="H39" s="87">
        <f>IFERROR(IF(VLOOKUP($A39,'Annex 2 EHV charges'!$D:$P,COLUMN(H39)+5,FALSE)=0,"",VLOOKUP($A39,'Annex 2 EHV charges'!$D:$P,COLUMN(H39)+5,FALSE)),"")</f>
        <v>0.05</v>
      </c>
    </row>
    <row r="40" spans="1:8" x14ac:dyDescent="0.2">
      <c r="A40" s="84">
        <f t="array" ref="A40">IFERROR(INDEX('Annex 2 EHV charges'!$D$11:$D$200, MATCH(0, IF(ISBLANK('Annex 2 EHV charges'!$D$11:$D$200),1, COUNTIF(A$4:$A39, 'Annex 2 EHV charges'!$D$11:$D$200)), 0)),"")</f>
        <v>768</v>
      </c>
      <c r="B40" s="83">
        <f>IF($A40="","",VLOOKUP($A40,'Annex 2 EHV charges'!$D:$P,2,0))</f>
        <v>768</v>
      </c>
      <c r="C40" s="84" t="str">
        <f>IF($A40="","",VLOOKUP($A40,'Annex 2 EHV charges'!$D:$P,3,0))</f>
        <v>1470000479206</v>
      </c>
      <c r="D40" s="83" t="str">
        <f>IF($A40="","",VLOOKUP($A40,'Annex 2 EHV charges'!$D:$P,4,0))</f>
        <v>Ring O Bells Solar</v>
      </c>
      <c r="E40" s="85" t="str">
        <f>IFERROR(IF(VLOOKUP($A40,'Annex 2 EHV charges'!$D:$P,COLUMN(E40)+5,FALSE)=0,"",VLOOKUP($A40,'Annex 2 EHV charges'!$D:$P,COLUMN(E40)+5,FALSE)),"")</f>
        <v/>
      </c>
      <c r="F40" s="86">
        <f>IFERROR(IF(VLOOKUP($A40,'Annex 2 EHV charges'!$D:$P,COLUMN(F40)+5,FALSE)=0,"",VLOOKUP($A40,'Annex 2 EHV charges'!$D:$P,COLUMN(F40)+5,FALSE)),"")</f>
        <v>679.71</v>
      </c>
      <c r="G40" s="87">
        <f>IFERROR(IF(VLOOKUP($A40,'Annex 2 EHV charges'!$D:$P,COLUMN(G40)+5,FALSE)=0,"",VLOOKUP($A40,'Annex 2 EHV charges'!$D:$P,COLUMN(G40)+5,FALSE)),"")</f>
        <v>0.05</v>
      </c>
      <c r="H40" s="87">
        <f>IFERROR(IF(VLOOKUP($A40,'Annex 2 EHV charges'!$D:$P,COLUMN(H40)+5,FALSE)=0,"",VLOOKUP($A40,'Annex 2 EHV charges'!$D:$P,COLUMN(H40)+5,FALSE)),"")</f>
        <v>0.05</v>
      </c>
    </row>
    <row r="41" spans="1:8" x14ac:dyDescent="0.2">
      <c r="A41" s="84">
        <f t="array" ref="A41">IFERROR(INDEX('Annex 2 EHV charges'!$D$11:$D$200, MATCH(0, IF(ISBLANK('Annex 2 EHV charges'!$D$11:$D$200),1, COUNTIF(A$4:$A40, 'Annex 2 EHV charges'!$D$11:$D$200)), 0)),"")</f>
        <v>769</v>
      </c>
      <c r="B41" s="83">
        <f>IF($A41="","",VLOOKUP($A41,'Annex 2 EHV charges'!$D:$P,2,0))</f>
        <v>769</v>
      </c>
      <c r="C41" s="84" t="str">
        <f>IF($A41="","",VLOOKUP($A41,'Annex 2 EHV charges'!$D:$P,3,0))</f>
        <v>1470000501650</v>
      </c>
      <c r="D41" s="83" t="str">
        <f>IF($A41="","",VLOOKUP($A41,'Annex 2 EHV charges'!$D:$P,4,0))</f>
        <v>Hall Farm PV Awre</v>
      </c>
      <c r="E41" s="85" t="str">
        <f>IFERROR(IF(VLOOKUP($A41,'Annex 2 EHV charges'!$D:$P,COLUMN(E41)+5,FALSE)=0,"",VLOOKUP($A41,'Annex 2 EHV charges'!$D:$P,COLUMN(E41)+5,FALSE)),"")</f>
        <v/>
      </c>
      <c r="F41" s="86">
        <f>IFERROR(IF(VLOOKUP($A41,'Annex 2 EHV charges'!$D:$P,COLUMN(F41)+5,FALSE)=0,"",VLOOKUP($A41,'Annex 2 EHV charges'!$D:$P,COLUMN(F41)+5,FALSE)),"")</f>
        <v>347.12</v>
      </c>
      <c r="G41" s="87">
        <f>IFERROR(IF(VLOOKUP($A41,'Annex 2 EHV charges'!$D:$P,COLUMN(G41)+5,FALSE)=0,"",VLOOKUP($A41,'Annex 2 EHV charges'!$D:$P,COLUMN(G41)+5,FALSE)),"")</f>
        <v>0.05</v>
      </c>
      <c r="H41" s="87">
        <f>IFERROR(IF(VLOOKUP($A41,'Annex 2 EHV charges'!$D:$P,COLUMN(H41)+5,FALSE)=0,"",VLOOKUP($A41,'Annex 2 EHV charges'!$D:$P,COLUMN(H41)+5,FALSE)),"")</f>
        <v>0.05</v>
      </c>
    </row>
    <row r="42" spans="1:8" x14ac:dyDescent="0.2">
      <c r="A42" s="84">
        <f t="array" ref="A42">IFERROR(INDEX('Annex 2 EHV charges'!$D$11:$D$200, MATCH(0, IF(ISBLANK('Annex 2 EHV charges'!$D$11:$D$200),1, COUNTIF(A$4:$A41, 'Annex 2 EHV charges'!$D$11:$D$200)), 0)),"")</f>
        <v>805</v>
      </c>
      <c r="B42" s="83">
        <f>IF($A42="","",VLOOKUP($A42,'Annex 2 EHV charges'!$D:$P,2,0))</f>
        <v>805</v>
      </c>
      <c r="C42" s="84" t="str">
        <f>IF($A42="","",VLOOKUP($A42,'Annex 2 EHV charges'!$D:$P,3,0))</f>
        <v>1470000174900</v>
      </c>
      <c r="D42" s="83" t="str">
        <f>IF($A42="","",VLOOKUP($A42,'Annex 2 EHV charges'!$D:$P,4,0))</f>
        <v>5 Mile Drive Solar Park</v>
      </c>
      <c r="E42" s="85" t="str">
        <f>IFERROR(IF(VLOOKUP($A42,'Annex 2 EHV charges'!$D:$P,COLUMN(E42)+5,FALSE)=0,"",VLOOKUP($A42,'Annex 2 EHV charges'!$D:$P,COLUMN(E42)+5,FALSE)),"")</f>
        <v/>
      </c>
      <c r="F42" s="86">
        <f>IFERROR(IF(VLOOKUP($A42,'Annex 2 EHV charges'!$D:$P,COLUMN(F42)+5,FALSE)=0,"",VLOOKUP($A42,'Annex 2 EHV charges'!$D:$P,COLUMN(F42)+5,FALSE)),"")</f>
        <v>54.91</v>
      </c>
      <c r="G42" s="87">
        <f>IFERROR(IF(VLOOKUP($A42,'Annex 2 EHV charges'!$D:$P,COLUMN(G42)+5,FALSE)=0,"",VLOOKUP($A42,'Annex 2 EHV charges'!$D:$P,COLUMN(G42)+5,FALSE)),"")</f>
        <v>0.05</v>
      </c>
      <c r="H42" s="87">
        <f>IFERROR(IF(VLOOKUP($A42,'Annex 2 EHV charges'!$D:$P,COLUMN(H42)+5,FALSE)=0,"",VLOOKUP($A42,'Annex 2 EHV charges'!$D:$P,COLUMN(H42)+5,FALSE)),"")</f>
        <v>0.05</v>
      </c>
    </row>
    <row r="43" spans="1:8" x14ac:dyDescent="0.2">
      <c r="A43" s="84">
        <f t="array" ref="A43">IFERROR(INDEX('Annex 2 EHV charges'!$D$11:$D$200, MATCH(0, IF(ISBLANK('Annex 2 EHV charges'!$D$11:$D$200),1, COUNTIF(A$4:$A42, 'Annex 2 EHV charges'!$D$11:$D$200)), 0)),"")</f>
        <v>806</v>
      </c>
      <c r="B43" s="83">
        <f>IF($A43="","",VLOOKUP($A43,'Annex 2 EHV charges'!$D:$P,2,0))</f>
        <v>806</v>
      </c>
      <c r="C43" s="84" t="str">
        <f>IF($A43="","",VLOOKUP($A43,'Annex 2 EHV charges'!$D:$P,3,0))</f>
        <v>1470000671032</v>
      </c>
      <c r="D43" s="83" t="str">
        <f>IF($A43="","",VLOOKUP($A43,'Annex 2 EHV charges'!$D:$P,4,0))</f>
        <v xml:space="preserve">Green Frog STOR Extension </v>
      </c>
      <c r="E43" s="85">
        <f>IFERROR(IF(VLOOKUP($A43,'Annex 2 EHV charges'!$D:$P,COLUMN(E43)+5,FALSE)=0,"",VLOOKUP($A43,'Annex 2 EHV charges'!$D:$P,COLUMN(E43)+5,FALSE)),"")</f>
        <v>-3.1669999999999998</v>
      </c>
      <c r="F43" s="86">
        <f>IFERROR(IF(VLOOKUP($A43,'Annex 2 EHV charges'!$D:$P,COLUMN(F43)+5,FALSE)=0,"",VLOOKUP($A43,'Annex 2 EHV charges'!$D:$P,COLUMN(F43)+5,FALSE)),"")</f>
        <v>70.41</v>
      </c>
      <c r="G43" s="87">
        <f>IFERROR(IF(VLOOKUP($A43,'Annex 2 EHV charges'!$D:$P,COLUMN(G43)+5,FALSE)=0,"",VLOOKUP($A43,'Annex 2 EHV charges'!$D:$P,COLUMN(G43)+5,FALSE)),"")</f>
        <v>0.05</v>
      </c>
      <c r="H43" s="87">
        <f>IFERROR(IF(VLOOKUP($A43,'Annex 2 EHV charges'!$D:$P,COLUMN(H43)+5,FALSE)=0,"",VLOOKUP($A43,'Annex 2 EHV charges'!$D:$P,COLUMN(H43)+5,FALSE)),"")</f>
        <v>0.05</v>
      </c>
    </row>
    <row r="44" spans="1:8" x14ac:dyDescent="0.2">
      <c r="A44" s="84">
        <f t="array" ref="A44">IFERROR(INDEX('Annex 2 EHV charges'!$D$11:$D$200, MATCH(0, IF(ISBLANK('Annex 2 EHV charges'!$D$11:$D$200),1, COUNTIF(A$4:$A43, 'Annex 2 EHV charges'!$D$11:$D$200)), 0)),"")</f>
        <v>807</v>
      </c>
      <c r="B44" s="83">
        <f>IF($A44="","",VLOOKUP($A44,'Annex 2 EHV charges'!$D:$P,2,0))</f>
        <v>807</v>
      </c>
      <c r="C44" s="84">
        <f>IF($A44="","",VLOOKUP($A44,'Annex 2 EHV charges'!$D:$P,3,0))</f>
        <v>1470000965881</v>
      </c>
      <c r="D44" s="83" t="str">
        <f>IF($A44="","",VLOOKUP($A44,'Annex 2 EHV charges'!$D:$P,4,0))</f>
        <v xml:space="preserve">Invista Textiles Gas </v>
      </c>
      <c r="E44" s="85">
        <f>IFERROR(IF(VLOOKUP($A44,'Annex 2 EHV charges'!$D:$P,COLUMN(E44)+5,FALSE)=0,"",VLOOKUP($A44,'Annex 2 EHV charges'!$D:$P,COLUMN(E44)+5,FALSE)),"")</f>
        <v>-0.52400000000000002</v>
      </c>
      <c r="F44" s="86">
        <f>IFERROR(IF(VLOOKUP($A44,'Annex 2 EHV charges'!$D:$P,COLUMN(F44)+5,FALSE)=0,"",VLOOKUP($A44,'Annex 2 EHV charges'!$D:$P,COLUMN(F44)+5,FALSE)),"")</f>
        <v>1.66</v>
      </c>
      <c r="G44" s="87">
        <f>IFERROR(IF(VLOOKUP($A44,'Annex 2 EHV charges'!$D:$P,COLUMN(G44)+5,FALSE)=0,"",VLOOKUP($A44,'Annex 2 EHV charges'!$D:$P,COLUMN(G44)+5,FALSE)),"")</f>
        <v>0.05</v>
      </c>
      <c r="H44" s="87">
        <f>IFERROR(IF(VLOOKUP($A44,'Annex 2 EHV charges'!$D:$P,COLUMN(H44)+5,FALSE)=0,"",VLOOKUP($A44,'Annex 2 EHV charges'!$D:$P,COLUMN(H44)+5,FALSE)),"")</f>
        <v>0.05</v>
      </c>
    </row>
    <row r="45" spans="1:8" x14ac:dyDescent="0.2">
      <c r="A45" s="84">
        <f t="array" ref="A45">IFERROR(INDEX('Annex 2 EHV charges'!$D$11:$D$200, MATCH(0, IF(ISBLANK('Annex 2 EHV charges'!$D$11:$D$200),1, COUNTIF(A$4:$A44, 'Annex 2 EHV charges'!$D$11:$D$200)), 0)),"")</f>
        <v>815</v>
      </c>
      <c r="B45" s="83">
        <f>IF($A45="","",VLOOKUP($A45,'Annex 2 EHV charges'!$D:$P,2,0))</f>
        <v>815</v>
      </c>
      <c r="C45" s="84" t="str">
        <f>IF($A45="","",VLOOKUP($A45,'Annex 2 EHV charges'!$D:$P,3,0))</f>
        <v>1470000535890</v>
      </c>
      <c r="D45" s="83" t="str">
        <f>IF($A45="","",VLOOKUP($A45,'Annex 2 EHV charges'!$D:$P,4,0))</f>
        <v>Wickhamford PV</v>
      </c>
      <c r="E45" s="85" t="str">
        <f>IFERROR(IF(VLOOKUP($A45,'Annex 2 EHV charges'!$D:$P,COLUMN(E45)+5,FALSE)=0,"",VLOOKUP($A45,'Annex 2 EHV charges'!$D:$P,COLUMN(E45)+5,FALSE)),"")</f>
        <v/>
      </c>
      <c r="F45" s="86">
        <f>IFERROR(IF(VLOOKUP($A45,'Annex 2 EHV charges'!$D:$P,COLUMN(F45)+5,FALSE)=0,"",VLOOKUP($A45,'Annex 2 EHV charges'!$D:$P,COLUMN(F45)+5,FALSE)),"")</f>
        <v>1272.01</v>
      </c>
      <c r="G45" s="87">
        <f>IFERROR(IF(VLOOKUP($A45,'Annex 2 EHV charges'!$D:$P,COLUMN(G45)+5,FALSE)=0,"",VLOOKUP($A45,'Annex 2 EHV charges'!$D:$P,COLUMN(G45)+5,FALSE)),"")</f>
        <v>0.05</v>
      </c>
      <c r="H45" s="87">
        <f>IFERROR(IF(VLOOKUP($A45,'Annex 2 EHV charges'!$D:$P,COLUMN(H45)+5,FALSE)=0,"",VLOOKUP($A45,'Annex 2 EHV charges'!$D:$P,COLUMN(H45)+5,FALSE)),"")</f>
        <v>0.05</v>
      </c>
    </row>
    <row r="46" spans="1:8" x14ac:dyDescent="0.2">
      <c r="A46" s="84">
        <f t="array" ref="A46">IFERROR(INDEX('Annex 2 EHV charges'!$D$11:$D$200, MATCH(0, IF(ISBLANK('Annex 2 EHV charges'!$D$11:$D$200),1, COUNTIF(A$4:$A45, 'Annex 2 EHV charges'!$D$11:$D$200)), 0)),"")</f>
        <v>816</v>
      </c>
      <c r="B46" s="83">
        <f>IF($A46="","",VLOOKUP($A46,'Annex 2 EHV charges'!$D:$P,2,0))</f>
        <v>816</v>
      </c>
      <c r="C46" s="84" t="str">
        <f>IF($A46="","",VLOOKUP($A46,'Annex 2 EHV charges'!$D:$P,3,0))</f>
        <v>1470000540552</v>
      </c>
      <c r="D46" s="83" t="str">
        <f>IF($A46="","",VLOOKUP($A46,'Annex 2 EHV charges'!$D:$P,4,0))</f>
        <v>Yorkley Wood Farm PV</v>
      </c>
      <c r="E46" s="85" t="str">
        <f>IFERROR(IF(VLOOKUP($A46,'Annex 2 EHV charges'!$D:$P,COLUMN(E46)+5,FALSE)=0,"",VLOOKUP($A46,'Annex 2 EHV charges'!$D:$P,COLUMN(E46)+5,FALSE)),"")</f>
        <v/>
      </c>
      <c r="F46" s="86">
        <f>IFERROR(IF(VLOOKUP($A46,'Annex 2 EHV charges'!$D:$P,COLUMN(F46)+5,FALSE)=0,"",VLOOKUP($A46,'Annex 2 EHV charges'!$D:$P,COLUMN(F46)+5,FALSE)),"")</f>
        <v>262.24</v>
      </c>
      <c r="G46" s="87">
        <f>IFERROR(IF(VLOOKUP($A46,'Annex 2 EHV charges'!$D:$P,COLUMN(G46)+5,FALSE)=0,"",VLOOKUP($A46,'Annex 2 EHV charges'!$D:$P,COLUMN(G46)+5,FALSE)),"")</f>
        <v>0.05</v>
      </c>
      <c r="H46" s="87">
        <f>IFERROR(IF(VLOOKUP($A46,'Annex 2 EHV charges'!$D:$P,COLUMN(H46)+5,FALSE)=0,"",VLOOKUP($A46,'Annex 2 EHV charges'!$D:$P,COLUMN(H46)+5,FALSE)),"")</f>
        <v>0.05</v>
      </c>
    </row>
    <row r="47" spans="1:8" x14ac:dyDescent="0.2">
      <c r="A47" s="84">
        <f t="array" ref="A47">IFERROR(INDEX('Annex 2 EHV charges'!$D$11:$D$200, MATCH(0, IF(ISBLANK('Annex 2 EHV charges'!$D$11:$D$200),1, COUNTIF(A$4:$A46, 'Annex 2 EHV charges'!$D$11:$D$200)), 0)),"")</f>
        <v>818</v>
      </c>
      <c r="B47" s="83">
        <f>IF($A47="","",VLOOKUP($A47,'Annex 2 EHV charges'!$D:$P,2,0))</f>
        <v>818</v>
      </c>
      <c r="C47" s="84" t="str">
        <f>IF($A47="","",VLOOKUP($A47,'Annex 2 EHV charges'!$D:$P,3,0))</f>
        <v>1470000542842</v>
      </c>
      <c r="D47" s="83" t="str">
        <f>IF($A47="","",VLOOKUP($A47,'Annex 2 EHV charges'!$D:$P,4,0))</f>
        <v>Bristol Rd Glos STOR</v>
      </c>
      <c r="E47" s="85">
        <f>IFERROR(IF(VLOOKUP($A47,'Annex 2 EHV charges'!$D:$P,COLUMN(E47)+5,FALSE)=0,"",VLOOKUP($A47,'Annex 2 EHV charges'!$D:$P,COLUMN(E47)+5,FALSE)),"")</f>
        <v>-0.52400000000000002</v>
      </c>
      <c r="F47" s="86">
        <f>IFERROR(IF(VLOOKUP($A47,'Annex 2 EHV charges'!$D:$P,COLUMN(F47)+5,FALSE)=0,"",VLOOKUP($A47,'Annex 2 EHV charges'!$D:$P,COLUMN(F47)+5,FALSE)),"")</f>
        <v>846.91</v>
      </c>
      <c r="G47" s="87">
        <f>IFERROR(IF(VLOOKUP($A47,'Annex 2 EHV charges'!$D:$P,COLUMN(G47)+5,FALSE)=0,"",VLOOKUP($A47,'Annex 2 EHV charges'!$D:$P,COLUMN(G47)+5,FALSE)),"")</f>
        <v>0.05</v>
      </c>
      <c r="H47" s="87">
        <f>IFERROR(IF(VLOOKUP($A47,'Annex 2 EHV charges'!$D:$P,COLUMN(H47)+5,FALSE)=0,"",VLOOKUP($A47,'Annex 2 EHV charges'!$D:$P,COLUMN(H47)+5,FALSE)),"")</f>
        <v>0.05</v>
      </c>
    </row>
    <row r="48" spans="1:8" x14ac:dyDescent="0.2">
      <c r="A48" s="84">
        <f t="array" ref="A48">IFERROR(INDEX('Annex 2 EHV charges'!$D$11:$D$200, MATCH(0, IF(ISBLANK('Annex 2 EHV charges'!$D$11:$D$200),1, COUNTIF(A$4:$A47, 'Annex 2 EHV charges'!$D$11:$D$200)), 0)),"")</f>
        <v>819</v>
      </c>
      <c r="B48" s="83">
        <f>IF($A48="","",VLOOKUP($A48,'Annex 2 EHV charges'!$D:$P,2,0))</f>
        <v>819</v>
      </c>
      <c r="C48" s="84" t="str">
        <f>IF($A48="","",VLOOKUP($A48,'Annex 2 EHV charges'!$D:$P,3,0))</f>
        <v>1470000542806</v>
      </c>
      <c r="D48" s="83" t="str">
        <f>IF($A48="","",VLOOKUP($A48,'Annex 2 EHV charges'!$D:$P,4,0))</f>
        <v>Actrees Farm PV</v>
      </c>
      <c r="E48" s="85" t="str">
        <f>IFERROR(IF(VLOOKUP($A48,'Annex 2 EHV charges'!$D:$P,COLUMN(E48)+5,FALSE)=0,"",VLOOKUP($A48,'Annex 2 EHV charges'!$D:$P,COLUMN(E48)+5,FALSE)),"")</f>
        <v/>
      </c>
      <c r="F48" s="86">
        <f>IFERROR(IF(VLOOKUP($A48,'Annex 2 EHV charges'!$D:$P,COLUMN(F48)+5,FALSE)=0,"",VLOOKUP($A48,'Annex 2 EHV charges'!$D:$P,COLUMN(F48)+5,FALSE)),"")</f>
        <v>4648.87</v>
      </c>
      <c r="G48" s="87">
        <f>IFERROR(IF(VLOOKUP($A48,'Annex 2 EHV charges'!$D:$P,COLUMN(G48)+5,FALSE)=0,"",VLOOKUP($A48,'Annex 2 EHV charges'!$D:$P,COLUMN(G48)+5,FALSE)),"")</f>
        <v>0.05</v>
      </c>
      <c r="H48" s="87">
        <f>IFERROR(IF(VLOOKUP($A48,'Annex 2 EHV charges'!$D:$P,COLUMN(H48)+5,FALSE)=0,"",VLOOKUP($A48,'Annex 2 EHV charges'!$D:$P,COLUMN(H48)+5,FALSE)),"")</f>
        <v>0.05</v>
      </c>
    </row>
    <row r="49" spans="1:8" x14ac:dyDescent="0.2">
      <c r="A49" s="84">
        <f t="array" ref="A49">IFERROR(INDEX('Annex 2 EHV charges'!$D$11:$D$200, MATCH(0, IF(ISBLANK('Annex 2 EHV charges'!$D$11:$D$200),1, COUNTIF(A$4:$A48, 'Annex 2 EHV charges'!$D$11:$D$200)), 0)),"")</f>
        <v>820</v>
      </c>
      <c r="B49" s="83">
        <f>IF($A49="","",VLOOKUP($A49,'Annex 2 EHV charges'!$D:$P,2,0))</f>
        <v>820</v>
      </c>
      <c r="C49" s="84" t="str">
        <f>IF($A49="","",VLOOKUP($A49,'Annex 2 EHV charges'!$D:$P,3,0))</f>
        <v>1470000548427</v>
      </c>
      <c r="D49" s="83" t="str">
        <f>IF($A49="","",VLOOKUP($A49,'Annex 2 EHV charges'!$D:$P,4,0))</f>
        <v>Sheriffhales Farm PV</v>
      </c>
      <c r="E49" s="85" t="str">
        <f>IFERROR(IF(VLOOKUP($A49,'Annex 2 EHV charges'!$D:$P,COLUMN(E49)+5,FALSE)=0,"",VLOOKUP($A49,'Annex 2 EHV charges'!$D:$P,COLUMN(E49)+5,FALSE)),"")</f>
        <v/>
      </c>
      <c r="F49" s="86">
        <f>IFERROR(IF(VLOOKUP($A49,'Annex 2 EHV charges'!$D:$P,COLUMN(F49)+5,FALSE)=0,"",VLOOKUP($A49,'Annex 2 EHV charges'!$D:$P,COLUMN(F49)+5,FALSE)),"")</f>
        <v>171.05</v>
      </c>
      <c r="G49" s="87">
        <f>IFERROR(IF(VLOOKUP($A49,'Annex 2 EHV charges'!$D:$P,COLUMN(G49)+5,FALSE)=0,"",VLOOKUP($A49,'Annex 2 EHV charges'!$D:$P,COLUMN(G49)+5,FALSE)),"")</f>
        <v>0.05</v>
      </c>
      <c r="H49" s="87">
        <f>IFERROR(IF(VLOOKUP($A49,'Annex 2 EHV charges'!$D:$P,COLUMN(H49)+5,FALSE)=0,"",VLOOKUP($A49,'Annex 2 EHV charges'!$D:$P,COLUMN(H49)+5,FALSE)),"")</f>
        <v>0.05</v>
      </c>
    </row>
    <row r="50" spans="1:8" x14ac:dyDescent="0.2">
      <c r="A50" s="84">
        <f t="array" ref="A50">IFERROR(INDEX('Annex 2 EHV charges'!$D$11:$D$200, MATCH(0, IF(ISBLANK('Annex 2 EHV charges'!$D$11:$D$200),1, COUNTIF(A$4:$A49, 'Annex 2 EHV charges'!$D$11:$D$200)), 0)),"")</f>
        <v>821</v>
      </c>
      <c r="B50" s="83">
        <f>IF($A50="","",VLOOKUP($A50,'Annex 2 EHV charges'!$D:$P,2,0))</f>
        <v>821</v>
      </c>
      <c r="C50" s="84" t="str">
        <f>IF($A50="","",VLOOKUP($A50,'Annex 2 EHV charges'!$D:$P,3,0))</f>
        <v>1470000552441</v>
      </c>
      <c r="D50" s="83" t="str">
        <f>IF($A50="","",VLOOKUP($A50,'Annex 2 EHV charges'!$D:$P,4,0))</f>
        <v>Upper Wick Solar Farm</v>
      </c>
      <c r="E50" s="85" t="str">
        <f>IFERROR(IF(VLOOKUP($A50,'Annex 2 EHV charges'!$D:$P,COLUMN(E50)+5,FALSE)=0,"",VLOOKUP($A50,'Annex 2 EHV charges'!$D:$P,COLUMN(E50)+5,FALSE)),"")</f>
        <v/>
      </c>
      <c r="F50" s="86">
        <f>IFERROR(IF(VLOOKUP($A50,'Annex 2 EHV charges'!$D:$P,COLUMN(F50)+5,FALSE)=0,"",VLOOKUP($A50,'Annex 2 EHV charges'!$D:$P,COLUMN(F50)+5,FALSE)),"")</f>
        <v>183.49</v>
      </c>
      <c r="G50" s="87">
        <f>IFERROR(IF(VLOOKUP($A50,'Annex 2 EHV charges'!$D:$P,COLUMN(G50)+5,FALSE)=0,"",VLOOKUP($A50,'Annex 2 EHV charges'!$D:$P,COLUMN(G50)+5,FALSE)),"")</f>
        <v>0.05</v>
      </c>
      <c r="H50" s="87">
        <f>IFERROR(IF(VLOOKUP($A50,'Annex 2 EHV charges'!$D:$P,COLUMN(H50)+5,FALSE)=0,"",VLOOKUP($A50,'Annex 2 EHV charges'!$D:$P,COLUMN(H50)+5,FALSE)),"")</f>
        <v>0.05</v>
      </c>
    </row>
    <row r="51" spans="1:8" x14ac:dyDescent="0.2">
      <c r="A51" s="84">
        <f t="array" ref="A51">IFERROR(INDEX('Annex 2 EHV charges'!$D$11:$D$200, MATCH(0, IF(ISBLANK('Annex 2 EHV charges'!$D$11:$D$200),1, COUNTIF(A$4:$A50, 'Annex 2 EHV charges'!$D$11:$D$200)), 0)),"")</f>
        <v>824</v>
      </c>
      <c r="B51" s="83">
        <f>IF($A51="","",VLOOKUP($A51,'Annex 2 EHV charges'!$D:$P,2,0))</f>
        <v>824</v>
      </c>
      <c r="C51" s="84" t="str">
        <f>IF($A51="","",VLOOKUP($A51,'Annex 2 EHV charges'!$D:$P,3,0))</f>
        <v>1470000597070</v>
      </c>
      <c r="D51" s="83" t="str">
        <f>IF($A51="","",VLOOKUP($A51,'Annex 2 EHV charges'!$D:$P,4,0))</f>
        <v>Astley Solar Farm</v>
      </c>
      <c r="E51" s="85" t="str">
        <f>IFERROR(IF(VLOOKUP($A51,'Annex 2 EHV charges'!$D:$P,COLUMN(E51)+5,FALSE)=0,"",VLOOKUP($A51,'Annex 2 EHV charges'!$D:$P,COLUMN(E51)+5,FALSE)),"")</f>
        <v/>
      </c>
      <c r="F51" s="86">
        <f>IFERROR(IF(VLOOKUP($A51,'Annex 2 EHV charges'!$D:$P,COLUMN(F51)+5,FALSE)=0,"",VLOOKUP($A51,'Annex 2 EHV charges'!$D:$P,COLUMN(F51)+5,FALSE)),"")</f>
        <v>1495.71</v>
      </c>
      <c r="G51" s="87">
        <f>IFERROR(IF(VLOOKUP($A51,'Annex 2 EHV charges'!$D:$P,COLUMN(G51)+5,FALSE)=0,"",VLOOKUP($A51,'Annex 2 EHV charges'!$D:$P,COLUMN(G51)+5,FALSE)),"")</f>
        <v>0.05</v>
      </c>
      <c r="H51" s="87">
        <f>IFERROR(IF(VLOOKUP($A51,'Annex 2 EHV charges'!$D:$P,COLUMN(H51)+5,FALSE)=0,"",VLOOKUP($A51,'Annex 2 EHV charges'!$D:$P,COLUMN(H51)+5,FALSE)),"")</f>
        <v>0.05</v>
      </c>
    </row>
    <row r="52" spans="1:8" x14ac:dyDescent="0.2">
      <c r="A52" s="84">
        <f t="array" ref="A52">IFERROR(INDEX('Annex 2 EHV charges'!$D$11:$D$200, MATCH(0, IF(ISBLANK('Annex 2 EHV charges'!$D$11:$D$200),1, COUNTIF(A$4:$A51, 'Annex 2 EHV charges'!$D$11:$D$200)), 0)),"")</f>
        <v>825</v>
      </c>
      <c r="B52" s="83">
        <f>IF($A52="","",VLOOKUP($A52,'Annex 2 EHV charges'!$D:$P,2,0))</f>
        <v>825</v>
      </c>
      <c r="C52" s="84" t="str">
        <f>IF($A52="","",VLOOKUP($A52,'Annex 2 EHV charges'!$D:$P,3,0))</f>
        <v>1470000444142</v>
      </c>
      <c r="D52" s="83" t="str">
        <f>IF($A52="","",VLOOKUP($A52,'Annex 2 EHV charges'!$D:$P,4,0))</f>
        <v>Hayford Fm PV Emdedded 1</v>
      </c>
      <c r="E52" s="85" t="str">
        <f>IFERROR(IF(VLOOKUP($A52,'Annex 2 EHV charges'!$D:$P,COLUMN(E52)+5,FALSE)=0,"",VLOOKUP($A52,'Annex 2 EHV charges'!$D:$P,COLUMN(E52)+5,FALSE)),"")</f>
        <v/>
      </c>
      <c r="F52" s="86">
        <f>IFERROR(IF(VLOOKUP($A52,'Annex 2 EHV charges'!$D:$P,COLUMN(F52)+5,FALSE)=0,"",VLOOKUP($A52,'Annex 2 EHV charges'!$D:$P,COLUMN(F52)+5,FALSE)),"")</f>
        <v>77.900000000000006</v>
      </c>
      <c r="G52" s="87">
        <f>IFERROR(IF(VLOOKUP($A52,'Annex 2 EHV charges'!$D:$P,COLUMN(G52)+5,FALSE)=0,"",VLOOKUP($A52,'Annex 2 EHV charges'!$D:$P,COLUMN(G52)+5,FALSE)),"")</f>
        <v>0.05</v>
      </c>
      <c r="H52" s="87">
        <f>IFERROR(IF(VLOOKUP($A52,'Annex 2 EHV charges'!$D:$P,COLUMN(H52)+5,FALSE)=0,"",VLOOKUP($A52,'Annex 2 EHV charges'!$D:$P,COLUMN(H52)+5,FALSE)),"")</f>
        <v>0.05</v>
      </c>
    </row>
    <row r="53" spans="1:8" x14ac:dyDescent="0.2">
      <c r="A53" s="84">
        <f t="array" ref="A53">IFERROR(INDEX('Annex 2 EHV charges'!$D$11:$D$200, MATCH(0, IF(ISBLANK('Annex 2 EHV charges'!$D$11:$D$200),1, COUNTIF(A$4:$A52, 'Annex 2 EHV charges'!$D$11:$D$200)), 0)),"")</f>
        <v>826</v>
      </c>
      <c r="B53" s="83">
        <f>IF($A53="","",VLOOKUP($A53,'Annex 2 EHV charges'!$D:$P,2,0))</f>
        <v>826</v>
      </c>
      <c r="C53" s="84" t="str">
        <f>IF($A53="","",VLOOKUP($A53,'Annex 2 EHV charges'!$D:$P,3,0))</f>
        <v>1470000621955</v>
      </c>
      <c r="D53" s="83" t="str">
        <f>IF($A53="","",VLOOKUP($A53,'Annex 2 EHV charges'!$D:$P,4,0))</f>
        <v>Sheriffhales CIC PV</v>
      </c>
      <c r="E53" s="85" t="str">
        <f>IFERROR(IF(VLOOKUP($A53,'Annex 2 EHV charges'!$D:$P,COLUMN(E53)+5,FALSE)=0,"",VLOOKUP($A53,'Annex 2 EHV charges'!$D:$P,COLUMN(E53)+5,FALSE)),"")</f>
        <v/>
      </c>
      <c r="F53" s="86">
        <f>IFERROR(IF(VLOOKUP($A53,'Annex 2 EHV charges'!$D:$P,COLUMN(F53)+5,FALSE)=0,"",VLOOKUP($A53,'Annex 2 EHV charges'!$D:$P,COLUMN(F53)+5,FALSE)),"")</f>
        <v>170.57</v>
      </c>
      <c r="G53" s="87">
        <f>IFERROR(IF(VLOOKUP($A53,'Annex 2 EHV charges'!$D:$P,COLUMN(G53)+5,FALSE)=0,"",VLOOKUP($A53,'Annex 2 EHV charges'!$D:$P,COLUMN(G53)+5,FALSE)),"")</f>
        <v>0.05</v>
      </c>
      <c r="H53" s="87">
        <f>IFERROR(IF(VLOOKUP($A53,'Annex 2 EHV charges'!$D:$P,COLUMN(H53)+5,FALSE)=0,"",VLOOKUP($A53,'Annex 2 EHV charges'!$D:$P,COLUMN(H53)+5,FALSE)),"")</f>
        <v>0.05</v>
      </c>
    </row>
    <row r="54" spans="1:8" x14ac:dyDescent="0.2">
      <c r="A54" s="84">
        <f t="array" ref="A54">IFERROR(INDEX('Annex 2 EHV charges'!$D$11:$D$200, MATCH(0, IF(ISBLANK('Annex 2 EHV charges'!$D$11:$D$200),1, COUNTIF(A$4:$A53, 'Annex 2 EHV charges'!$D$11:$D$200)), 0)),"")</f>
        <v>827</v>
      </c>
      <c r="B54" s="83">
        <f>IF($A54="","",VLOOKUP($A54,'Annex 2 EHV charges'!$D:$P,2,0))</f>
        <v>827</v>
      </c>
      <c r="C54" s="84" t="str">
        <f>IF($A54="","",VLOOKUP($A54,'Annex 2 EHV charges'!$D:$P,3,0))</f>
        <v>1470000631002</v>
      </c>
      <c r="D54" s="83" t="str">
        <f>IF($A54="","",VLOOKUP($A54,'Annex 2 EHV charges'!$D:$P,4,0))</f>
        <v>Wolverhampton Power STOR</v>
      </c>
      <c r="E54" s="85" t="str">
        <f>IFERROR(IF(VLOOKUP($A54,'Annex 2 EHV charges'!$D:$P,COLUMN(E54)+5,FALSE)=0,"",VLOOKUP($A54,'Annex 2 EHV charges'!$D:$P,COLUMN(E54)+5,FALSE)),"")</f>
        <v/>
      </c>
      <c r="F54" s="86">
        <f>IFERROR(IF(VLOOKUP($A54,'Annex 2 EHV charges'!$D:$P,COLUMN(F54)+5,FALSE)=0,"",VLOOKUP($A54,'Annex 2 EHV charges'!$D:$P,COLUMN(F54)+5,FALSE)),"")</f>
        <v>1273.83</v>
      </c>
      <c r="G54" s="87">
        <f>IFERROR(IF(VLOOKUP($A54,'Annex 2 EHV charges'!$D:$P,COLUMN(G54)+5,FALSE)=0,"",VLOOKUP($A54,'Annex 2 EHV charges'!$D:$P,COLUMN(G54)+5,FALSE)),"")</f>
        <v>0.05</v>
      </c>
      <c r="H54" s="87">
        <f>IFERROR(IF(VLOOKUP($A54,'Annex 2 EHV charges'!$D:$P,COLUMN(H54)+5,FALSE)=0,"",VLOOKUP($A54,'Annex 2 EHV charges'!$D:$P,COLUMN(H54)+5,FALSE)),"")</f>
        <v>0.05</v>
      </c>
    </row>
    <row r="55" spans="1:8" x14ac:dyDescent="0.2">
      <c r="A55" s="84">
        <f t="array" ref="A55">IFERROR(INDEX('Annex 2 EHV charges'!$D$11:$D$200, MATCH(0, IF(ISBLANK('Annex 2 EHV charges'!$D$11:$D$200),1, COUNTIF(A$4:$A54, 'Annex 2 EHV charges'!$D$11:$D$200)), 0)),"")</f>
        <v>828</v>
      </c>
      <c r="B55" s="83">
        <f>IF($A55="","",VLOOKUP($A55,'Annex 2 EHV charges'!$D:$P,2,0))</f>
        <v>828</v>
      </c>
      <c r="C55" s="84" t="str">
        <f>IF($A55="","",VLOOKUP($A55,'Annex 2 EHV charges'!$D:$P,3,0))</f>
        <v>1470000641881</v>
      </c>
      <c r="D55" s="83" t="str">
        <f>IF($A55="","",VLOOKUP($A55,'Annex 2 EHV charges'!$D:$P,4,0))</f>
        <v>Moneystone Quarry PV</v>
      </c>
      <c r="E55" s="85" t="str">
        <f>IFERROR(IF(VLOOKUP($A55,'Annex 2 EHV charges'!$D:$P,COLUMN(E55)+5,FALSE)=0,"",VLOOKUP($A55,'Annex 2 EHV charges'!$D:$P,COLUMN(E55)+5,FALSE)),"")</f>
        <v/>
      </c>
      <c r="F55" s="86">
        <f>IFERROR(IF(VLOOKUP($A55,'Annex 2 EHV charges'!$D:$P,COLUMN(F55)+5,FALSE)=0,"",VLOOKUP($A55,'Annex 2 EHV charges'!$D:$P,COLUMN(F55)+5,FALSE)),"")</f>
        <v>165.99</v>
      </c>
      <c r="G55" s="87">
        <f>IFERROR(IF(VLOOKUP($A55,'Annex 2 EHV charges'!$D:$P,COLUMN(G55)+5,FALSE)=0,"",VLOOKUP($A55,'Annex 2 EHV charges'!$D:$P,COLUMN(G55)+5,FALSE)),"")</f>
        <v>0.05</v>
      </c>
      <c r="H55" s="87">
        <f>IFERROR(IF(VLOOKUP($A55,'Annex 2 EHV charges'!$D:$P,COLUMN(H55)+5,FALSE)=0,"",VLOOKUP($A55,'Annex 2 EHV charges'!$D:$P,COLUMN(H55)+5,FALSE)),"")</f>
        <v>0.05</v>
      </c>
    </row>
    <row r="56" spans="1:8" x14ac:dyDescent="0.2">
      <c r="A56" s="84">
        <f t="array" ref="A56">IFERROR(INDEX('Annex 2 EHV charges'!$D$11:$D$200, MATCH(0, IF(ISBLANK('Annex 2 EHV charges'!$D$11:$D$200),1, COUNTIF(A$4:$A55, 'Annex 2 EHV charges'!$D$11:$D$200)), 0)),"")</f>
        <v>829</v>
      </c>
      <c r="B56" s="83">
        <f>IF($A56="","",VLOOKUP($A56,'Annex 2 EHV charges'!$D:$P,2,0))</f>
        <v>829</v>
      </c>
      <c r="C56" s="84" t="str">
        <f>IF($A56="","",VLOOKUP($A56,'Annex 2 EHV charges'!$D:$P,3,0))</f>
        <v>1470000744930</v>
      </c>
      <c r="D56" s="83" t="str">
        <f>IF($A56="","",VLOOKUP($A56,'Annex 2 EHV charges'!$D:$P,4,0))</f>
        <v>Heywood Grange Farm PV</v>
      </c>
      <c r="E56" s="85" t="str">
        <f>IFERROR(IF(VLOOKUP($A56,'Annex 2 EHV charges'!$D:$P,COLUMN(E56)+5,FALSE)=0,"",VLOOKUP($A56,'Annex 2 EHV charges'!$D:$P,COLUMN(E56)+5,FALSE)),"")</f>
        <v/>
      </c>
      <c r="F56" s="86">
        <f>IFERROR(IF(VLOOKUP($A56,'Annex 2 EHV charges'!$D:$P,COLUMN(F56)+5,FALSE)=0,"",VLOOKUP($A56,'Annex 2 EHV charges'!$D:$P,COLUMN(F56)+5,FALSE)),"")</f>
        <v>115.05</v>
      </c>
      <c r="G56" s="87">
        <f>IFERROR(IF(VLOOKUP($A56,'Annex 2 EHV charges'!$D:$P,COLUMN(G56)+5,FALSE)=0,"",VLOOKUP($A56,'Annex 2 EHV charges'!$D:$P,COLUMN(G56)+5,FALSE)),"")</f>
        <v>0.05</v>
      </c>
      <c r="H56" s="87">
        <f>IFERROR(IF(VLOOKUP($A56,'Annex 2 EHV charges'!$D:$P,COLUMN(H56)+5,FALSE)=0,"",VLOOKUP($A56,'Annex 2 EHV charges'!$D:$P,COLUMN(H56)+5,FALSE)),"")</f>
        <v>0.05</v>
      </c>
    </row>
    <row r="57" spans="1:8" x14ac:dyDescent="0.2">
      <c r="A57" s="84">
        <f t="array" ref="A57">IFERROR(INDEX('Annex 2 EHV charges'!$D$11:$D$200, MATCH(0, IF(ISBLANK('Annex 2 EHV charges'!$D$11:$D$200),1, COUNTIF(A$4:$A56, 'Annex 2 EHV charges'!$D$11:$D$200)), 0)),"")</f>
        <v>830</v>
      </c>
      <c r="B57" s="83">
        <f>IF($A57="","",VLOOKUP($A57,'Annex 2 EHV charges'!$D:$P,2,0))</f>
        <v>830</v>
      </c>
      <c r="C57" s="84" t="str">
        <f>IF($A57="","",VLOOKUP($A57,'Annex 2 EHV charges'!$D:$P,3,0))</f>
        <v>1470000668892</v>
      </c>
      <c r="D57" s="83" t="str">
        <f>IF($A57="","",VLOOKUP($A57,'Annex 2 EHV charges'!$D:$P,4,0))</f>
        <v>Garreg Lwyd Wind Farm</v>
      </c>
      <c r="E57" s="85" t="str">
        <f>IFERROR(IF(VLOOKUP($A57,'Annex 2 EHV charges'!$D:$P,COLUMN(E57)+5,FALSE)=0,"",VLOOKUP($A57,'Annex 2 EHV charges'!$D:$P,COLUMN(E57)+5,FALSE)),"")</f>
        <v/>
      </c>
      <c r="F57" s="86">
        <f>IFERROR(IF(VLOOKUP($A57,'Annex 2 EHV charges'!$D:$P,COLUMN(F57)+5,FALSE)=0,"",VLOOKUP($A57,'Annex 2 EHV charges'!$D:$P,COLUMN(F57)+5,FALSE)),"")</f>
        <v>20988.6</v>
      </c>
      <c r="G57" s="87">
        <f>IFERROR(IF(VLOOKUP($A57,'Annex 2 EHV charges'!$D:$P,COLUMN(G57)+5,FALSE)=0,"",VLOOKUP($A57,'Annex 2 EHV charges'!$D:$P,COLUMN(G57)+5,FALSE)),"")</f>
        <v>0.05</v>
      </c>
      <c r="H57" s="87">
        <f>IFERROR(IF(VLOOKUP($A57,'Annex 2 EHV charges'!$D:$P,COLUMN(H57)+5,FALSE)=0,"",VLOOKUP($A57,'Annex 2 EHV charges'!$D:$P,COLUMN(H57)+5,FALSE)),"")</f>
        <v>0.05</v>
      </c>
    </row>
    <row r="58" spans="1:8" x14ac:dyDescent="0.2">
      <c r="A58" s="84">
        <f t="array" ref="A58">IFERROR(INDEX('Annex 2 EHV charges'!$D$11:$D$200, MATCH(0, IF(ISBLANK('Annex 2 EHV charges'!$D$11:$D$200),1, COUNTIF(A$4:$A57, 'Annex 2 EHV charges'!$D$11:$D$200)), 0)),"")</f>
        <v>831</v>
      </c>
      <c r="B58" s="83">
        <f>IF($A58="","",VLOOKUP($A58,'Annex 2 EHV charges'!$D:$P,2,0))</f>
        <v>831</v>
      </c>
      <c r="C58" s="84" t="str">
        <f>IF($A58="","",VLOOKUP($A58,'Annex 2 EHV charges'!$D:$P,3,0))</f>
        <v>1470000711058</v>
      </c>
      <c r="D58" s="83" t="str">
        <f>IF($A58="","",VLOOKUP($A58,'Annex 2 EHV charges'!$D:$P,4,0))</f>
        <v>Henley Solar Farm PV</v>
      </c>
      <c r="E58" s="85" t="str">
        <f>IFERROR(IF(VLOOKUP($A58,'Annex 2 EHV charges'!$D:$P,COLUMN(E58)+5,FALSE)=0,"",VLOOKUP($A58,'Annex 2 EHV charges'!$D:$P,COLUMN(E58)+5,FALSE)),"")</f>
        <v/>
      </c>
      <c r="F58" s="86">
        <f>IFERROR(IF(VLOOKUP($A58,'Annex 2 EHV charges'!$D:$P,COLUMN(F58)+5,FALSE)=0,"",VLOOKUP($A58,'Annex 2 EHV charges'!$D:$P,COLUMN(F58)+5,FALSE)),"")</f>
        <v>585.6</v>
      </c>
      <c r="G58" s="87">
        <f>IFERROR(IF(VLOOKUP($A58,'Annex 2 EHV charges'!$D:$P,COLUMN(G58)+5,FALSE)=0,"",VLOOKUP($A58,'Annex 2 EHV charges'!$D:$P,COLUMN(G58)+5,FALSE)),"")</f>
        <v>0.05</v>
      </c>
      <c r="H58" s="87">
        <f>IFERROR(IF(VLOOKUP($A58,'Annex 2 EHV charges'!$D:$P,COLUMN(H58)+5,FALSE)=0,"",VLOOKUP($A58,'Annex 2 EHV charges'!$D:$P,COLUMN(H58)+5,FALSE)),"")</f>
        <v>0.05</v>
      </c>
    </row>
    <row r="59" spans="1:8" x14ac:dyDescent="0.2">
      <c r="A59" s="84">
        <f t="array" ref="A59">IFERROR(INDEX('Annex 2 EHV charges'!$D$11:$D$200, MATCH(0, IF(ISBLANK('Annex 2 EHV charges'!$D$11:$D$200),1, COUNTIF(A$4:$A58, 'Annex 2 EHV charges'!$D$11:$D$200)), 0)),"")</f>
        <v>833</v>
      </c>
      <c r="B59" s="83">
        <f>IF($A59="","",VLOOKUP($A59,'Annex 2 EHV charges'!$D:$P,2,0))</f>
        <v>833</v>
      </c>
      <c r="C59" s="84" t="str">
        <f>IF($A59="","",VLOOKUP($A59,'Annex 2 EHV charges'!$D:$P,3,0))</f>
        <v>1470000723578</v>
      </c>
      <c r="D59" s="83" t="str">
        <f>IF($A59="","",VLOOKUP($A59,'Annex 2 EHV charges'!$D:$P,4,0))</f>
        <v>High Point Solar PV</v>
      </c>
      <c r="E59" s="85" t="str">
        <f>IFERROR(IF(VLOOKUP($A59,'Annex 2 EHV charges'!$D:$P,COLUMN(E59)+5,FALSE)=0,"",VLOOKUP($A59,'Annex 2 EHV charges'!$D:$P,COLUMN(E59)+5,FALSE)),"")</f>
        <v/>
      </c>
      <c r="F59" s="86">
        <f>IFERROR(IF(VLOOKUP($A59,'Annex 2 EHV charges'!$D:$P,COLUMN(F59)+5,FALSE)=0,"",VLOOKUP($A59,'Annex 2 EHV charges'!$D:$P,COLUMN(F59)+5,FALSE)),"")</f>
        <v>170.52</v>
      </c>
      <c r="G59" s="87">
        <f>IFERROR(IF(VLOOKUP($A59,'Annex 2 EHV charges'!$D:$P,COLUMN(G59)+5,FALSE)=0,"",VLOOKUP($A59,'Annex 2 EHV charges'!$D:$P,COLUMN(G59)+5,FALSE)),"")</f>
        <v>0.05</v>
      </c>
      <c r="H59" s="87">
        <f>IFERROR(IF(VLOOKUP($A59,'Annex 2 EHV charges'!$D:$P,COLUMN(H59)+5,FALSE)=0,"",VLOOKUP($A59,'Annex 2 EHV charges'!$D:$P,COLUMN(H59)+5,FALSE)),"")</f>
        <v>0.05</v>
      </c>
    </row>
    <row r="60" spans="1:8" x14ac:dyDescent="0.2">
      <c r="A60" s="84">
        <f t="array" ref="A60">IFERROR(INDEX('Annex 2 EHV charges'!$D$11:$D$200, MATCH(0, IF(ISBLANK('Annex 2 EHV charges'!$D$11:$D$200),1, COUNTIF(A$4:$A59, 'Annex 2 EHV charges'!$D$11:$D$200)), 0)),"")</f>
        <v>834</v>
      </c>
      <c r="B60" s="83">
        <f>IF($A60="","",VLOOKUP($A60,'Annex 2 EHV charges'!$D:$P,2,0))</f>
        <v>834</v>
      </c>
      <c r="C60" s="84" t="str">
        <f>IF($A60="","",VLOOKUP($A60,'Annex 2 EHV charges'!$D:$P,3,0))</f>
        <v>1470000732313</v>
      </c>
      <c r="D60" s="83" t="str">
        <f>IF($A60="","",VLOOKUP($A60,'Annex 2 EHV charges'!$D:$P,4,0))</f>
        <v>Staunch Standby STOR</v>
      </c>
      <c r="E60" s="85">
        <f>IFERROR(IF(VLOOKUP($A60,'Annex 2 EHV charges'!$D:$P,COLUMN(E60)+5,FALSE)=0,"",VLOOKUP($A60,'Annex 2 EHV charges'!$D:$P,COLUMN(E60)+5,FALSE)),"")</f>
        <v>-1.762</v>
      </c>
      <c r="F60" s="86">
        <f>IFERROR(IF(VLOOKUP($A60,'Annex 2 EHV charges'!$D:$P,COLUMN(F60)+5,FALSE)=0,"",VLOOKUP($A60,'Annex 2 EHV charges'!$D:$P,COLUMN(F60)+5,FALSE)),"")</f>
        <v>924.61</v>
      </c>
      <c r="G60" s="87">
        <f>IFERROR(IF(VLOOKUP($A60,'Annex 2 EHV charges'!$D:$P,COLUMN(G60)+5,FALSE)=0,"",VLOOKUP($A60,'Annex 2 EHV charges'!$D:$P,COLUMN(G60)+5,FALSE)),"")</f>
        <v>0.05</v>
      </c>
      <c r="H60" s="87">
        <f>IFERROR(IF(VLOOKUP($A60,'Annex 2 EHV charges'!$D:$P,COLUMN(H60)+5,FALSE)=0,"",VLOOKUP($A60,'Annex 2 EHV charges'!$D:$P,COLUMN(H60)+5,FALSE)),"")</f>
        <v>0.05</v>
      </c>
    </row>
    <row r="61" spans="1:8" x14ac:dyDescent="0.2">
      <c r="A61" s="84">
        <f t="array" ref="A61">IFERROR(INDEX('Annex 2 EHV charges'!$D$11:$D$200, MATCH(0, IF(ISBLANK('Annex 2 EHV charges'!$D$11:$D$200),1, COUNTIF(A$4:$A60, 'Annex 2 EHV charges'!$D$11:$D$200)), 0)),"")</f>
        <v>835</v>
      </c>
      <c r="B61" s="83">
        <f>IF($A61="","",VLOOKUP($A61,'Annex 2 EHV charges'!$D:$P,2,0))</f>
        <v>835</v>
      </c>
      <c r="C61" s="84" t="str">
        <f>IF($A61="","",VLOOKUP($A61,'Annex 2 EHV charges'!$D:$P,3,0))</f>
        <v>1470000733283</v>
      </c>
      <c r="D61" s="83" t="str">
        <f>IF($A61="","",VLOOKUP($A61,'Annex 2 EHV charges'!$D:$P,4,0))</f>
        <v>ISIS House STOR</v>
      </c>
      <c r="E61" s="85">
        <f>IFERROR(IF(VLOOKUP($A61,'Annex 2 EHV charges'!$D:$P,COLUMN(E61)+5,FALSE)=0,"",VLOOKUP($A61,'Annex 2 EHV charges'!$D:$P,COLUMN(E61)+5,FALSE)),"")</f>
        <v>-3.1669999999999998</v>
      </c>
      <c r="F61" s="86">
        <f>IFERROR(IF(VLOOKUP($A61,'Annex 2 EHV charges'!$D:$P,COLUMN(F61)+5,FALSE)=0,"",VLOOKUP($A61,'Annex 2 EHV charges'!$D:$P,COLUMN(F61)+5,FALSE)),"")</f>
        <v>1745.43</v>
      </c>
      <c r="G61" s="87">
        <f>IFERROR(IF(VLOOKUP($A61,'Annex 2 EHV charges'!$D:$P,COLUMN(G61)+5,FALSE)=0,"",VLOOKUP($A61,'Annex 2 EHV charges'!$D:$P,COLUMN(G61)+5,FALSE)),"")</f>
        <v>0.05</v>
      </c>
      <c r="H61" s="87">
        <f>IFERROR(IF(VLOOKUP($A61,'Annex 2 EHV charges'!$D:$P,COLUMN(H61)+5,FALSE)=0,"",VLOOKUP($A61,'Annex 2 EHV charges'!$D:$P,COLUMN(H61)+5,FALSE)),"")</f>
        <v>0.05</v>
      </c>
    </row>
    <row r="62" spans="1:8" x14ac:dyDescent="0.2">
      <c r="A62" s="84">
        <f t="array" ref="A62">IFERROR(INDEX('Annex 2 EHV charges'!$D$11:$D$200, MATCH(0, IF(ISBLANK('Annex 2 EHV charges'!$D$11:$D$200),1, COUNTIF(A$4:$A61, 'Annex 2 EHV charges'!$D$11:$D$200)), 0)),"")</f>
        <v>836</v>
      </c>
      <c r="B62" s="83">
        <f>IF($A62="","",VLOOKUP($A62,'Annex 2 EHV charges'!$D:$P,2,0))</f>
        <v>836</v>
      </c>
      <c r="C62" s="84" t="str">
        <f>IF($A62="","",VLOOKUP($A62,'Annex 2 EHV charges'!$D:$P,3,0))</f>
        <v>1470000744959</v>
      </c>
      <c r="D62" s="83" t="str">
        <f>IF($A62="","",VLOOKUP($A62,'Annex 2 EHV charges'!$D:$P,4,0))</f>
        <v xml:space="preserve">Heywood Grange Bttry </v>
      </c>
      <c r="E62" s="85">
        <f>IFERROR(IF(VLOOKUP($A62,'Annex 2 EHV charges'!$D:$P,COLUMN(E62)+5,FALSE)=0,"",VLOOKUP($A62,'Annex 2 EHV charges'!$D:$P,COLUMN(E62)+5,FALSE)),"")</f>
        <v>-2.1920000000000002</v>
      </c>
      <c r="F62" s="86">
        <f>IFERROR(IF(VLOOKUP($A62,'Annex 2 EHV charges'!$D:$P,COLUMN(F62)+5,FALSE)=0,"",VLOOKUP($A62,'Annex 2 EHV charges'!$D:$P,COLUMN(F62)+5,FALSE)),"")</f>
        <v>27.52</v>
      </c>
      <c r="G62" s="87">
        <f>IFERROR(IF(VLOOKUP($A62,'Annex 2 EHV charges'!$D:$P,COLUMN(G62)+5,FALSE)=0,"",VLOOKUP($A62,'Annex 2 EHV charges'!$D:$P,COLUMN(G62)+5,FALSE)),"")</f>
        <v>0.05</v>
      </c>
      <c r="H62" s="87">
        <f>IFERROR(IF(VLOOKUP($A62,'Annex 2 EHV charges'!$D:$P,COLUMN(H62)+5,FALSE)=0,"",VLOOKUP($A62,'Annex 2 EHV charges'!$D:$P,COLUMN(H62)+5,FALSE)),"")</f>
        <v>0.05</v>
      </c>
    </row>
    <row r="63" spans="1:8" x14ac:dyDescent="0.2">
      <c r="A63" s="84">
        <f t="array" ref="A63">IFERROR(INDEX('Annex 2 EHV charges'!$D$11:$D$200, MATCH(0, IF(ISBLANK('Annex 2 EHV charges'!$D$11:$D$200),1, COUNTIF(A$4:$A62, 'Annex 2 EHV charges'!$D$11:$D$200)), 0)),"")</f>
        <v>837</v>
      </c>
      <c r="B63" s="83">
        <f>IF($A63="","",VLOOKUP($A63,'Annex 2 EHV charges'!$D:$P,2,0))</f>
        <v>837</v>
      </c>
      <c r="C63" s="84" t="str">
        <f>IF($A63="","",VLOOKUP($A63,'Annex 2 EHV charges'!$D:$P,3,0))</f>
        <v>1470000745048</v>
      </c>
      <c r="D63" s="83" t="str">
        <f>IF($A63="","",VLOOKUP($A63,'Annex 2 EHV charges'!$D:$P,4,0))</f>
        <v>Upper Meadowly Farm PV</v>
      </c>
      <c r="E63" s="85" t="str">
        <f>IFERROR(IF(VLOOKUP($A63,'Annex 2 EHV charges'!$D:$P,COLUMN(E63)+5,FALSE)=0,"",VLOOKUP($A63,'Annex 2 EHV charges'!$D:$P,COLUMN(E63)+5,FALSE)),"")</f>
        <v/>
      </c>
      <c r="F63" s="86">
        <f>IFERROR(IF(VLOOKUP($A63,'Annex 2 EHV charges'!$D:$P,COLUMN(F63)+5,FALSE)=0,"",VLOOKUP($A63,'Annex 2 EHV charges'!$D:$P,COLUMN(F63)+5,FALSE)),"")</f>
        <v>3813.56</v>
      </c>
      <c r="G63" s="87">
        <f>IFERROR(IF(VLOOKUP($A63,'Annex 2 EHV charges'!$D:$P,COLUMN(G63)+5,FALSE)=0,"",VLOOKUP($A63,'Annex 2 EHV charges'!$D:$P,COLUMN(G63)+5,FALSE)),"")</f>
        <v>0.05</v>
      </c>
      <c r="H63" s="87">
        <f>IFERROR(IF(VLOOKUP($A63,'Annex 2 EHV charges'!$D:$P,COLUMN(H63)+5,FALSE)=0,"",VLOOKUP($A63,'Annex 2 EHV charges'!$D:$P,COLUMN(H63)+5,FALSE)),"")</f>
        <v>0.05</v>
      </c>
    </row>
    <row r="64" spans="1:8" x14ac:dyDescent="0.2">
      <c r="A64" s="84">
        <f t="array" ref="A64">IFERROR(INDEX('Annex 2 EHV charges'!$D$11:$D$200, MATCH(0, IF(ISBLANK('Annex 2 EHV charges'!$D$11:$D$200),1, COUNTIF(A$4:$A63, 'Annex 2 EHV charges'!$D$11:$D$200)), 0)),"")</f>
        <v>838</v>
      </c>
      <c r="B64" s="83">
        <f>IF($A64="","",VLOOKUP($A64,'Annex 2 EHV charges'!$D:$P,2,0))</f>
        <v>838</v>
      </c>
      <c r="C64" s="84" t="str">
        <f>IF($A64="","",VLOOKUP($A64,'Annex 2 EHV charges'!$D:$P,3,0))</f>
        <v>1470000857244</v>
      </c>
      <c r="D64" s="83" t="str">
        <f>IF($A64="","",VLOOKUP($A64,'Annex 2 EHV charges'!$D:$P,4,0))</f>
        <v>Javelin Park EFW</v>
      </c>
      <c r="E64" s="85" t="str">
        <f>IFERROR(IF(VLOOKUP($A64,'Annex 2 EHV charges'!$D:$P,COLUMN(E64)+5,FALSE)=0,"",VLOOKUP($A64,'Annex 2 EHV charges'!$D:$P,COLUMN(E64)+5,FALSE)),"")</f>
        <v/>
      </c>
      <c r="F64" s="86">
        <f>IFERROR(IF(VLOOKUP($A64,'Annex 2 EHV charges'!$D:$P,COLUMN(F64)+5,FALSE)=0,"",VLOOKUP($A64,'Annex 2 EHV charges'!$D:$P,COLUMN(F64)+5,FALSE)),"")</f>
        <v>6841.92</v>
      </c>
      <c r="G64" s="87">
        <f>IFERROR(IF(VLOOKUP($A64,'Annex 2 EHV charges'!$D:$P,COLUMN(G64)+5,FALSE)=0,"",VLOOKUP($A64,'Annex 2 EHV charges'!$D:$P,COLUMN(G64)+5,FALSE)),"")</f>
        <v>0.05</v>
      </c>
      <c r="H64" s="87">
        <f>IFERROR(IF(VLOOKUP($A64,'Annex 2 EHV charges'!$D:$P,COLUMN(H64)+5,FALSE)=0,"",VLOOKUP($A64,'Annex 2 EHV charges'!$D:$P,COLUMN(H64)+5,FALSE)),"")</f>
        <v>0.05</v>
      </c>
    </row>
    <row r="65" spans="1:8" x14ac:dyDescent="0.2">
      <c r="A65" s="84">
        <f t="array" ref="A65">IFERROR(INDEX('Annex 2 EHV charges'!$D$11:$D$200, MATCH(0, IF(ISBLANK('Annex 2 EHV charges'!$D$11:$D$200),1, COUNTIF(A$4:$A64, 'Annex 2 EHV charges'!$D$11:$D$200)), 0)),"")</f>
        <v>839</v>
      </c>
      <c r="B65" s="83">
        <f>IF($A65="","",VLOOKUP($A65,'Annex 2 EHV charges'!$D:$P,2,0))</f>
        <v>839</v>
      </c>
      <c r="C65" s="84" t="str">
        <f>IF($A65="","",VLOOKUP($A65,'Annex 2 EHV charges'!$D:$P,3,0))</f>
        <v>1470000878086</v>
      </c>
      <c r="D65" s="83" t="str">
        <f>IF($A65="","",VLOOKUP($A65,'Annex 2 EHV charges'!$D:$P,4,0))</f>
        <v>Rock Farm</v>
      </c>
      <c r="E65" s="85">
        <f>IFERROR(IF(VLOOKUP($A65,'Annex 2 EHV charges'!$D:$P,COLUMN(E65)+5,FALSE)=0,"",VLOOKUP($A65,'Annex 2 EHV charges'!$D:$P,COLUMN(E65)+5,FALSE)),"")</f>
        <v>-2.1859999999999999</v>
      </c>
      <c r="F65" s="86">
        <f>IFERROR(IF(VLOOKUP($A65,'Annex 2 EHV charges'!$D:$P,COLUMN(F65)+5,FALSE)=0,"",VLOOKUP($A65,'Annex 2 EHV charges'!$D:$P,COLUMN(F65)+5,FALSE)),"")</f>
        <v>350.97</v>
      </c>
      <c r="G65" s="87">
        <f>IFERROR(IF(VLOOKUP($A65,'Annex 2 EHV charges'!$D:$P,COLUMN(G65)+5,FALSE)=0,"",VLOOKUP($A65,'Annex 2 EHV charges'!$D:$P,COLUMN(G65)+5,FALSE)),"")</f>
        <v>0.05</v>
      </c>
      <c r="H65" s="87">
        <f>IFERROR(IF(VLOOKUP($A65,'Annex 2 EHV charges'!$D:$P,COLUMN(H65)+5,FALSE)=0,"",VLOOKUP($A65,'Annex 2 EHV charges'!$D:$P,COLUMN(H65)+5,FALSE)),"")</f>
        <v>0.05</v>
      </c>
    </row>
    <row r="66" spans="1:8" x14ac:dyDescent="0.2">
      <c r="A66" s="84">
        <f t="array" ref="A66">IFERROR(INDEX('Annex 2 EHV charges'!$D$11:$D$200, MATCH(0, IF(ISBLANK('Annex 2 EHV charges'!$D$11:$D$200),1, COUNTIF(A$4:$A65, 'Annex 2 EHV charges'!$D$11:$D$200)), 0)),"")</f>
        <v>841</v>
      </c>
      <c r="B66" s="83">
        <f>IF($A66="","",VLOOKUP($A66,'Annex 2 EHV charges'!$D:$P,2,0))</f>
        <v>841</v>
      </c>
      <c r="C66" s="84" t="str">
        <f>IF($A66="","",VLOOKUP($A66,'Annex 2 EHV charges'!$D:$P,3,0))</f>
        <v>1470000883208</v>
      </c>
      <c r="D66" s="83" t="str">
        <f>IF($A66="","",VLOOKUP($A66,'Annex 2 EHV charges'!$D:$P,4,0))</f>
        <v>Hinksford Farm Gas</v>
      </c>
      <c r="E66" s="85">
        <f>IFERROR(IF(VLOOKUP($A66,'Annex 2 EHV charges'!$D:$P,COLUMN(E66)+5,FALSE)=0,"",VLOOKUP($A66,'Annex 2 EHV charges'!$D:$P,COLUMN(E66)+5,FALSE)),"")</f>
        <v>-1.2729999999999999</v>
      </c>
      <c r="F66" s="86">
        <f>IFERROR(IF(VLOOKUP($A66,'Annex 2 EHV charges'!$D:$P,COLUMN(F66)+5,FALSE)=0,"",VLOOKUP($A66,'Annex 2 EHV charges'!$D:$P,COLUMN(F66)+5,FALSE)),"")</f>
        <v>410.9</v>
      </c>
      <c r="G66" s="87">
        <f>IFERROR(IF(VLOOKUP($A66,'Annex 2 EHV charges'!$D:$P,COLUMN(G66)+5,FALSE)=0,"",VLOOKUP($A66,'Annex 2 EHV charges'!$D:$P,COLUMN(G66)+5,FALSE)),"")</f>
        <v>0.05</v>
      </c>
      <c r="H66" s="87">
        <f>IFERROR(IF(VLOOKUP($A66,'Annex 2 EHV charges'!$D:$P,COLUMN(H66)+5,FALSE)=0,"",VLOOKUP($A66,'Annex 2 EHV charges'!$D:$P,COLUMN(H66)+5,FALSE)),"")</f>
        <v>0.05</v>
      </c>
    </row>
    <row r="67" spans="1:8" x14ac:dyDescent="0.2">
      <c r="A67" s="84">
        <f t="array" ref="A67">IFERROR(INDEX('Annex 2 EHV charges'!$D$11:$D$200, MATCH(0, IF(ISBLANK('Annex 2 EHV charges'!$D$11:$D$200),1, COUNTIF(A$4:$A66, 'Annex 2 EHV charges'!$D$11:$D$200)), 0)),"")</f>
        <v>7413</v>
      </c>
      <c r="B67" s="83">
        <f>IF($A67="","",VLOOKUP($A67,'Annex 2 EHV charges'!$D:$P,2,0))</f>
        <v>7413</v>
      </c>
      <c r="C67" s="84">
        <f>IF($A67="","",VLOOKUP($A67,'Annex 2 EHV charges'!$D:$P,3,0))</f>
        <v>7413</v>
      </c>
      <c r="D67" s="83" t="str">
        <f>IF($A67="","",VLOOKUP($A67,'Annex 2 EHV charges'!$D:$P,4,0))</f>
        <v>Chatterley Whitfield</v>
      </c>
      <c r="E67" s="85">
        <f>IFERROR(IF(VLOOKUP($A67,'Annex 2 EHV charges'!$D:$P,COLUMN(E67)+5,FALSE)=0,"",VLOOKUP($A67,'Annex 2 EHV charges'!$D:$P,COLUMN(E67)+5,FALSE)),"")</f>
        <v>-3.1280000000000001</v>
      </c>
      <c r="F67" s="86">
        <f>IFERROR(IF(VLOOKUP($A67,'Annex 2 EHV charges'!$D:$P,COLUMN(F67)+5,FALSE)=0,"",VLOOKUP($A67,'Annex 2 EHV charges'!$D:$P,COLUMN(F67)+5,FALSE)),"")</f>
        <v>467.17</v>
      </c>
      <c r="G67" s="87">
        <f>IFERROR(IF(VLOOKUP($A67,'Annex 2 EHV charges'!$D:$P,COLUMN(G67)+5,FALSE)=0,"",VLOOKUP($A67,'Annex 2 EHV charges'!$D:$P,COLUMN(G67)+5,FALSE)),"")</f>
        <v>0.05</v>
      </c>
      <c r="H67" s="87">
        <f>IFERROR(IF(VLOOKUP($A67,'Annex 2 EHV charges'!$D:$P,COLUMN(H67)+5,FALSE)=0,"",VLOOKUP($A67,'Annex 2 EHV charges'!$D:$P,COLUMN(H67)+5,FALSE)),"")</f>
        <v>0.05</v>
      </c>
    </row>
    <row r="68" spans="1:8" x14ac:dyDescent="0.2">
      <c r="A68" s="84">
        <f t="array" ref="A68">IFERROR(INDEX('Annex 2 EHV charges'!$D$11:$D$200, MATCH(0, IF(ISBLANK('Annex 2 EHV charges'!$D$11:$D$200),1, COUNTIF(A$4:$A67, 'Annex 2 EHV charges'!$D$11:$D$200)), 0)),"")</f>
        <v>843</v>
      </c>
      <c r="B68" s="83">
        <f>IF($A68="","",VLOOKUP($A68,'Annex 2 EHV charges'!$D:$P,2,0))</f>
        <v>843</v>
      </c>
      <c r="C68" s="84" t="str">
        <f>IF($A68="","",VLOOKUP($A68,'Annex 2 EHV charges'!$D:$P,3,0))</f>
        <v>1470000937769</v>
      </c>
      <c r="D68" s="83" t="str">
        <f>IF($A68="","",VLOOKUP($A68,'Annex 2 EHV charges'!$D:$P,4,0))</f>
        <v>Larport Farm BESS</v>
      </c>
      <c r="E68" s="85">
        <f>IFERROR(IF(VLOOKUP($A68,'Annex 2 EHV charges'!$D:$P,COLUMN(E68)+5,FALSE)=0,"",VLOOKUP($A68,'Annex 2 EHV charges'!$D:$P,COLUMN(E68)+5,FALSE)),"")</f>
        <v>-5.0860000000000003</v>
      </c>
      <c r="F68" s="86">
        <f>IFERROR(IF(VLOOKUP($A68,'Annex 2 EHV charges'!$D:$P,COLUMN(F68)+5,FALSE)=0,"",VLOOKUP($A68,'Annex 2 EHV charges'!$D:$P,COLUMN(F68)+5,FALSE)),"")</f>
        <v>734.38</v>
      </c>
      <c r="G68" s="87">
        <f>IFERROR(IF(VLOOKUP($A68,'Annex 2 EHV charges'!$D:$P,COLUMN(G68)+5,FALSE)=0,"",VLOOKUP($A68,'Annex 2 EHV charges'!$D:$P,COLUMN(G68)+5,FALSE)),"")</f>
        <v>0.05</v>
      </c>
      <c r="H68" s="87">
        <f>IFERROR(IF(VLOOKUP($A68,'Annex 2 EHV charges'!$D:$P,COLUMN(H68)+5,FALSE)=0,"",VLOOKUP($A68,'Annex 2 EHV charges'!$D:$P,COLUMN(H68)+5,FALSE)),"")</f>
        <v>0.05</v>
      </c>
    </row>
    <row r="69" spans="1:8" x14ac:dyDescent="0.2">
      <c r="A69" s="84">
        <f t="array" ref="A69">IFERROR(INDEX('Annex 2 EHV charges'!$D$11:$D$200, MATCH(0, IF(ISBLANK('Annex 2 EHV charges'!$D$11:$D$200),1, COUNTIF(A$4:$A68, 'Annex 2 EHV charges'!$D$11:$D$200)), 0)),"")</f>
        <v>844</v>
      </c>
      <c r="B69" s="83">
        <f>IF($A69="","",VLOOKUP($A69,'Annex 2 EHV charges'!$D:$P,2,0))</f>
        <v>844</v>
      </c>
      <c r="C69" s="84" t="str">
        <f>IF($A69="","",VLOOKUP($A69,'Annex 2 EHV charges'!$D:$P,3,0))</f>
        <v>1470000970881</v>
      </c>
      <c r="D69" s="83" t="str">
        <f>IF($A69="","",VLOOKUP($A69,'Annex 2 EHV charges'!$D:$P,4,0))</f>
        <v>Sandwell Power STOR</v>
      </c>
      <c r="E69" s="85" t="str">
        <f>IFERROR(IF(VLOOKUP($A69,'Annex 2 EHV charges'!$D:$P,COLUMN(E69)+5,FALSE)=0,"",VLOOKUP($A69,'Annex 2 EHV charges'!$D:$P,COLUMN(E69)+5,FALSE)),"")</f>
        <v/>
      </c>
      <c r="F69" s="86">
        <f>IFERROR(IF(VLOOKUP($A69,'Annex 2 EHV charges'!$D:$P,COLUMN(F69)+5,FALSE)=0,"",VLOOKUP($A69,'Annex 2 EHV charges'!$D:$P,COLUMN(F69)+5,FALSE)),"")</f>
        <v>3192.69</v>
      </c>
      <c r="G69" s="87">
        <f>IFERROR(IF(VLOOKUP($A69,'Annex 2 EHV charges'!$D:$P,COLUMN(G69)+5,FALSE)=0,"",VLOOKUP($A69,'Annex 2 EHV charges'!$D:$P,COLUMN(G69)+5,FALSE)),"")</f>
        <v>0.05</v>
      </c>
      <c r="H69" s="87">
        <f>IFERROR(IF(VLOOKUP($A69,'Annex 2 EHV charges'!$D:$P,COLUMN(H69)+5,FALSE)=0,"",VLOOKUP($A69,'Annex 2 EHV charges'!$D:$P,COLUMN(H69)+5,FALSE)),"")</f>
        <v>0.05</v>
      </c>
    </row>
    <row r="70" spans="1:8" x14ac:dyDescent="0.2">
      <c r="A70" s="84">
        <f t="array" ref="A70">IFERROR(INDEX('Annex 2 EHV charges'!$D$11:$D$200, MATCH(0, IF(ISBLANK('Annex 2 EHV charges'!$D$11:$D$200),1, COUNTIF(A$4:$A69, 'Annex 2 EHV charges'!$D$11:$D$200)), 0)),"")</f>
        <v>845</v>
      </c>
      <c r="B70" s="83">
        <f>IF($A70="","",VLOOKUP($A70,'Annex 2 EHV charges'!$D:$P,2,0))</f>
        <v>845</v>
      </c>
      <c r="C70" s="84" t="str">
        <f>IF($A70="","",VLOOKUP($A70,'Annex 2 EHV charges'!$D:$P,3,0))</f>
        <v>1470000970906</v>
      </c>
      <c r="D70" s="83" t="str">
        <f>IF($A70="","",VLOOKUP($A70,'Annex 2 EHV charges'!$D:$P,4,0))</f>
        <v>Wednesbury Power</v>
      </c>
      <c r="E70" s="85" t="str">
        <f>IFERROR(IF(VLOOKUP($A70,'Annex 2 EHV charges'!$D:$P,COLUMN(E70)+5,FALSE)=0,"",VLOOKUP($A70,'Annex 2 EHV charges'!$D:$P,COLUMN(E70)+5,FALSE)),"")</f>
        <v/>
      </c>
      <c r="F70" s="86">
        <f>IFERROR(IF(VLOOKUP($A70,'Annex 2 EHV charges'!$D:$P,COLUMN(F70)+5,FALSE)=0,"",VLOOKUP($A70,'Annex 2 EHV charges'!$D:$P,COLUMN(F70)+5,FALSE)),"")</f>
        <v>3252.1</v>
      </c>
      <c r="G70" s="87">
        <f>IFERROR(IF(VLOOKUP($A70,'Annex 2 EHV charges'!$D:$P,COLUMN(G70)+5,FALSE)=0,"",VLOOKUP($A70,'Annex 2 EHV charges'!$D:$P,COLUMN(G70)+5,FALSE)),"")</f>
        <v>0.05</v>
      </c>
      <c r="H70" s="87">
        <f>IFERROR(IF(VLOOKUP($A70,'Annex 2 EHV charges'!$D:$P,COLUMN(H70)+5,FALSE)=0,"",VLOOKUP($A70,'Annex 2 EHV charges'!$D:$P,COLUMN(H70)+5,FALSE)),"")</f>
        <v>0.05</v>
      </c>
    </row>
    <row r="71" spans="1:8" x14ac:dyDescent="0.2">
      <c r="A71" s="84">
        <f t="array" ref="A71">IFERROR(INDEX('Annex 2 EHV charges'!$D$11:$D$200, MATCH(0, IF(ISBLANK('Annex 2 EHV charges'!$D$11:$D$200),1, COUNTIF(A$4:$A70, 'Annex 2 EHV charges'!$D$11:$D$200)), 0)),"")</f>
        <v>846</v>
      </c>
      <c r="B71" s="83">
        <f>IF($A71="","",VLOOKUP($A71,'Annex 2 EHV charges'!$D:$P,2,0))</f>
        <v>846</v>
      </c>
      <c r="C71" s="84" t="str">
        <f>IF($A71="","",VLOOKUP($A71,'Annex 2 EHV charges'!$D:$P,3,0))</f>
        <v>1470001204644</v>
      </c>
      <c r="D71" s="83" t="str">
        <f>IF($A71="","",VLOOKUP($A71,'Annex 2 EHV charges'!$D:$P,4,0))</f>
        <v>Bourne Road (Lower Strensham)</v>
      </c>
      <c r="E71" s="85" t="str">
        <f>IFERROR(IF(VLOOKUP($A71,'Annex 2 EHV charges'!$D:$P,COLUMN(E71)+5,FALSE)=0,"",VLOOKUP($A71,'Annex 2 EHV charges'!$D:$P,COLUMN(E71)+5,FALSE)),"")</f>
        <v/>
      </c>
      <c r="F71" s="86">
        <f>IFERROR(IF(VLOOKUP($A71,'Annex 2 EHV charges'!$D:$P,COLUMN(F71)+5,FALSE)=0,"",VLOOKUP($A71,'Annex 2 EHV charges'!$D:$P,COLUMN(F71)+5,FALSE)),"")</f>
        <v>2107.41</v>
      </c>
      <c r="G71" s="87">
        <f>IFERROR(IF(VLOOKUP($A71,'Annex 2 EHV charges'!$D:$P,COLUMN(G71)+5,FALSE)=0,"",VLOOKUP($A71,'Annex 2 EHV charges'!$D:$P,COLUMN(G71)+5,FALSE)),"")</f>
        <v>0.05</v>
      </c>
      <c r="H71" s="87">
        <f>IFERROR(IF(VLOOKUP($A71,'Annex 2 EHV charges'!$D:$P,COLUMN(H71)+5,FALSE)=0,"",VLOOKUP($A71,'Annex 2 EHV charges'!$D:$P,COLUMN(H71)+5,FALSE)),"")</f>
        <v>0.05</v>
      </c>
    </row>
    <row r="72" spans="1:8" x14ac:dyDescent="0.2">
      <c r="A72" s="84">
        <f t="array" ref="A72">IFERROR(INDEX('Annex 2 EHV charges'!$D$11:$D$200, MATCH(0, IF(ISBLANK('Annex 2 EHV charges'!$D$11:$D$200),1, COUNTIF(A$4:$A71, 'Annex 2 EHV charges'!$D$11:$D$200)), 0)),"")</f>
        <v>7070</v>
      </c>
      <c r="B72" s="83">
        <f>IF($A72="","",VLOOKUP($A72,'Annex 2 EHV charges'!$D:$P,2,0))</f>
        <v>7070</v>
      </c>
      <c r="C72" s="84">
        <f>IF($A72="","",VLOOKUP($A72,'Annex 2 EHV charges'!$D:$P,3,0))</f>
        <v>7070</v>
      </c>
      <c r="D72" s="83" t="str">
        <f>IF($A72="","",VLOOKUP($A72,'Annex 2 EHV charges'!$D:$P,4,0))</f>
        <v>Heartlands Power Ltd / Fort Dunlop</v>
      </c>
      <c r="E72" s="85">
        <f>IFERROR(IF(VLOOKUP($A72,'Annex 2 EHV charges'!$D:$P,COLUMN(E72)+5,FALSE)=0,"",VLOOKUP($A72,'Annex 2 EHV charges'!$D:$P,COLUMN(E72)+5,FALSE)),"")</f>
        <v>-0.89500000000000002</v>
      </c>
      <c r="F72" s="86">
        <f>IFERROR(IF(VLOOKUP($A72,'Annex 2 EHV charges'!$D:$P,COLUMN(F72)+5,FALSE)=0,"",VLOOKUP($A72,'Annex 2 EHV charges'!$D:$P,COLUMN(F72)+5,FALSE)),"")</f>
        <v>738.15</v>
      </c>
      <c r="G72" s="87">
        <f>IFERROR(IF(VLOOKUP($A72,'Annex 2 EHV charges'!$D:$P,COLUMN(G72)+5,FALSE)=0,"",VLOOKUP($A72,'Annex 2 EHV charges'!$D:$P,COLUMN(G72)+5,FALSE)),"")</f>
        <v>0.05</v>
      </c>
      <c r="H72" s="87">
        <f>IFERROR(IF(VLOOKUP($A72,'Annex 2 EHV charges'!$D:$P,COLUMN(H72)+5,FALSE)=0,"",VLOOKUP($A72,'Annex 2 EHV charges'!$D:$P,COLUMN(H72)+5,FALSE)),"")</f>
        <v>0.05</v>
      </c>
    </row>
    <row r="73" spans="1:8" x14ac:dyDescent="0.2">
      <c r="A73" s="84">
        <f t="array" ref="A73">IFERROR(INDEX('Annex 2 EHV charges'!$D$11:$D$200, MATCH(0, IF(ISBLANK('Annex 2 EHV charges'!$D$11:$D$200),1, COUNTIF(A$4:$A72, 'Annex 2 EHV charges'!$D$11:$D$200)), 0)),"")</f>
        <v>7338</v>
      </c>
      <c r="B73" s="83">
        <f>IF($A73="","",VLOOKUP($A73,'Annex 2 EHV charges'!$D:$P,2,0))</f>
        <v>7338</v>
      </c>
      <c r="C73" s="84">
        <f>IF($A73="","",VLOOKUP($A73,'Annex 2 EHV charges'!$D:$P,3,0))</f>
        <v>7338</v>
      </c>
      <c r="D73" s="83" t="str">
        <f>IF($A73="","",VLOOKUP($A73,'Annex 2 EHV charges'!$D:$P,4,0))</f>
        <v>Sudmeadow Rd STOR</v>
      </c>
      <c r="E73" s="85">
        <f>IFERROR(IF(VLOOKUP($A73,'Annex 2 EHV charges'!$D:$P,COLUMN(E73)+5,FALSE)=0,"",VLOOKUP($A73,'Annex 2 EHV charges'!$D:$P,COLUMN(E73)+5,FALSE)),"")</f>
        <v>-0.52400000000000002</v>
      </c>
      <c r="F73" s="86">
        <f>IFERROR(IF(VLOOKUP($A73,'Annex 2 EHV charges'!$D:$P,COLUMN(F73)+5,FALSE)=0,"",VLOOKUP($A73,'Annex 2 EHV charges'!$D:$P,COLUMN(F73)+5,FALSE)),"")</f>
        <v>759</v>
      </c>
      <c r="G73" s="87">
        <f>IFERROR(IF(VLOOKUP($A73,'Annex 2 EHV charges'!$D:$P,COLUMN(G73)+5,FALSE)=0,"",VLOOKUP($A73,'Annex 2 EHV charges'!$D:$P,COLUMN(G73)+5,FALSE)),"")</f>
        <v>0.05</v>
      </c>
      <c r="H73" s="87">
        <f>IFERROR(IF(VLOOKUP($A73,'Annex 2 EHV charges'!$D:$P,COLUMN(H73)+5,FALSE)=0,"",VLOOKUP($A73,'Annex 2 EHV charges'!$D:$P,COLUMN(H73)+5,FALSE)),"")</f>
        <v>0.05</v>
      </c>
    </row>
    <row r="74" spans="1:8" x14ac:dyDescent="0.2">
      <c r="A74" s="84">
        <f t="array" ref="A74">IFERROR(INDEX('Annex 2 EHV charges'!$D$11:$D$200, MATCH(0, IF(ISBLANK('Annex 2 EHV charges'!$D$11:$D$200),1, COUNTIF(A$4:$A73, 'Annex 2 EHV charges'!$D$11:$D$200)), 0)),"")</f>
        <v>7375</v>
      </c>
      <c r="B74" s="83">
        <f>IF($A74="","",VLOOKUP($A74,'Annex 2 EHV charges'!$D:$P,2,0))</f>
        <v>7375</v>
      </c>
      <c r="C74" s="84">
        <f>IF($A74="","",VLOOKUP($A74,'Annex 2 EHV charges'!$D:$P,3,0))</f>
        <v>7375</v>
      </c>
      <c r="D74" s="83" t="str">
        <f>IF($A74="","",VLOOKUP($A74,'Annex 2 EHV charges'!$D:$P,4,0))</f>
        <v>Bloxwich ESS</v>
      </c>
      <c r="E74" s="85">
        <f>IFERROR(IF(VLOOKUP($A74,'Annex 2 EHV charges'!$D:$P,COLUMN(E74)+5,FALSE)=0,"",VLOOKUP($A74,'Annex 2 EHV charges'!$D:$P,COLUMN(E74)+5,FALSE)),"")</f>
        <v>-1.843</v>
      </c>
      <c r="F74" s="86">
        <f>IFERROR(IF(VLOOKUP($A74,'Annex 2 EHV charges'!$D:$P,COLUMN(F74)+5,FALSE)=0,"",VLOOKUP($A74,'Annex 2 EHV charges'!$D:$P,COLUMN(F74)+5,FALSE)),"")</f>
        <v>4608.32</v>
      </c>
      <c r="G74" s="87">
        <f>IFERROR(IF(VLOOKUP($A74,'Annex 2 EHV charges'!$D:$P,COLUMN(G74)+5,FALSE)=0,"",VLOOKUP($A74,'Annex 2 EHV charges'!$D:$P,COLUMN(G74)+5,FALSE)),"")</f>
        <v>0.05</v>
      </c>
      <c r="H74" s="87">
        <f>IFERROR(IF(VLOOKUP($A74,'Annex 2 EHV charges'!$D:$P,COLUMN(H74)+5,FALSE)=0,"",VLOOKUP($A74,'Annex 2 EHV charges'!$D:$P,COLUMN(H74)+5,FALSE)),"")</f>
        <v>0.05</v>
      </c>
    </row>
    <row r="75" spans="1:8" x14ac:dyDescent="0.2">
      <c r="A75" s="84">
        <f t="array" ref="A75">IFERROR(INDEX('Annex 2 EHV charges'!$D$11:$D$200, MATCH(0, IF(ISBLANK('Annex 2 EHV charges'!$D$11:$D$200),1, COUNTIF(A$4:$A74, 'Annex 2 EHV charges'!$D$11:$D$200)), 0)),"")</f>
        <v>745</v>
      </c>
      <c r="B75" s="83">
        <f>IF($A75="","",VLOOKUP($A75,'Annex 2 EHV charges'!$D:$P,2,0))</f>
        <v>745</v>
      </c>
      <c r="C75" s="84" t="str">
        <f>IF($A75="","",VLOOKUP($A75,'Annex 2 EHV charges'!$D:$P,3,0))</f>
        <v>1430000021836</v>
      </c>
      <c r="D75" s="83" t="str">
        <f>IF($A75="","",VLOOKUP($A75,'Annex 2 EHV charges'!$D:$P,4,0))</f>
        <v>Redditch Gas Turbine</v>
      </c>
      <c r="E75" s="85" t="str">
        <f>IFERROR(IF(VLOOKUP($A75,'Annex 2 EHV charges'!$D:$P,COLUMN(E75)+5,FALSE)=0,"",VLOOKUP($A75,'Annex 2 EHV charges'!$D:$P,COLUMN(E75)+5,FALSE)),"")</f>
        <v/>
      </c>
      <c r="F75" s="86" t="str">
        <f>IFERROR(IF(VLOOKUP($A75,'Annex 2 EHV charges'!$D:$P,COLUMN(F75)+5,FALSE)=0,"",VLOOKUP($A75,'Annex 2 EHV charges'!$D:$P,COLUMN(F75)+5,FALSE)),"")</f>
        <v/>
      </c>
      <c r="G75" s="87" t="str">
        <f>IFERROR(IF(VLOOKUP($A75,'Annex 2 EHV charges'!$D:$P,COLUMN(G75)+5,FALSE)=0,"",VLOOKUP($A75,'Annex 2 EHV charges'!$D:$P,COLUMN(G75)+5,FALSE)),"")</f>
        <v/>
      </c>
      <c r="H75" s="87" t="str">
        <f>IFERROR(IF(VLOOKUP($A75,'Annex 2 EHV charges'!$D:$P,COLUMN(H75)+5,FALSE)=0,"",VLOOKUP($A75,'Annex 2 EHV charges'!$D:$P,COLUMN(H75)+5,FALSE)),"")</f>
        <v/>
      </c>
    </row>
    <row r="76" spans="1:8" x14ac:dyDescent="0.2">
      <c r="A76" s="84" t="str">
        <f t="array" ref="A76">IFERROR(INDEX('Annex 2 EHV charges'!$D$11:$D$200, MATCH(0, IF(ISBLANK('Annex 2 EHV charges'!$D$11:$D$200),1, COUNTIF(A$4:$A75, 'Annex 2 EHV charges'!$D$11:$D$200)), 0)),"")</f>
        <v>New Export 1</v>
      </c>
      <c r="B76" s="83" t="str">
        <f>IF($A76="","",VLOOKUP($A76,'Annex 2 EHV charges'!$D:$P,2,0))</f>
        <v>New Export 1</v>
      </c>
      <c r="C76" s="84" t="str">
        <f>IF($A76="","",VLOOKUP($A76,'Annex 2 EHV charges'!$D:$P,3,0))</f>
        <v>New Export 1</v>
      </c>
      <c r="D76" s="83" t="str">
        <f>IF($A76="","",VLOOKUP($A76,'Annex 2 EHV charges'!$D:$P,4,0))</f>
        <v>Aston Somerville</v>
      </c>
      <c r="E76" s="85" t="str">
        <f>IFERROR(IF(VLOOKUP($A76,'Annex 2 EHV charges'!$D:$P,COLUMN(E76)+5,FALSE)=0,"",VLOOKUP($A76,'Annex 2 EHV charges'!$D:$P,COLUMN(E76)+5,FALSE)),"")</f>
        <v/>
      </c>
      <c r="F76" s="86">
        <f>IFERROR(IF(VLOOKUP($A76,'Annex 2 EHV charges'!$D:$P,COLUMN(F76)+5,FALSE)=0,"",VLOOKUP($A76,'Annex 2 EHV charges'!$D:$P,COLUMN(F76)+5,FALSE)),"")</f>
        <v>584.02</v>
      </c>
      <c r="G76" s="87">
        <f>IFERROR(IF(VLOOKUP($A76,'Annex 2 EHV charges'!$D:$P,COLUMN(G76)+5,FALSE)=0,"",VLOOKUP($A76,'Annex 2 EHV charges'!$D:$P,COLUMN(G76)+5,FALSE)),"")</f>
        <v>0.05</v>
      </c>
      <c r="H76" s="87">
        <f>IFERROR(IF(VLOOKUP($A76,'Annex 2 EHV charges'!$D:$P,COLUMN(H76)+5,FALSE)=0,"",VLOOKUP($A76,'Annex 2 EHV charges'!$D:$P,COLUMN(H76)+5,FALSE)),"")</f>
        <v>0.05</v>
      </c>
    </row>
    <row r="77" spans="1:8" x14ac:dyDescent="0.2">
      <c r="A77" s="84" t="str">
        <f t="array" ref="A77">IFERROR(INDEX('Annex 2 EHV charges'!$D$11:$D$200, MATCH(0, IF(ISBLANK('Annex 2 EHV charges'!$D$11:$D$200),1, COUNTIF(A$4:$A76, 'Annex 2 EHV charges'!$D$11:$D$200)), 0)),"")</f>
        <v>New Export 2</v>
      </c>
      <c r="B77" s="83" t="str">
        <f>IF($A77="","",VLOOKUP($A77,'Annex 2 EHV charges'!$D:$P,2,0))</f>
        <v>New Export 2</v>
      </c>
      <c r="C77" s="84" t="str">
        <f>IF($A77="","",VLOOKUP($A77,'Annex 2 EHV charges'!$D:$P,3,0))</f>
        <v>New Export 2</v>
      </c>
      <c r="D77" s="83" t="str">
        <f>IF($A77="","",VLOOKUP($A77,'Annex 2 EHV charges'!$D:$P,4,0))</f>
        <v>Atherstone PV</v>
      </c>
      <c r="E77" s="85" t="str">
        <f>IFERROR(IF(VLOOKUP($A77,'Annex 2 EHV charges'!$D:$P,COLUMN(E77)+5,FALSE)=0,"",VLOOKUP($A77,'Annex 2 EHV charges'!$D:$P,COLUMN(E77)+5,FALSE)),"")</f>
        <v/>
      </c>
      <c r="F77" s="86">
        <f>IFERROR(IF(VLOOKUP($A77,'Annex 2 EHV charges'!$D:$P,COLUMN(F77)+5,FALSE)=0,"",VLOOKUP($A77,'Annex 2 EHV charges'!$D:$P,COLUMN(F77)+5,FALSE)),"")</f>
        <v>1052.92</v>
      </c>
      <c r="G77" s="87">
        <f>IFERROR(IF(VLOOKUP($A77,'Annex 2 EHV charges'!$D:$P,COLUMN(G77)+5,FALSE)=0,"",VLOOKUP($A77,'Annex 2 EHV charges'!$D:$P,COLUMN(G77)+5,FALSE)),"")</f>
        <v>0.05</v>
      </c>
      <c r="H77" s="87">
        <f>IFERROR(IF(VLOOKUP($A77,'Annex 2 EHV charges'!$D:$P,COLUMN(H77)+5,FALSE)=0,"",VLOOKUP($A77,'Annex 2 EHV charges'!$D:$P,COLUMN(H77)+5,FALSE)),"")</f>
        <v>0.05</v>
      </c>
    </row>
    <row r="78" spans="1:8" x14ac:dyDescent="0.2">
      <c r="A78" s="84" t="str">
        <f t="array" ref="A78">IFERROR(INDEX('Annex 2 EHV charges'!$D$11:$D$200, MATCH(0, IF(ISBLANK('Annex 2 EHV charges'!$D$11:$D$200),1, COUNTIF(A$4:$A77, 'Annex 2 EHV charges'!$D$11:$D$200)), 0)),"")</f>
        <v>New Export 3</v>
      </c>
      <c r="B78" s="83" t="str">
        <f>IF($A78="","",VLOOKUP($A78,'Annex 2 EHV charges'!$D:$P,2,0))</f>
        <v>New Export 3</v>
      </c>
      <c r="C78" s="84" t="str">
        <f>IF($A78="","",VLOOKUP($A78,'Annex 2 EHV charges'!$D:$P,3,0))</f>
        <v>New Export 3</v>
      </c>
      <c r="D78" s="83" t="str">
        <f>IF($A78="","",VLOOKUP($A78,'Annex 2 EHV charges'!$D:$P,4,0))</f>
        <v>Balladoole Solar A (Roundhill)</v>
      </c>
      <c r="E78" s="85" t="str">
        <f>IFERROR(IF(VLOOKUP($A78,'Annex 2 EHV charges'!$D:$P,COLUMN(E78)+5,FALSE)=0,"",VLOOKUP($A78,'Annex 2 EHV charges'!$D:$P,COLUMN(E78)+5,FALSE)),"")</f>
        <v/>
      </c>
      <c r="F78" s="86">
        <f>IFERROR(IF(VLOOKUP($A78,'Annex 2 EHV charges'!$D:$P,COLUMN(F78)+5,FALSE)=0,"",VLOOKUP($A78,'Annex 2 EHV charges'!$D:$P,COLUMN(F78)+5,FALSE)),"")</f>
        <v>20748.14</v>
      </c>
      <c r="G78" s="87">
        <f>IFERROR(IF(VLOOKUP($A78,'Annex 2 EHV charges'!$D:$P,COLUMN(G78)+5,FALSE)=0,"",VLOOKUP($A78,'Annex 2 EHV charges'!$D:$P,COLUMN(G78)+5,FALSE)),"")</f>
        <v>0.05</v>
      </c>
      <c r="H78" s="87">
        <f>IFERROR(IF(VLOOKUP($A78,'Annex 2 EHV charges'!$D:$P,COLUMN(H78)+5,FALSE)=0,"",VLOOKUP($A78,'Annex 2 EHV charges'!$D:$P,COLUMN(H78)+5,FALSE)),"")</f>
        <v>0.05</v>
      </c>
    </row>
    <row r="79" spans="1:8" x14ac:dyDescent="0.2">
      <c r="A79" s="84" t="str">
        <f t="array" ref="A79">IFERROR(INDEX('Annex 2 EHV charges'!$D$11:$D$200, MATCH(0, IF(ISBLANK('Annex 2 EHV charges'!$D$11:$D$200),1, COUNTIF(A$4:$A78, 'Annex 2 EHV charges'!$D$11:$D$200)), 0)),"")</f>
        <v>New Export 4</v>
      </c>
      <c r="B79" s="83" t="str">
        <f>IF($A79="","",VLOOKUP($A79,'Annex 2 EHV charges'!$D:$P,2,0))</f>
        <v>New Export 4</v>
      </c>
      <c r="C79" s="84" t="str">
        <f>IF($A79="","",VLOOKUP($A79,'Annex 2 EHV charges'!$D:$P,3,0))</f>
        <v>New Export 4</v>
      </c>
      <c r="D79" s="83" t="str">
        <f>IF($A79="","",VLOOKUP($A79,'Annex 2 EHV charges'!$D:$P,4,0))</f>
        <v>Bellamour Lane ESS</v>
      </c>
      <c r="E79" s="85">
        <f>IFERROR(IF(VLOOKUP($A79,'Annex 2 EHV charges'!$D:$P,COLUMN(E79)+5,FALSE)=0,"",VLOOKUP($A79,'Annex 2 EHV charges'!$D:$P,COLUMN(E79)+5,FALSE)),"")</f>
        <v>-1.5269999999999999</v>
      </c>
      <c r="F79" s="86">
        <f>IFERROR(IF(VLOOKUP($A79,'Annex 2 EHV charges'!$D:$P,COLUMN(F79)+5,FALSE)=0,"",VLOOKUP($A79,'Annex 2 EHV charges'!$D:$P,COLUMN(F79)+5,FALSE)),"")</f>
        <v>2266.54</v>
      </c>
      <c r="G79" s="87">
        <f>IFERROR(IF(VLOOKUP($A79,'Annex 2 EHV charges'!$D:$P,COLUMN(G79)+5,FALSE)=0,"",VLOOKUP($A79,'Annex 2 EHV charges'!$D:$P,COLUMN(G79)+5,FALSE)),"")</f>
        <v>0.05</v>
      </c>
      <c r="H79" s="87">
        <f>IFERROR(IF(VLOOKUP($A79,'Annex 2 EHV charges'!$D:$P,COLUMN(H79)+5,FALSE)=0,"",VLOOKUP($A79,'Annex 2 EHV charges'!$D:$P,COLUMN(H79)+5,FALSE)),"")</f>
        <v>0.05</v>
      </c>
    </row>
    <row r="80" spans="1:8" x14ac:dyDescent="0.2">
      <c r="A80" s="84" t="str">
        <f t="array" ref="A80">IFERROR(INDEX('Annex 2 EHV charges'!$D$11:$D$200, MATCH(0, IF(ISBLANK('Annex 2 EHV charges'!$D$11:$D$200),1, COUNTIF(A$4:$A79, 'Annex 2 EHV charges'!$D$11:$D$200)), 0)),"")</f>
        <v>New Export 5</v>
      </c>
      <c r="B80" s="83" t="str">
        <f>IF($A80="","",VLOOKUP($A80,'Annex 2 EHV charges'!$D:$P,2,0))</f>
        <v>New Export 5</v>
      </c>
      <c r="C80" s="84" t="str">
        <f>IF($A80="","",VLOOKUP($A80,'Annex 2 EHV charges'!$D:$P,3,0))</f>
        <v>New Export 5</v>
      </c>
      <c r="D80" s="83" t="str">
        <f>IF($A80="","",VLOOKUP($A80,'Annex 2 EHV charges'!$D:$P,4,0))</f>
        <v>Bengrove Farm, Base Lane ESS &amp; PV</v>
      </c>
      <c r="E80" s="85" t="str">
        <f>IFERROR(IF(VLOOKUP($A80,'Annex 2 EHV charges'!$D:$P,COLUMN(E80)+5,FALSE)=0,"",VLOOKUP($A80,'Annex 2 EHV charges'!$D:$P,COLUMN(E80)+5,FALSE)),"")</f>
        <v/>
      </c>
      <c r="F80" s="86">
        <f>IFERROR(IF(VLOOKUP($A80,'Annex 2 EHV charges'!$D:$P,COLUMN(F80)+5,FALSE)=0,"",VLOOKUP($A80,'Annex 2 EHV charges'!$D:$P,COLUMN(F80)+5,FALSE)),"")</f>
        <v>161.53</v>
      </c>
      <c r="G80" s="87">
        <f>IFERROR(IF(VLOOKUP($A80,'Annex 2 EHV charges'!$D:$P,COLUMN(G80)+5,FALSE)=0,"",VLOOKUP($A80,'Annex 2 EHV charges'!$D:$P,COLUMN(G80)+5,FALSE)),"")</f>
        <v>0.05</v>
      </c>
      <c r="H80" s="87">
        <f>IFERROR(IF(VLOOKUP($A80,'Annex 2 EHV charges'!$D:$P,COLUMN(H80)+5,FALSE)=0,"",VLOOKUP($A80,'Annex 2 EHV charges'!$D:$P,COLUMN(H80)+5,FALSE)),"")</f>
        <v>0.05</v>
      </c>
    </row>
    <row r="81" spans="1:8" x14ac:dyDescent="0.2">
      <c r="A81" s="84" t="str">
        <f t="array" ref="A81">IFERROR(INDEX('Annex 2 EHV charges'!$D$11:$D$200, MATCH(0, IF(ISBLANK('Annex 2 EHV charges'!$D$11:$D$200),1, COUNTIF(A$4:$A80, 'Annex 2 EHV charges'!$D$11:$D$200)), 0)),"")</f>
        <v>New Export 6</v>
      </c>
      <c r="B81" s="83" t="str">
        <f>IF($A81="","",VLOOKUP($A81,'Annex 2 EHV charges'!$D:$P,2,0))</f>
        <v>New Export 6</v>
      </c>
      <c r="C81" s="84" t="str">
        <f>IF($A81="","",VLOOKUP($A81,'Annex 2 EHV charges'!$D:$P,3,0))</f>
        <v>New Export 6</v>
      </c>
      <c r="D81" s="83" t="str">
        <f>IF($A81="","",VLOOKUP($A81,'Annex 2 EHV charges'!$D:$P,4,0))</f>
        <v>Berkeley  Solar  Farm</v>
      </c>
      <c r="E81" s="85" t="str">
        <f>IFERROR(IF(VLOOKUP($A81,'Annex 2 EHV charges'!$D:$P,COLUMN(E81)+5,FALSE)=0,"",VLOOKUP($A81,'Annex 2 EHV charges'!$D:$P,COLUMN(E81)+5,FALSE)),"")</f>
        <v/>
      </c>
      <c r="F81" s="86">
        <f>IFERROR(IF(VLOOKUP($A81,'Annex 2 EHV charges'!$D:$P,COLUMN(F81)+5,FALSE)=0,"",VLOOKUP($A81,'Annex 2 EHV charges'!$D:$P,COLUMN(F81)+5,FALSE)),"")</f>
        <v>749.48</v>
      </c>
      <c r="G81" s="87">
        <f>IFERROR(IF(VLOOKUP($A81,'Annex 2 EHV charges'!$D:$P,COLUMN(G81)+5,FALSE)=0,"",VLOOKUP($A81,'Annex 2 EHV charges'!$D:$P,COLUMN(G81)+5,FALSE)),"")</f>
        <v>0.05</v>
      </c>
      <c r="H81" s="87">
        <f>IFERROR(IF(VLOOKUP($A81,'Annex 2 EHV charges'!$D:$P,COLUMN(H81)+5,FALSE)=0,"",VLOOKUP($A81,'Annex 2 EHV charges'!$D:$P,COLUMN(H81)+5,FALSE)),"")</f>
        <v>0.05</v>
      </c>
    </row>
    <row r="82" spans="1:8" x14ac:dyDescent="0.2">
      <c r="A82" s="84" t="str">
        <f t="array" ref="A82">IFERROR(INDEX('Annex 2 EHV charges'!$D$11:$D$200, MATCH(0, IF(ISBLANK('Annex 2 EHV charges'!$D$11:$D$200),1, COUNTIF(A$4:$A81, 'Annex 2 EHV charges'!$D$11:$D$200)), 0)),"")</f>
        <v>New Export 7</v>
      </c>
      <c r="B82" s="83" t="str">
        <f>IF($A82="","",VLOOKUP($A82,'Annex 2 EHV charges'!$D:$P,2,0))</f>
        <v>New Export 7</v>
      </c>
      <c r="C82" s="84" t="str">
        <f>IF($A82="","",VLOOKUP($A82,'Annex 2 EHV charges'!$D:$P,3,0))</f>
        <v>New Export 7</v>
      </c>
      <c r="D82" s="83" t="str">
        <f>IF($A82="","",VLOOKUP($A82,'Annex 2 EHV charges'!$D:$P,4,0))</f>
        <v>Berkeley Battery Storage 2</v>
      </c>
      <c r="E82" s="85" t="str">
        <f>IFERROR(IF(VLOOKUP($A82,'Annex 2 EHV charges'!$D:$P,COLUMN(E82)+5,FALSE)=0,"",VLOOKUP($A82,'Annex 2 EHV charges'!$D:$P,COLUMN(E82)+5,FALSE)),"")</f>
        <v/>
      </c>
      <c r="F82" s="86">
        <f>IFERROR(IF(VLOOKUP($A82,'Annex 2 EHV charges'!$D:$P,COLUMN(F82)+5,FALSE)=0,"",VLOOKUP($A82,'Annex 2 EHV charges'!$D:$P,COLUMN(F82)+5,FALSE)),"")</f>
        <v>14199.72</v>
      </c>
      <c r="G82" s="87">
        <f>IFERROR(IF(VLOOKUP($A82,'Annex 2 EHV charges'!$D:$P,COLUMN(G82)+5,FALSE)=0,"",VLOOKUP($A82,'Annex 2 EHV charges'!$D:$P,COLUMN(G82)+5,FALSE)),"")</f>
        <v>0.05</v>
      </c>
      <c r="H82" s="87">
        <f>IFERROR(IF(VLOOKUP($A82,'Annex 2 EHV charges'!$D:$P,COLUMN(H82)+5,FALSE)=0,"",VLOOKUP($A82,'Annex 2 EHV charges'!$D:$P,COLUMN(H82)+5,FALSE)),"")</f>
        <v>0.05</v>
      </c>
    </row>
    <row r="83" spans="1:8" x14ac:dyDescent="0.2">
      <c r="A83" s="84" t="str">
        <f t="array" ref="A83">IFERROR(INDEX('Annex 2 EHV charges'!$D$11:$D$200, MATCH(0, IF(ISBLANK('Annex 2 EHV charges'!$D$11:$D$200),1, COUNTIF(A$4:$A82, 'Annex 2 EHV charges'!$D$11:$D$200)), 0)),"")</f>
        <v>New Export 8</v>
      </c>
      <c r="B83" s="83" t="str">
        <f>IF($A83="","",VLOOKUP($A83,'Annex 2 EHV charges'!$D:$P,2,0))</f>
        <v>New Export 8</v>
      </c>
      <c r="C83" s="84" t="str">
        <f>IF($A83="","",VLOOKUP($A83,'Annex 2 EHV charges'!$D:$P,3,0))</f>
        <v>New Export 8</v>
      </c>
      <c r="D83" s="83" t="str">
        <f>IF($A83="","",VLOOKUP($A83,'Annex 2 EHV charges'!$D:$P,4,0))</f>
        <v>Berrington Farm</v>
      </c>
      <c r="E83" s="85" t="str">
        <f>IFERROR(IF(VLOOKUP($A83,'Annex 2 EHV charges'!$D:$P,COLUMN(E83)+5,FALSE)=0,"",VLOOKUP($A83,'Annex 2 EHV charges'!$D:$P,COLUMN(E83)+5,FALSE)),"")</f>
        <v/>
      </c>
      <c r="F83" s="86">
        <f>IFERROR(IF(VLOOKUP($A83,'Annex 2 EHV charges'!$D:$P,COLUMN(F83)+5,FALSE)=0,"",VLOOKUP($A83,'Annex 2 EHV charges'!$D:$P,COLUMN(F83)+5,FALSE)),"")</f>
        <v>171.49</v>
      </c>
      <c r="G83" s="87">
        <f>IFERROR(IF(VLOOKUP($A83,'Annex 2 EHV charges'!$D:$P,COLUMN(G83)+5,FALSE)=0,"",VLOOKUP($A83,'Annex 2 EHV charges'!$D:$P,COLUMN(G83)+5,FALSE)),"")</f>
        <v>0.05</v>
      </c>
      <c r="H83" s="87">
        <f>IFERROR(IF(VLOOKUP($A83,'Annex 2 EHV charges'!$D:$P,COLUMN(H83)+5,FALSE)=0,"",VLOOKUP($A83,'Annex 2 EHV charges'!$D:$P,COLUMN(H83)+5,FALSE)),"")</f>
        <v>0.05</v>
      </c>
    </row>
    <row r="84" spans="1:8" x14ac:dyDescent="0.2">
      <c r="A84" s="84" t="str">
        <f t="array" ref="A84">IFERROR(INDEX('Annex 2 EHV charges'!$D$11:$D$200, MATCH(0, IF(ISBLANK('Annex 2 EHV charges'!$D$11:$D$200),1, COUNTIF(A$4:$A83, 'Annex 2 EHV charges'!$D$11:$D$200)), 0)),"")</f>
        <v>New Export 9</v>
      </c>
      <c r="B84" s="83" t="str">
        <f>IF($A84="","",VLOOKUP($A84,'Annex 2 EHV charges'!$D:$P,2,0))</f>
        <v>New Export 9</v>
      </c>
      <c r="C84" s="84" t="str">
        <f>IF($A84="","",VLOOKUP($A84,'Annex 2 EHV charges'!$D:$P,3,0))</f>
        <v>New Export 9</v>
      </c>
      <c r="D84" s="83" t="str">
        <f>IF($A84="","",VLOOKUP($A84,'Annex 2 EHV charges'!$D:$P,4,0))</f>
        <v>Bickley Solar Farm</v>
      </c>
      <c r="E84" s="85">
        <f>IFERROR(IF(VLOOKUP($A84,'Annex 2 EHV charges'!$D:$P,COLUMN(E84)+5,FALSE)=0,"",VLOOKUP($A84,'Annex 2 EHV charges'!$D:$P,COLUMN(E84)+5,FALSE)),"")</f>
        <v>-1.2729999999999999</v>
      </c>
      <c r="F84" s="86">
        <f>IFERROR(IF(VLOOKUP($A84,'Annex 2 EHV charges'!$D:$P,COLUMN(F84)+5,FALSE)=0,"",VLOOKUP($A84,'Annex 2 EHV charges'!$D:$P,COLUMN(F84)+5,FALSE)),"")</f>
        <v>179.44</v>
      </c>
      <c r="G84" s="87">
        <f>IFERROR(IF(VLOOKUP($A84,'Annex 2 EHV charges'!$D:$P,COLUMN(G84)+5,FALSE)=0,"",VLOOKUP($A84,'Annex 2 EHV charges'!$D:$P,COLUMN(G84)+5,FALSE)),"")</f>
        <v>0.05</v>
      </c>
      <c r="H84" s="87">
        <f>IFERROR(IF(VLOOKUP($A84,'Annex 2 EHV charges'!$D:$P,COLUMN(H84)+5,FALSE)=0,"",VLOOKUP($A84,'Annex 2 EHV charges'!$D:$P,COLUMN(H84)+5,FALSE)),"")</f>
        <v>0.05</v>
      </c>
    </row>
    <row r="85" spans="1:8" x14ac:dyDescent="0.2">
      <c r="A85" s="84" t="str">
        <f t="array" ref="A85">IFERROR(INDEX('Annex 2 EHV charges'!$D$11:$D$200, MATCH(0, IF(ISBLANK('Annex 2 EHV charges'!$D$11:$D$200),1, COUNTIF(A$4:$A84, 'Annex 2 EHV charges'!$D$11:$D$200)), 0)),"")</f>
        <v>New Export 10</v>
      </c>
      <c r="B85" s="83" t="str">
        <f>IF($A85="","",VLOOKUP($A85,'Annex 2 EHV charges'!$D:$P,2,0))</f>
        <v>New Export 10</v>
      </c>
      <c r="C85" s="84" t="str">
        <f>IF($A85="","",VLOOKUP($A85,'Annex 2 EHV charges'!$D:$P,3,0))</f>
        <v>New Export 10</v>
      </c>
      <c r="D85" s="83" t="str">
        <f>IF($A85="","",VLOOKUP($A85,'Annex 2 EHV charges'!$D:$P,4,0))</f>
        <v>Bishampton Solar PV</v>
      </c>
      <c r="E85" s="85" t="str">
        <f>IFERROR(IF(VLOOKUP($A85,'Annex 2 EHV charges'!$D:$P,COLUMN(E85)+5,FALSE)=0,"",VLOOKUP($A85,'Annex 2 EHV charges'!$D:$P,COLUMN(E85)+5,FALSE)),"")</f>
        <v/>
      </c>
      <c r="F85" s="86">
        <f>IFERROR(IF(VLOOKUP($A85,'Annex 2 EHV charges'!$D:$P,COLUMN(F85)+5,FALSE)=0,"",VLOOKUP($A85,'Annex 2 EHV charges'!$D:$P,COLUMN(F85)+5,FALSE)),"")</f>
        <v>1444.68</v>
      </c>
      <c r="G85" s="87">
        <f>IFERROR(IF(VLOOKUP($A85,'Annex 2 EHV charges'!$D:$P,COLUMN(G85)+5,FALSE)=0,"",VLOOKUP($A85,'Annex 2 EHV charges'!$D:$P,COLUMN(G85)+5,FALSE)),"")</f>
        <v>0.05</v>
      </c>
      <c r="H85" s="87">
        <f>IFERROR(IF(VLOOKUP($A85,'Annex 2 EHV charges'!$D:$P,COLUMN(H85)+5,FALSE)=0,"",VLOOKUP($A85,'Annex 2 EHV charges'!$D:$P,COLUMN(H85)+5,FALSE)),"")</f>
        <v>0.05</v>
      </c>
    </row>
    <row r="86" spans="1:8" x14ac:dyDescent="0.2">
      <c r="A86" s="84" t="str">
        <f t="array" ref="A86">IFERROR(INDEX('Annex 2 EHV charges'!$D$11:$D$200, MATCH(0, IF(ISBLANK('Annex 2 EHV charges'!$D$11:$D$200),1, COUNTIF(A$4:$A85, 'Annex 2 EHV charges'!$D$11:$D$200)), 0)),"")</f>
        <v>New Export 11</v>
      </c>
      <c r="B86" s="83" t="str">
        <f>IF($A86="","",VLOOKUP($A86,'Annex 2 EHV charges'!$D:$P,2,0))</f>
        <v>New Export 11</v>
      </c>
      <c r="C86" s="84" t="str">
        <f>IF($A86="","",VLOOKUP($A86,'Annex 2 EHV charges'!$D:$P,3,0))</f>
        <v>New Export 11</v>
      </c>
      <c r="D86" s="83" t="str">
        <f>IF($A86="","",VLOOKUP($A86,'Annex 2 EHV charges'!$D:$P,4,0))</f>
        <v>Blackpit Lane 1</v>
      </c>
      <c r="E86" s="85">
        <f>IFERROR(IF(VLOOKUP($A86,'Annex 2 EHV charges'!$D:$P,COLUMN(E86)+5,FALSE)=0,"",VLOOKUP($A86,'Annex 2 EHV charges'!$D:$P,COLUMN(E86)+5,FALSE)),"")</f>
        <v>-1.2729999999999999</v>
      </c>
      <c r="F86" s="86">
        <f>IFERROR(IF(VLOOKUP($A86,'Annex 2 EHV charges'!$D:$P,COLUMN(F86)+5,FALSE)=0,"",VLOOKUP($A86,'Annex 2 EHV charges'!$D:$P,COLUMN(F86)+5,FALSE)),"")</f>
        <v>1109.82</v>
      </c>
      <c r="G86" s="87">
        <f>IFERROR(IF(VLOOKUP($A86,'Annex 2 EHV charges'!$D:$P,COLUMN(G86)+5,FALSE)=0,"",VLOOKUP($A86,'Annex 2 EHV charges'!$D:$P,COLUMN(G86)+5,FALSE)),"")</f>
        <v>0.05</v>
      </c>
      <c r="H86" s="87">
        <f>IFERROR(IF(VLOOKUP($A86,'Annex 2 EHV charges'!$D:$P,COLUMN(H86)+5,FALSE)=0,"",VLOOKUP($A86,'Annex 2 EHV charges'!$D:$P,COLUMN(H86)+5,FALSE)),"")</f>
        <v>0.05</v>
      </c>
    </row>
    <row r="87" spans="1:8" x14ac:dyDescent="0.2">
      <c r="A87" s="84" t="str">
        <f t="array" ref="A87">IFERROR(INDEX('Annex 2 EHV charges'!$D$11:$D$200, MATCH(0, IF(ISBLANK('Annex 2 EHV charges'!$D$11:$D$200),1, COUNTIF(A$4:$A86, 'Annex 2 EHV charges'!$D$11:$D$200)), 0)),"")</f>
        <v>New Export 12</v>
      </c>
      <c r="B87" s="83" t="str">
        <f>IF($A87="","",VLOOKUP($A87,'Annex 2 EHV charges'!$D:$P,2,0))</f>
        <v>New Export 12</v>
      </c>
      <c r="C87" s="84" t="str">
        <f>IF($A87="","",VLOOKUP($A87,'Annex 2 EHV charges'!$D:$P,3,0))</f>
        <v>New Export 12</v>
      </c>
      <c r="D87" s="83" t="str">
        <f>IF($A87="","",VLOOKUP($A87,'Annex 2 EHV charges'!$D:$P,4,0))</f>
        <v>Blackpit Lane 2</v>
      </c>
      <c r="E87" s="85">
        <f>IFERROR(IF(VLOOKUP($A87,'Annex 2 EHV charges'!$D:$P,COLUMN(E87)+5,FALSE)=0,"",VLOOKUP($A87,'Annex 2 EHV charges'!$D:$P,COLUMN(E87)+5,FALSE)),"")</f>
        <v>-1.2729999999999999</v>
      </c>
      <c r="F87" s="86">
        <f>IFERROR(IF(VLOOKUP($A87,'Annex 2 EHV charges'!$D:$P,COLUMN(F87)+5,FALSE)=0,"",VLOOKUP($A87,'Annex 2 EHV charges'!$D:$P,COLUMN(F87)+5,FALSE)),"")</f>
        <v>1109.82</v>
      </c>
      <c r="G87" s="87">
        <f>IFERROR(IF(VLOOKUP($A87,'Annex 2 EHV charges'!$D:$P,COLUMN(G87)+5,FALSE)=0,"",VLOOKUP($A87,'Annex 2 EHV charges'!$D:$P,COLUMN(G87)+5,FALSE)),"")</f>
        <v>0.05</v>
      </c>
      <c r="H87" s="87">
        <f>IFERROR(IF(VLOOKUP($A87,'Annex 2 EHV charges'!$D:$P,COLUMN(H87)+5,FALSE)=0,"",VLOOKUP($A87,'Annex 2 EHV charges'!$D:$P,COLUMN(H87)+5,FALSE)),"")</f>
        <v>0.05</v>
      </c>
    </row>
    <row r="88" spans="1:8" x14ac:dyDescent="0.2">
      <c r="A88" s="84" t="str">
        <f t="array" ref="A88">IFERROR(INDEX('Annex 2 EHV charges'!$D$11:$D$200, MATCH(0, IF(ISBLANK('Annex 2 EHV charges'!$D$11:$D$200),1, COUNTIF(A$4:$A87, 'Annex 2 EHV charges'!$D$11:$D$200)), 0)),"")</f>
        <v>New Export 13</v>
      </c>
      <c r="B88" s="83" t="str">
        <f>IF($A88="","",VLOOKUP($A88,'Annex 2 EHV charges'!$D:$P,2,0))</f>
        <v>New Export 13</v>
      </c>
      <c r="C88" s="84" t="str">
        <f>IF($A88="","",VLOOKUP($A88,'Annex 2 EHV charges'!$D:$P,3,0))</f>
        <v>New Export 13</v>
      </c>
      <c r="D88" s="83" t="str">
        <f>IF($A88="","",VLOOKUP($A88,'Annex 2 EHV charges'!$D:$P,4,0))</f>
        <v>Brick House Solar</v>
      </c>
      <c r="E88" s="85" t="str">
        <f>IFERROR(IF(VLOOKUP($A88,'Annex 2 EHV charges'!$D:$P,COLUMN(E88)+5,FALSE)=0,"",VLOOKUP($A88,'Annex 2 EHV charges'!$D:$P,COLUMN(E88)+5,FALSE)),"")</f>
        <v/>
      </c>
      <c r="F88" s="86">
        <f>IFERROR(IF(VLOOKUP($A88,'Annex 2 EHV charges'!$D:$P,COLUMN(F88)+5,FALSE)=0,"",VLOOKUP($A88,'Annex 2 EHV charges'!$D:$P,COLUMN(F88)+5,FALSE)),"")</f>
        <v>3684.93</v>
      </c>
      <c r="G88" s="87">
        <f>IFERROR(IF(VLOOKUP($A88,'Annex 2 EHV charges'!$D:$P,COLUMN(G88)+5,FALSE)=0,"",VLOOKUP($A88,'Annex 2 EHV charges'!$D:$P,COLUMN(G88)+5,FALSE)),"")</f>
        <v>0.05</v>
      </c>
      <c r="H88" s="87">
        <f>IFERROR(IF(VLOOKUP($A88,'Annex 2 EHV charges'!$D:$P,COLUMN(H88)+5,FALSE)=0,"",VLOOKUP($A88,'Annex 2 EHV charges'!$D:$P,COLUMN(H88)+5,FALSE)),"")</f>
        <v>0.05</v>
      </c>
    </row>
    <row r="89" spans="1:8" x14ac:dyDescent="0.2">
      <c r="A89" s="84" t="str">
        <f t="array" ref="A89">IFERROR(INDEX('Annex 2 EHV charges'!$D$11:$D$200, MATCH(0, IF(ISBLANK('Annex 2 EHV charges'!$D$11:$D$200),1, COUNTIF(A$4:$A88, 'Annex 2 EHV charges'!$D$11:$D$200)), 0)),"")</f>
        <v>New Export 15</v>
      </c>
      <c r="B89" s="83" t="str">
        <f>IF($A89="","",VLOOKUP($A89,'Annex 2 EHV charges'!$D:$P,2,0))</f>
        <v>New Export 15</v>
      </c>
      <c r="C89" s="84" t="str">
        <f>IF($A89="","",VLOOKUP($A89,'Annex 2 EHV charges'!$D:$P,3,0))</f>
        <v>New Export 15</v>
      </c>
      <c r="D89" s="83" t="str">
        <f>IF($A89="","",VLOOKUP($A89,'Annex 2 EHV charges'!$D:$P,4,0))</f>
        <v>Bronze Cricket Club</v>
      </c>
      <c r="E89" s="85">
        <f>IFERROR(IF(VLOOKUP($A89,'Annex 2 EHV charges'!$D:$P,COLUMN(E89)+5,FALSE)=0,"",VLOOKUP($A89,'Annex 2 EHV charges'!$D:$P,COLUMN(E89)+5,FALSE)),"")</f>
        <v>-1.843</v>
      </c>
      <c r="F89" s="86">
        <f>IFERROR(IF(VLOOKUP($A89,'Annex 2 EHV charges'!$D:$P,COLUMN(F89)+5,FALSE)=0,"",VLOOKUP($A89,'Annex 2 EHV charges'!$D:$P,COLUMN(F89)+5,FALSE)),"")</f>
        <v>375.68</v>
      </c>
      <c r="G89" s="87">
        <f>IFERROR(IF(VLOOKUP($A89,'Annex 2 EHV charges'!$D:$P,COLUMN(G89)+5,FALSE)=0,"",VLOOKUP($A89,'Annex 2 EHV charges'!$D:$P,COLUMN(G89)+5,FALSE)),"")</f>
        <v>0.05</v>
      </c>
      <c r="H89" s="87">
        <f>IFERROR(IF(VLOOKUP($A89,'Annex 2 EHV charges'!$D:$P,COLUMN(H89)+5,FALSE)=0,"",VLOOKUP($A89,'Annex 2 EHV charges'!$D:$P,COLUMN(H89)+5,FALSE)),"")</f>
        <v>0.05</v>
      </c>
    </row>
    <row r="90" spans="1:8" x14ac:dyDescent="0.2">
      <c r="A90" s="84" t="str">
        <f t="array" ref="A90">IFERROR(INDEX('Annex 2 EHV charges'!$D$11:$D$200, MATCH(0, IF(ISBLANK('Annex 2 EHV charges'!$D$11:$D$200),1, COUNTIF(A$4:$A89, 'Annex 2 EHV charges'!$D$11:$D$200)), 0)),"")</f>
        <v>New Export 16</v>
      </c>
      <c r="B90" s="83" t="str">
        <f>IF($A90="","",VLOOKUP($A90,'Annex 2 EHV charges'!$D:$P,2,0))</f>
        <v>New Export 16</v>
      </c>
      <c r="C90" s="84" t="str">
        <f>IF($A90="","",VLOOKUP($A90,'Annex 2 EHV charges'!$D:$P,3,0))</f>
        <v>New Export 16</v>
      </c>
      <c r="D90" s="83" t="str">
        <f>IF($A90="","",VLOOKUP($A90,'Annex 2 EHV charges'!$D:$P,4,0))</f>
        <v>Butterhill Farm</v>
      </c>
      <c r="E90" s="85" t="str">
        <f>IFERROR(IF(VLOOKUP($A90,'Annex 2 EHV charges'!$D:$P,COLUMN(E90)+5,FALSE)=0,"",VLOOKUP($A90,'Annex 2 EHV charges'!$D:$P,COLUMN(E90)+5,FALSE)),"")</f>
        <v/>
      </c>
      <c r="F90" s="86">
        <f>IFERROR(IF(VLOOKUP($A90,'Annex 2 EHV charges'!$D:$P,COLUMN(F90)+5,FALSE)=0,"",VLOOKUP($A90,'Annex 2 EHV charges'!$D:$P,COLUMN(F90)+5,FALSE)),"")</f>
        <v>2509.5100000000002</v>
      </c>
      <c r="G90" s="87">
        <f>IFERROR(IF(VLOOKUP($A90,'Annex 2 EHV charges'!$D:$P,COLUMN(G90)+5,FALSE)=0,"",VLOOKUP($A90,'Annex 2 EHV charges'!$D:$P,COLUMN(G90)+5,FALSE)),"")</f>
        <v>0.05</v>
      </c>
      <c r="H90" s="87">
        <f>IFERROR(IF(VLOOKUP($A90,'Annex 2 EHV charges'!$D:$P,COLUMN(H90)+5,FALSE)=0,"",VLOOKUP($A90,'Annex 2 EHV charges'!$D:$P,COLUMN(H90)+5,FALSE)),"")</f>
        <v>0.05</v>
      </c>
    </row>
    <row r="91" spans="1:8" x14ac:dyDescent="0.2">
      <c r="A91" s="84" t="str">
        <f t="array" ref="A91">IFERROR(INDEX('Annex 2 EHV charges'!$D$11:$D$200, MATCH(0, IF(ISBLANK('Annex 2 EHV charges'!$D$11:$D$200),1, COUNTIF(A$4:$A90, 'Annex 2 EHV charges'!$D$11:$D$200)), 0)),"")</f>
        <v>New Export 17</v>
      </c>
      <c r="B91" s="83" t="str">
        <f>IF($A91="","",VLOOKUP($A91,'Annex 2 EHV charges'!$D:$P,2,0))</f>
        <v>New Export 17</v>
      </c>
      <c r="C91" s="84" t="str">
        <f>IF($A91="","",VLOOKUP($A91,'Annex 2 EHV charges'!$D:$P,3,0))</f>
        <v>New Export 17</v>
      </c>
      <c r="D91" s="83" t="str">
        <f>IF($A91="","",VLOOKUP($A91,'Annex 2 EHV charges'!$D:$P,4,0))</f>
        <v>Cambridge Arms Shepherds Patch ESS</v>
      </c>
      <c r="E91" s="85" t="str">
        <f>IFERROR(IF(VLOOKUP($A91,'Annex 2 EHV charges'!$D:$P,COLUMN(E91)+5,FALSE)=0,"",VLOOKUP($A91,'Annex 2 EHV charges'!$D:$P,COLUMN(E91)+5,FALSE)),"")</f>
        <v/>
      </c>
      <c r="F91" s="86">
        <f>IFERROR(IF(VLOOKUP($A91,'Annex 2 EHV charges'!$D:$P,COLUMN(F91)+5,FALSE)=0,"",VLOOKUP($A91,'Annex 2 EHV charges'!$D:$P,COLUMN(F91)+5,FALSE)),"")</f>
        <v>2434.42</v>
      </c>
      <c r="G91" s="87">
        <f>IFERROR(IF(VLOOKUP($A91,'Annex 2 EHV charges'!$D:$P,COLUMN(G91)+5,FALSE)=0,"",VLOOKUP($A91,'Annex 2 EHV charges'!$D:$P,COLUMN(G91)+5,FALSE)),"")</f>
        <v>0.05</v>
      </c>
      <c r="H91" s="87">
        <f>IFERROR(IF(VLOOKUP($A91,'Annex 2 EHV charges'!$D:$P,COLUMN(H91)+5,FALSE)=0,"",VLOOKUP($A91,'Annex 2 EHV charges'!$D:$P,COLUMN(H91)+5,FALSE)),"")</f>
        <v>0.05</v>
      </c>
    </row>
    <row r="92" spans="1:8" x14ac:dyDescent="0.2">
      <c r="A92" s="84" t="str">
        <f t="array" ref="A92">IFERROR(INDEX('Annex 2 EHV charges'!$D$11:$D$200, MATCH(0, IF(ISBLANK('Annex 2 EHV charges'!$D$11:$D$200),1, COUNTIF(A$4:$A91, 'Annex 2 EHV charges'!$D$11:$D$200)), 0)),"")</f>
        <v>New Export 18</v>
      </c>
      <c r="B92" s="83" t="str">
        <f>IF($A92="","",VLOOKUP($A92,'Annex 2 EHV charges'!$D:$P,2,0))</f>
        <v>New Export 18</v>
      </c>
      <c r="C92" s="84" t="str">
        <f>IF($A92="","",VLOOKUP($A92,'Annex 2 EHV charges'!$D:$P,3,0))</f>
        <v>New Export 18</v>
      </c>
      <c r="D92" s="83" t="str">
        <f>IF($A92="","",VLOOKUP($A92,'Annex 2 EHV charges'!$D:$P,4,0))</f>
        <v>Cheswell Grange</v>
      </c>
      <c r="E92" s="85" t="str">
        <f>IFERROR(IF(VLOOKUP($A92,'Annex 2 EHV charges'!$D:$P,COLUMN(E92)+5,FALSE)=0,"",VLOOKUP($A92,'Annex 2 EHV charges'!$D:$P,COLUMN(E92)+5,FALSE)),"")</f>
        <v/>
      </c>
      <c r="F92" s="86">
        <f>IFERROR(IF(VLOOKUP($A92,'Annex 2 EHV charges'!$D:$P,COLUMN(F92)+5,FALSE)=0,"",VLOOKUP($A92,'Annex 2 EHV charges'!$D:$P,COLUMN(F92)+5,FALSE)),"")</f>
        <v>163.69</v>
      </c>
      <c r="G92" s="87">
        <f>IFERROR(IF(VLOOKUP($A92,'Annex 2 EHV charges'!$D:$P,COLUMN(G92)+5,FALSE)=0,"",VLOOKUP($A92,'Annex 2 EHV charges'!$D:$P,COLUMN(G92)+5,FALSE)),"")</f>
        <v>0.05</v>
      </c>
      <c r="H92" s="87">
        <f>IFERROR(IF(VLOOKUP($A92,'Annex 2 EHV charges'!$D:$P,COLUMN(H92)+5,FALSE)=0,"",VLOOKUP($A92,'Annex 2 EHV charges'!$D:$P,COLUMN(H92)+5,FALSE)),"")</f>
        <v>0.05</v>
      </c>
    </row>
    <row r="93" spans="1:8" x14ac:dyDescent="0.2">
      <c r="A93" s="84" t="str">
        <f t="array" ref="A93">IFERROR(INDEX('Annex 2 EHV charges'!$D$11:$D$200, MATCH(0, IF(ISBLANK('Annex 2 EHV charges'!$D$11:$D$200),1, COUNTIF(A$4:$A92, 'Annex 2 EHV charges'!$D$11:$D$200)), 0)),"")</f>
        <v>New Export 19</v>
      </c>
      <c r="B93" s="83" t="str">
        <f>IF($A93="","",VLOOKUP($A93,'Annex 2 EHV charges'!$D:$P,2,0))</f>
        <v>New Export 19</v>
      </c>
      <c r="C93" s="84" t="str">
        <f>IF($A93="","",VLOOKUP($A93,'Annex 2 EHV charges'!$D:$P,3,0))</f>
        <v>New Export 19</v>
      </c>
      <c r="D93" s="83" t="str">
        <f>IF($A93="","",VLOOKUP($A93,'Annex 2 EHV charges'!$D:$P,4,0))</f>
        <v>Chillington Estate</v>
      </c>
      <c r="E93" s="85">
        <f>IFERROR(IF(VLOOKUP($A93,'Annex 2 EHV charges'!$D:$P,COLUMN(E93)+5,FALSE)=0,"",VLOOKUP($A93,'Annex 2 EHV charges'!$D:$P,COLUMN(E93)+5,FALSE)),"")</f>
        <v>-0.39900000000000002</v>
      </c>
      <c r="F93" s="86">
        <f>IFERROR(IF(VLOOKUP($A93,'Annex 2 EHV charges'!$D:$P,COLUMN(F93)+5,FALSE)=0,"",VLOOKUP($A93,'Annex 2 EHV charges'!$D:$P,COLUMN(F93)+5,FALSE)),"")</f>
        <v>2785.72</v>
      </c>
      <c r="G93" s="87">
        <f>IFERROR(IF(VLOOKUP($A93,'Annex 2 EHV charges'!$D:$P,COLUMN(G93)+5,FALSE)=0,"",VLOOKUP($A93,'Annex 2 EHV charges'!$D:$P,COLUMN(G93)+5,FALSE)),"")</f>
        <v>0.05</v>
      </c>
      <c r="H93" s="87">
        <f>IFERROR(IF(VLOOKUP($A93,'Annex 2 EHV charges'!$D:$P,COLUMN(H93)+5,FALSE)=0,"",VLOOKUP($A93,'Annex 2 EHV charges'!$D:$P,COLUMN(H93)+5,FALSE)),"")</f>
        <v>0.05</v>
      </c>
    </row>
    <row r="94" spans="1:8" x14ac:dyDescent="0.2">
      <c r="A94" s="84" t="str">
        <f t="array" ref="A94">IFERROR(INDEX('Annex 2 EHV charges'!$D$11:$D$200, MATCH(0, IF(ISBLANK('Annex 2 EHV charges'!$D$11:$D$200),1, COUNTIF(A$4:$A93, 'Annex 2 EHV charges'!$D$11:$D$200)), 0)),"")</f>
        <v>New Export 20</v>
      </c>
      <c r="B94" s="83" t="str">
        <f>IF($A94="","",VLOOKUP($A94,'Annex 2 EHV charges'!$D:$P,2,0))</f>
        <v>New Export 20</v>
      </c>
      <c r="C94" s="84" t="str">
        <f>IF($A94="","",VLOOKUP($A94,'Annex 2 EHV charges'!$D:$P,3,0))</f>
        <v>New Export 20</v>
      </c>
      <c r="D94" s="83" t="str">
        <f>IF($A94="","",VLOOKUP($A94,'Annex 2 EHV charges'!$D:$P,4,0))</f>
        <v>Claydon ESS &amp; PV</v>
      </c>
      <c r="E94" s="85">
        <f>IFERROR(IF(VLOOKUP($A94,'Annex 2 EHV charges'!$D:$P,COLUMN(E94)+5,FALSE)=0,"",VLOOKUP($A94,'Annex 2 EHV charges'!$D:$P,COLUMN(E94)+5,FALSE)),"")</f>
        <v>-0.35199999999999998</v>
      </c>
      <c r="F94" s="86">
        <f>IFERROR(IF(VLOOKUP($A94,'Annex 2 EHV charges'!$D:$P,COLUMN(F94)+5,FALSE)=0,"",VLOOKUP($A94,'Annex 2 EHV charges'!$D:$P,COLUMN(F94)+5,FALSE)),"")</f>
        <v>625.61</v>
      </c>
      <c r="G94" s="87">
        <f>IFERROR(IF(VLOOKUP($A94,'Annex 2 EHV charges'!$D:$P,COLUMN(G94)+5,FALSE)=0,"",VLOOKUP($A94,'Annex 2 EHV charges'!$D:$P,COLUMN(G94)+5,FALSE)),"")</f>
        <v>0.05</v>
      </c>
      <c r="H94" s="87">
        <f>IFERROR(IF(VLOOKUP($A94,'Annex 2 EHV charges'!$D:$P,COLUMN(H94)+5,FALSE)=0,"",VLOOKUP($A94,'Annex 2 EHV charges'!$D:$P,COLUMN(H94)+5,FALSE)),"")</f>
        <v>0.05</v>
      </c>
    </row>
    <row r="95" spans="1:8" x14ac:dyDescent="0.2">
      <c r="A95" s="84" t="str">
        <f t="array" ref="A95">IFERROR(INDEX('Annex 2 EHV charges'!$D$11:$D$200, MATCH(0, IF(ISBLANK('Annex 2 EHV charges'!$D$11:$D$200),1, COUNTIF(A$4:$A94, 'Annex 2 EHV charges'!$D$11:$D$200)), 0)),"")</f>
        <v>New Export 21</v>
      </c>
      <c r="B95" s="83" t="str">
        <f>IF($A95="","",VLOOKUP($A95,'Annex 2 EHV charges'!$D:$P,2,0))</f>
        <v>New Export 21</v>
      </c>
      <c r="C95" s="84" t="str">
        <f>IF($A95="","",VLOOKUP($A95,'Annex 2 EHV charges'!$D:$P,3,0))</f>
        <v>New Export 21</v>
      </c>
      <c r="D95" s="83" t="str">
        <f>IF($A95="","",VLOOKUP($A95,'Annex 2 EHV charges'!$D:$P,4,0))</f>
        <v>Clevelode Rough Upton Road PV</v>
      </c>
      <c r="E95" s="85" t="str">
        <f>IFERROR(IF(VLOOKUP($A95,'Annex 2 EHV charges'!$D:$P,COLUMN(E95)+5,FALSE)=0,"",VLOOKUP($A95,'Annex 2 EHV charges'!$D:$P,COLUMN(E95)+5,FALSE)),"")</f>
        <v/>
      </c>
      <c r="F95" s="86">
        <f>IFERROR(IF(VLOOKUP($A95,'Annex 2 EHV charges'!$D:$P,COLUMN(F95)+5,FALSE)=0,"",VLOOKUP($A95,'Annex 2 EHV charges'!$D:$P,COLUMN(F95)+5,FALSE)),"")</f>
        <v>1039.9100000000001</v>
      </c>
      <c r="G95" s="87">
        <f>IFERROR(IF(VLOOKUP($A95,'Annex 2 EHV charges'!$D:$P,COLUMN(G95)+5,FALSE)=0,"",VLOOKUP($A95,'Annex 2 EHV charges'!$D:$P,COLUMN(G95)+5,FALSE)),"")</f>
        <v>0.05</v>
      </c>
      <c r="H95" s="87">
        <f>IFERROR(IF(VLOOKUP($A95,'Annex 2 EHV charges'!$D:$P,COLUMN(H95)+5,FALSE)=0,"",VLOOKUP($A95,'Annex 2 EHV charges'!$D:$P,COLUMN(H95)+5,FALSE)),"")</f>
        <v>0.05</v>
      </c>
    </row>
    <row r="96" spans="1:8" x14ac:dyDescent="0.2">
      <c r="A96" s="84" t="str">
        <f t="array" ref="A96">IFERROR(INDEX('Annex 2 EHV charges'!$D$11:$D$200, MATCH(0, IF(ISBLANK('Annex 2 EHV charges'!$D$11:$D$200),1, COUNTIF(A$4:$A95, 'Annex 2 EHV charges'!$D$11:$D$200)), 0)),"")</f>
        <v>New Export 22</v>
      </c>
      <c r="B96" s="83" t="str">
        <f>IF($A96="","",VLOOKUP($A96,'Annex 2 EHV charges'!$D:$P,2,0))</f>
        <v>New Export 22</v>
      </c>
      <c r="C96" s="84" t="str">
        <f>IF($A96="","",VLOOKUP($A96,'Annex 2 EHV charges'!$D:$P,3,0))</f>
        <v>New Export 22</v>
      </c>
      <c r="D96" s="83" t="str">
        <f>IF($A96="","",VLOOKUP($A96,'Annex 2 EHV charges'!$D:$P,4,0))</f>
        <v>Codrington Road Wapley PV</v>
      </c>
      <c r="E96" s="85" t="str">
        <f>IFERROR(IF(VLOOKUP($A96,'Annex 2 EHV charges'!$D:$P,COLUMN(E96)+5,FALSE)=0,"",VLOOKUP($A96,'Annex 2 EHV charges'!$D:$P,COLUMN(E96)+5,FALSE)),"")</f>
        <v/>
      </c>
      <c r="F96" s="86">
        <f>IFERROR(IF(VLOOKUP($A96,'Annex 2 EHV charges'!$D:$P,COLUMN(F96)+5,FALSE)=0,"",VLOOKUP($A96,'Annex 2 EHV charges'!$D:$P,COLUMN(F96)+5,FALSE)),"")</f>
        <v>7960.03</v>
      </c>
      <c r="G96" s="87">
        <f>IFERROR(IF(VLOOKUP($A96,'Annex 2 EHV charges'!$D:$P,COLUMN(G96)+5,FALSE)=0,"",VLOOKUP($A96,'Annex 2 EHV charges'!$D:$P,COLUMN(G96)+5,FALSE)),"")</f>
        <v>0.05</v>
      </c>
      <c r="H96" s="87">
        <f>IFERROR(IF(VLOOKUP($A96,'Annex 2 EHV charges'!$D:$P,COLUMN(H96)+5,FALSE)=0,"",VLOOKUP($A96,'Annex 2 EHV charges'!$D:$P,COLUMN(H96)+5,FALSE)),"")</f>
        <v>0.05</v>
      </c>
    </row>
    <row r="97" spans="1:8" x14ac:dyDescent="0.2">
      <c r="A97" s="84" t="str">
        <f t="array" ref="A97">IFERROR(INDEX('Annex 2 EHV charges'!$D$11:$D$200, MATCH(0, IF(ISBLANK('Annex 2 EHV charges'!$D$11:$D$200),1, COUNTIF(A$4:$A96, 'Annex 2 EHV charges'!$D$11:$D$200)), 0)),"")</f>
        <v>New Export 23</v>
      </c>
      <c r="B97" s="83" t="str">
        <f>IF($A97="","",VLOOKUP($A97,'Annex 2 EHV charges'!$D:$P,2,0))</f>
        <v>New Export 23</v>
      </c>
      <c r="C97" s="84" t="str">
        <f>IF($A97="","",VLOOKUP($A97,'Annex 2 EHV charges'!$D:$P,3,0))</f>
        <v>New Export 23</v>
      </c>
      <c r="D97" s="83" t="str">
        <f>IF($A97="","",VLOOKUP($A97,'Annex 2 EHV charges'!$D:$P,4,0))</f>
        <v>Colwich Solar</v>
      </c>
      <c r="E97" s="85" t="str">
        <f>IFERROR(IF(VLOOKUP($A97,'Annex 2 EHV charges'!$D:$P,COLUMN(E97)+5,FALSE)=0,"",VLOOKUP($A97,'Annex 2 EHV charges'!$D:$P,COLUMN(E97)+5,FALSE)),"")</f>
        <v/>
      </c>
      <c r="F97" s="86">
        <f>IFERROR(IF(VLOOKUP($A97,'Annex 2 EHV charges'!$D:$P,COLUMN(F97)+5,FALSE)=0,"",VLOOKUP($A97,'Annex 2 EHV charges'!$D:$P,COLUMN(F97)+5,FALSE)),"")</f>
        <v>749.48</v>
      </c>
      <c r="G97" s="87">
        <f>IFERROR(IF(VLOOKUP($A97,'Annex 2 EHV charges'!$D:$P,COLUMN(G97)+5,FALSE)=0,"",VLOOKUP($A97,'Annex 2 EHV charges'!$D:$P,COLUMN(G97)+5,FALSE)),"")</f>
        <v>0.05</v>
      </c>
      <c r="H97" s="87">
        <f>IFERROR(IF(VLOOKUP($A97,'Annex 2 EHV charges'!$D:$P,COLUMN(H97)+5,FALSE)=0,"",VLOOKUP($A97,'Annex 2 EHV charges'!$D:$P,COLUMN(H97)+5,FALSE)),"")</f>
        <v>0.05</v>
      </c>
    </row>
    <row r="98" spans="1:8" x14ac:dyDescent="0.2">
      <c r="A98" s="84" t="str">
        <f t="array" ref="A98">IFERROR(INDEX('Annex 2 EHV charges'!$D$11:$D$200, MATCH(0, IF(ISBLANK('Annex 2 EHV charges'!$D$11:$D$200),1, COUNTIF(A$4:$A97, 'Annex 2 EHV charges'!$D$11:$D$200)), 0)),"")</f>
        <v>New Export 24</v>
      </c>
      <c r="B98" s="83" t="str">
        <f>IF($A98="","",VLOOKUP($A98,'Annex 2 EHV charges'!$D:$P,2,0))</f>
        <v>New Export 24</v>
      </c>
      <c r="C98" s="84" t="str">
        <f>IF($A98="","",VLOOKUP($A98,'Annex 2 EHV charges'!$D:$P,3,0))</f>
        <v>New Export 24</v>
      </c>
      <c r="D98" s="83" t="str">
        <f>IF($A98="","",VLOOKUP($A98,'Annex 2 EHV charges'!$D:$P,4,0))</f>
        <v>Corn Brook Solar</v>
      </c>
      <c r="E98" s="85" t="str">
        <f>IFERROR(IF(VLOOKUP($A98,'Annex 2 EHV charges'!$D:$P,COLUMN(E98)+5,FALSE)=0,"",VLOOKUP($A98,'Annex 2 EHV charges'!$D:$P,COLUMN(E98)+5,FALSE)),"")</f>
        <v/>
      </c>
      <c r="F98" s="86">
        <f>IFERROR(IF(VLOOKUP($A98,'Annex 2 EHV charges'!$D:$P,COLUMN(F98)+5,FALSE)=0,"",VLOOKUP($A98,'Annex 2 EHV charges'!$D:$P,COLUMN(F98)+5,FALSE)),"")</f>
        <v>1336.57</v>
      </c>
      <c r="G98" s="87">
        <f>IFERROR(IF(VLOOKUP($A98,'Annex 2 EHV charges'!$D:$P,COLUMN(G98)+5,FALSE)=0,"",VLOOKUP($A98,'Annex 2 EHV charges'!$D:$P,COLUMN(G98)+5,FALSE)),"")</f>
        <v>0.05</v>
      </c>
      <c r="H98" s="87">
        <f>IFERROR(IF(VLOOKUP($A98,'Annex 2 EHV charges'!$D:$P,COLUMN(H98)+5,FALSE)=0,"",VLOOKUP($A98,'Annex 2 EHV charges'!$D:$P,COLUMN(H98)+5,FALSE)),"")</f>
        <v>0.05</v>
      </c>
    </row>
    <row r="99" spans="1:8" x14ac:dyDescent="0.2">
      <c r="A99" s="84" t="str">
        <f t="array" ref="A99">IFERROR(INDEX('Annex 2 EHV charges'!$D$11:$D$200, MATCH(0, IF(ISBLANK('Annex 2 EHV charges'!$D$11:$D$200),1, COUNTIF(A$4:$A98, 'Annex 2 EHV charges'!$D$11:$D$200)), 0)),"")</f>
        <v>New Export 25</v>
      </c>
      <c r="B99" s="83" t="str">
        <f>IF($A99="","",VLOOKUP($A99,'Annex 2 EHV charges'!$D:$P,2,0))</f>
        <v>New Export 25</v>
      </c>
      <c r="C99" s="84" t="str">
        <f>IF($A99="","",VLOOKUP($A99,'Annex 2 EHV charges'!$D:$P,3,0))</f>
        <v>New Export 25</v>
      </c>
      <c r="D99" s="83" t="str">
        <f>IF($A99="","",VLOOKUP($A99,'Annex 2 EHV charges'!$D:$P,4,0))</f>
        <v>County Lane</v>
      </c>
      <c r="E99" s="85">
        <f>IFERROR(IF(VLOOKUP($A99,'Annex 2 EHV charges'!$D:$P,COLUMN(E99)+5,FALSE)=0,"",VLOOKUP($A99,'Annex 2 EHV charges'!$D:$P,COLUMN(E99)+5,FALSE)),"")</f>
        <v>-0.39900000000000002</v>
      </c>
      <c r="F99" s="86">
        <f>IFERROR(IF(VLOOKUP($A99,'Annex 2 EHV charges'!$D:$P,COLUMN(F99)+5,FALSE)=0,"",VLOOKUP($A99,'Annex 2 EHV charges'!$D:$P,COLUMN(F99)+5,FALSE)),"")</f>
        <v>147.69</v>
      </c>
      <c r="G99" s="87">
        <f>IFERROR(IF(VLOOKUP($A99,'Annex 2 EHV charges'!$D:$P,COLUMN(G99)+5,FALSE)=0,"",VLOOKUP($A99,'Annex 2 EHV charges'!$D:$P,COLUMN(G99)+5,FALSE)),"")</f>
        <v>0.05</v>
      </c>
      <c r="H99" s="87">
        <f>IFERROR(IF(VLOOKUP($A99,'Annex 2 EHV charges'!$D:$P,COLUMN(H99)+5,FALSE)=0,"",VLOOKUP($A99,'Annex 2 EHV charges'!$D:$P,COLUMN(H99)+5,FALSE)),"")</f>
        <v>0.05</v>
      </c>
    </row>
    <row r="100" spans="1:8" x14ac:dyDescent="0.2">
      <c r="A100" s="84" t="str">
        <f t="array" ref="A100">IFERROR(INDEX('Annex 2 EHV charges'!$D$11:$D$200, MATCH(0, IF(ISBLANK('Annex 2 EHV charges'!$D$11:$D$200),1, COUNTIF(A$4:$A99, 'Annex 2 EHV charges'!$D$11:$D$200)), 0)),"")</f>
        <v>New Export 26</v>
      </c>
      <c r="B100" s="83" t="str">
        <f>IF($A100="","",VLOOKUP($A100,'Annex 2 EHV charges'!$D:$P,2,0))</f>
        <v>New Export 26</v>
      </c>
      <c r="C100" s="84" t="str">
        <f>IF($A100="","",VLOOKUP($A100,'Annex 2 EHV charges'!$D:$P,3,0))</f>
        <v>New Export 26</v>
      </c>
      <c r="D100" s="83" t="str">
        <f>IF($A100="","",VLOOKUP($A100,'Annex 2 EHV charges'!$D:$P,4,0))</f>
        <v>Court Lane Alvington PV</v>
      </c>
      <c r="E100" s="85" t="str">
        <f>IFERROR(IF(VLOOKUP($A100,'Annex 2 EHV charges'!$D:$P,COLUMN(E100)+5,FALSE)=0,"",VLOOKUP($A100,'Annex 2 EHV charges'!$D:$P,COLUMN(E100)+5,FALSE)),"")</f>
        <v/>
      </c>
      <c r="F100" s="86">
        <f>IFERROR(IF(VLOOKUP($A100,'Annex 2 EHV charges'!$D:$P,COLUMN(F100)+5,FALSE)=0,"",VLOOKUP($A100,'Annex 2 EHV charges'!$D:$P,COLUMN(F100)+5,FALSE)),"")</f>
        <v>4763.68</v>
      </c>
      <c r="G100" s="87">
        <f>IFERROR(IF(VLOOKUP($A100,'Annex 2 EHV charges'!$D:$P,COLUMN(G100)+5,FALSE)=0,"",VLOOKUP($A100,'Annex 2 EHV charges'!$D:$P,COLUMN(G100)+5,FALSE)),"")</f>
        <v>0.05</v>
      </c>
      <c r="H100" s="87">
        <f>IFERROR(IF(VLOOKUP($A100,'Annex 2 EHV charges'!$D:$P,COLUMN(H100)+5,FALSE)=0,"",VLOOKUP($A100,'Annex 2 EHV charges'!$D:$P,COLUMN(H100)+5,FALSE)),"")</f>
        <v>0.05</v>
      </c>
    </row>
    <row r="101" spans="1:8" x14ac:dyDescent="0.2">
      <c r="A101" s="84" t="str">
        <f t="array" ref="A101">IFERROR(INDEX('Annex 2 EHV charges'!$D$11:$D$200, MATCH(0, IF(ISBLANK('Annex 2 EHV charges'!$D$11:$D$200),1, COUNTIF(A$4:$A100, 'Annex 2 EHV charges'!$D$11:$D$200)), 0)),"")</f>
        <v>New Export 27</v>
      </c>
      <c r="B101" s="83" t="str">
        <f>IF($A101="","",VLOOKUP($A101,'Annex 2 EHV charges'!$D:$P,2,0))</f>
        <v>New Export 27</v>
      </c>
      <c r="C101" s="84" t="str">
        <f>IF($A101="","",VLOOKUP($A101,'Annex 2 EHV charges'!$D:$P,3,0))</f>
        <v>New Export 27</v>
      </c>
      <c r="D101" s="83" t="str">
        <f>IF($A101="","",VLOOKUP($A101,'Annex 2 EHV charges'!$D:$P,4,0))</f>
        <v>Crimscote Fields Farm ESS &amp; EFW ANM</v>
      </c>
      <c r="E101" s="85" t="str">
        <f>IFERROR(IF(VLOOKUP($A101,'Annex 2 EHV charges'!$D:$P,COLUMN(E101)+5,FALSE)=0,"",VLOOKUP($A101,'Annex 2 EHV charges'!$D:$P,COLUMN(E101)+5,FALSE)),"")</f>
        <v/>
      </c>
      <c r="F101" s="86">
        <f>IFERROR(IF(VLOOKUP($A101,'Annex 2 EHV charges'!$D:$P,COLUMN(F101)+5,FALSE)=0,"",VLOOKUP($A101,'Annex 2 EHV charges'!$D:$P,COLUMN(F101)+5,FALSE)),"")</f>
        <v>545.45000000000005</v>
      </c>
      <c r="G101" s="87">
        <f>IFERROR(IF(VLOOKUP($A101,'Annex 2 EHV charges'!$D:$P,COLUMN(G101)+5,FALSE)=0,"",VLOOKUP($A101,'Annex 2 EHV charges'!$D:$P,COLUMN(G101)+5,FALSE)),"")</f>
        <v>0.05</v>
      </c>
      <c r="H101" s="87">
        <f>IFERROR(IF(VLOOKUP($A101,'Annex 2 EHV charges'!$D:$P,COLUMN(H101)+5,FALSE)=0,"",VLOOKUP($A101,'Annex 2 EHV charges'!$D:$P,COLUMN(H101)+5,FALSE)),"")</f>
        <v>0.05</v>
      </c>
    </row>
    <row r="102" spans="1:8" x14ac:dyDescent="0.2">
      <c r="A102" s="84" t="str">
        <f t="array" ref="A102">IFERROR(INDEX('Annex 2 EHV charges'!$D$11:$D$200, MATCH(0, IF(ISBLANK('Annex 2 EHV charges'!$D$11:$D$200),1, COUNTIF(A$4:$A101, 'Annex 2 EHV charges'!$D$11:$D$200)), 0)),"")</f>
        <v>New Export 28</v>
      </c>
      <c r="B102" s="83" t="str">
        <f>IF($A102="","",VLOOKUP($A102,'Annex 2 EHV charges'!$D:$P,2,0))</f>
        <v>New Export 28</v>
      </c>
      <c r="C102" s="84" t="str">
        <f>IF($A102="","",VLOOKUP($A102,'Annex 2 EHV charges'!$D:$P,3,0))</f>
        <v>New Export 28</v>
      </c>
      <c r="D102" s="83" t="str">
        <f>IF($A102="","",VLOOKUP($A102,'Annex 2 EHV charges'!$D:$P,4,0))</f>
        <v>Croome Airfield Solar Farm</v>
      </c>
      <c r="E102" s="85" t="str">
        <f>IFERROR(IF(VLOOKUP($A102,'Annex 2 EHV charges'!$D:$P,COLUMN(E102)+5,FALSE)=0,"",VLOOKUP($A102,'Annex 2 EHV charges'!$D:$P,COLUMN(E102)+5,FALSE)),"")</f>
        <v/>
      </c>
      <c r="F102" s="86">
        <f>IFERROR(IF(VLOOKUP($A102,'Annex 2 EHV charges'!$D:$P,COLUMN(F102)+5,FALSE)=0,"",VLOOKUP($A102,'Annex 2 EHV charges'!$D:$P,COLUMN(F102)+5,FALSE)),"")</f>
        <v>20725.2</v>
      </c>
      <c r="G102" s="87">
        <f>IFERROR(IF(VLOOKUP($A102,'Annex 2 EHV charges'!$D:$P,COLUMN(G102)+5,FALSE)=0,"",VLOOKUP($A102,'Annex 2 EHV charges'!$D:$P,COLUMN(G102)+5,FALSE)),"")</f>
        <v>0.05</v>
      </c>
      <c r="H102" s="87">
        <f>IFERROR(IF(VLOOKUP($A102,'Annex 2 EHV charges'!$D:$P,COLUMN(H102)+5,FALSE)=0,"",VLOOKUP($A102,'Annex 2 EHV charges'!$D:$P,COLUMN(H102)+5,FALSE)),"")</f>
        <v>0.05</v>
      </c>
    </row>
    <row r="103" spans="1:8" x14ac:dyDescent="0.2">
      <c r="A103" s="84" t="str">
        <f t="array" ref="A103">IFERROR(INDEX('Annex 2 EHV charges'!$D$11:$D$200, MATCH(0, IF(ISBLANK('Annex 2 EHV charges'!$D$11:$D$200),1, COUNTIF(A$4:$A102, 'Annex 2 EHV charges'!$D$11:$D$200)), 0)),"")</f>
        <v>New Export 29</v>
      </c>
      <c r="B103" s="83" t="str">
        <f>IF($A103="","",VLOOKUP($A103,'Annex 2 EHV charges'!$D:$P,2,0))</f>
        <v>New Export 29</v>
      </c>
      <c r="C103" s="84" t="str">
        <f>IF($A103="","",VLOOKUP($A103,'Annex 2 EHV charges'!$D:$P,3,0))</f>
        <v>New Export 29</v>
      </c>
      <c r="D103" s="83" t="str">
        <f>IF($A103="","",VLOOKUP($A103,'Annex 2 EHV charges'!$D:$P,4,0))</f>
        <v>Dawley Road</v>
      </c>
      <c r="E103" s="85" t="str">
        <f>IFERROR(IF(VLOOKUP($A103,'Annex 2 EHV charges'!$D:$P,COLUMN(E103)+5,FALSE)=0,"",VLOOKUP($A103,'Annex 2 EHV charges'!$D:$P,COLUMN(E103)+5,FALSE)),"")</f>
        <v/>
      </c>
      <c r="F103" s="86">
        <f>IFERROR(IF(VLOOKUP($A103,'Annex 2 EHV charges'!$D:$P,COLUMN(F103)+5,FALSE)=0,"",VLOOKUP($A103,'Annex 2 EHV charges'!$D:$P,COLUMN(F103)+5,FALSE)),"")</f>
        <v>3483.12</v>
      </c>
      <c r="G103" s="87">
        <f>IFERROR(IF(VLOOKUP($A103,'Annex 2 EHV charges'!$D:$P,COLUMN(G103)+5,FALSE)=0,"",VLOOKUP($A103,'Annex 2 EHV charges'!$D:$P,COLUMN(G103)+5,FALSE)),"")</f>
        <v>0.05</v>
      </c>
      <c r="H103" s="87">
        <f>IFERROR(IF(VLOOKUP($A103,'Annex 2 EHV charges'!$D:$P,COLUMN(H103)+5,FALSE)=0,"",VLOOKUP($A103,'Annex 2 EHV charges'!$D:$P,COLUMN(H103)+5,FALSE)),"")</f>
        <v>0.05</v>
      </c>
    </row>
    <row r="104" spans="1:8" x14ac:dyDescent="0.2">
      <c r="A104" s="84" t="str">
        <f t="array" ref="A104">IFERROR(INDEX('Annex 2 EHV charges'!$D$11:$D$200, MATCH(0, IF(ISBLANK('Annex 2 EHV charges'!$D$11:$D$200),1, COUNTIF(A$4:$A103, 'Annex 2 EHV charges'!$D$11:$D$200)), 0)),"")</f>
        <v>New Export 30</v>
      </c>
      <c r="B104" s="83" t="str">
        <f>IF($A104="","",VLOOKUP($A104,'Annex 2 EHV charges'!$D:$P,2,0))</f>
        <v>New Export 30</v>
      </c>
      <c r="C104" s="84" t="str">
        <f>IF($A104="","",VLOOKUP($A104,'Annex 2 EHV charges'!$D:$P,3,0))</f>
        <v>New Export 30</v>
      </c>
      <c r="D104" s="83" t="str">
        <f>IF($A104="","",VLOOKUP($A104,'Annex 2 EHV charges'!$D:$P,4,0))</f>
        <v>Dormington Solar PV</v>
      </c>
      <c r="E104" s="85" t="str">
        <f>IFERROR(IF(VLOOKUP($A104,'Annex 2 EHV charges'!$D:$P,COLUMN(E104)+5,FALSE)=0,"",VLOOKUP($A104,'Annex 2 EHV charges'!$D:$P,COLUMN(E104)+5,FALSE)),"")</f>
        <v/>
      </c>
      <c r="F104" s="86">
        <f>IFERROR(IF(VLOOKUP($A104,'Annex 2 EHV charges'!$D:$P,COLUMN(F104)+5,FALSE)=0,"",VLOOKUP($A104,'Annex 2 EHV charges'!$D:$P,COLUMN(F104)+5,FALSE)),"")</f>
        <v>545.97</v>
      </c>
      <c r="G104" s="87">
        <f>IFERROR(IF(VLOOKUP($A104,'Annex 2 EHV charges'!$D:$P,COLUMN(G104)+5,FALSE)=0,"",VLOOKUP($A104,'Annex 2 EHV charges'!$D:$P,COLUMN(G104)+5,FALSE)),"")</f>
        <v>0.05</v>
      </c>
      <c r="H104" s="87">
        <f>IFERROR(IF(VLOOKUP($A104,'Annex 2 EHV charges'!$D:$P,COLUMN(H104)+5,FALSE)=0,"",VLOOKUP($A104,'Annex 2 EHV charges'!$D:$P,COLUMN(H104)+5,FALSE)),"")</f>
        <v>0.05</v>
      </c>
    </row>
    <row r="105" spans="1:8" x14ac:dyDescent="0.2">
      <c r="A105" s="84" t="str">
        <f t="array" ref="A105">IFERROR(INDEX('Annex 2 EHV charges'!$D$11:$D$200, MATCH(0, IF(ISBLANK('Annex 2 EHV charges'!$D$11:$D$200),1, COUNTIF(A$4:$A104, 'Annex 2 EHV charges'!$D$11:$D$200)), 0)),"")</f>
        <v>New Export 31</v>
      </c>
      <c r="B105" s="83" t="str">
        <f>IF($A105="","",VLOOKUP($A105,'Annex 2 EHV charges'!$D:$P,2,0))</f>
        <v>New Export 31</v>
      </c>
      <c r="C105" s="84" t="str">
        <f>IF($A105="","",VLOOKUP($A105,'Annex 2 EHV charges'!$D:$P,3,0))</f>
        <v>New Export 31</v>
      </c>
      <c r="D105" s="83" t="str">
        <f>IF($A105="","",VLOOKUP($A105,'Annex 2 EHV charges'!$D:$P,4,0))</f>
        <v>Dovedale Solar B</v>
      </c>
      <c r="E105" s="85" t="str">
        <f>IFERROR(IF(VLOOKUP($A105,'Annex 2 EHV charges'!$D:$P,COLUMN(E105)+5,FALSE)=0,"",VLOOKUP($A105,'Annex 2 EHV charges'!$D:$P,COLUMN(E105)+5,FALSE)),"")</f>
        <v/>
      </c>
      <c r="F105" s="86">
        <f>IFERROR(IF(VLOOKUP($A105,'Annex 2 EHV charges'!$D:$P,COLUMN(F105)+5,FALSE)=0,"",VLOOKUP($A105,'Annex 2 EHV charges'!$D:$P,COLUMN(F105)+5,FALSE)),"")</f>
        <v>1332.57</v>
      </c>
      <c r="G105" s="87">
        <f>IFERROR(IF(VLOOKUP($A105,'Annex 2 EHV charges'!$D:$P,COLUMN(G105)+5,FALSE)=0,"",VLOOKUP($A105,'Annex 2 EHV charges'!$D:$P,COLUMN(G105)+5,FALSE)),"")</f>
        <v>0.05</v>
      </c>
      <c r="H105" s="87">
        <f>IFERROR(IF(VLOOKUP($A105,'Annex 2 EHV charges'!$D:$P,COLUMN(H105)+5,FALSE)=0,"",VLOOKUP($A105,'Annex 2 EHV charges'!$D:$P,COLUMN(H105)+5,FALSE)),"")</f>
        <v>0.05</v>
      </c>
    </row>
    <row r="106" spans="1:8" x14ac:dyDescent="0.2">
      <c r="A106" s="84" t="str">
        <f t="array" ref="A106">IFERROR(INDEX('Annex 2 EHV charges'!$D$11:$D$200, MATCH(0, IF(ISBLANK('Annex 2 EHV charges'!$D$11:$D$200),1, COUNTIF(A$4:$A105, 'Annex 2 EHV charges'!$D$11:$D$200)), 0)),"")</f>
        <v>New Export 32</v>
      </c>
      <c r="B106" s="83" t="str">
        <f>IF($A106="","",VLOOKUP($A106,'Annex 2 EHV charges'!$D:$P,2,0))</f>
        <v>New Export 32</v>
      </c>
      <c r="C106" s="84" t="str">
        <f>IF($A106="","",VLOOKUP($A106,'Annex 2 EHV charges'!$D:$P,3,0))</f>
        <v>New Export 32</v>
      </c>
      <c r="D106" s="83" t="str">
        <f>IF($A106="","",VLOOKUP($A106,'Annex 2 EHV charges'!$D:$P,4,0))</f>
        <v>Frampton Solar</v>
      </c>
      <c r="E106" s="85" t="str">
        <f>IFERROR(IF(VLOOKUP($A106,'Annex 2 EHV charges'!$D:$P,COLUMN(E106)+5,FALSE)=0,"",VLOOKUP($A106,'Annex 2 EHV charges'!$D:$P,COLUMN(E106)+5,FALSE)),"")</f>
        <v/>
      </c>
      <c r="F106" s="86">
        <f>IFERROR(IF(VLOOKUP($A106,'Annex 2 EHV charges'!$D:$P,COLUMN(F106)+5,FALSE)=0,"",VLOOKUP($A106,'Annex 2 EHV charges'!$D:$P,COLUMN(F106)+5,FALSE)),"")</f>
        <v>171.87</v>
      </c>
      <c r="G106" s="87">
        <f>IFERROR(IF(VLOOKUP($A106,'Annex 2 EHV charges'!$D:$P,COLUMN(G106)+5,FALSE)=0,"",VLOOKUP($A106,'Annex 2 EHV charges'!$D:$P,COLUMN(G106)+5,FALSE)),"")</f>
        <v>0.05</v>
      </c>
      <c r="H106" s="87">
        <f>IFERROR(IF(VLOOKUP($A106,'Annex 2 EHV charges'!$D:$P,COLUMN(H106)+5,FALSE)=0,"",VLOOKUP($A106,'Annex 2 EHV charges'!$D:$P,COLUMN(H106)+5,FALSE)),"")</f>
        <v>0.05</v>
      </c>
    </row>
    <row r="107" spans="1:8" x14ac:dyDescent="0.2">
      <c r="A107" s="84" t="str">
        <f t="array" ref="A107">IFERROR(INDEX('Annex 2 EHV charges'!$D$11:$D$200, MATCH(0, IF(ISBLANK('Annex 2 EHV charges'!$D$11:$D$200),1, COUNTIF(A$4:$A106, 'Annex 2 EHV charges'!$D$11:$D$200)), 0)),"")</f>
        <v>New Export 33</v>
      </c>
      <c r="B107" s="83" t="str">
        <f>IF($A107="","",VLOOKUP($A107,'Annex 2 EHV charges'!$D:$P,2,0))</f>
        <v>New Export 33</v>
      </c>
      <c r="C107" s="84" t="str">
        <f>IF($A107="","",VLOOKUP($A107,'Annex 2 EHV charges'!$D:$P,3,0))</f>
        <v>New Export 33</v>
      </c>
      <c r="D107" s="83" t="str">
        <f>IF($A107="","",VLOOKUP($A107,'Annex 2 EHV charges'!$D:$P,4,0))</f>
        <v>Frochester Estate Solar Plant</v>
      </c>
      <c r="E107" s="85" t="str">
        <f>IFERROR(IF(VLOOKUP($A107,'Annex 2 EHV charges'!$D:$P,COLUMN(E107)+5,FALSE)=0,"",VLOOKUP($A107,'Annex 2 EHV charges'!$D:$P,COLUMN(E107)+5,FALSE)),"")</f>
        <v/>
      </c>
      <c r="F107" s="86">
        <f>IFERROR(IF(VLOOKUP($A107,'Annex 2 EHV charges'!$D:$P,COLUMN(F107)+5,FALSE)=0,"",VLOOKUP($A107,'Annex 2 EHV charges'!$D:$P,COLUMN(F107)+5,FALSE)),"")</f>
        <v>1335.91</v>
      </c>
      <c r="G107" s="87">
        <f>IFERROR(IF(VLOOKUP($A107,'Annex 2 EHV charges'!$D:$P,COLUMN(G107)+5,FALSE)=0,"",VLOOKUP($A107,'Annex 2 EHV charges'!$D:$P,COLUMN(G107)+5,FALSE)),"")</f>
        <v>0.05</v>
      </c>
      <c r="H107" s="87">
        <f>IFERROR(IF(VLOOKUP($A107,'Annex 2 EHV charges'!$D:$P,COLUMN(H107)+5,FALSE)=0,"",VLOOKUP($A107,'Annex 2 EHV charges'!$D:$P,COLUMN(H107)+5,FALSE)),"")</f>
        <v>0.05</v>
      </c>
    </row>
    <row r="108" spans="1:8" x14ac:dyDescent="0.2">
      <c r="A108" s="84" t="str">
        <f t="array" ref="A108">IFERROR(INDEX('Annex 2 EHV charges'!$D$11:$D$200, MATCH(0, IF(ISBLANK('Annex 2 EHV charges'!$D$11:$D$200),1, COUNTIF(A$4:$A107, 'Annex 2 EHV charges'!$D$11:$D$200)), 0)),"")</f>
        <v>New Export 34</v>
      </c>
      <c r="B108" s="83" t="str">
        <f>IF($A108="","",VLOOKUP($A108,'Annex 2 EHV charges'!$D:$P,2,0))</f>
        <v>New Export 34</v>
      </c>
      <c r="C108" s="84" t="str">
        <f>IF($A108="","",VLOOKUP($A108,'Annex 2 EHV charges'!$D:$P,3,0))</f>
        <v>New Export 34</v>
      </c>
      <c r="D108" s="83" t="str">
        <f>IF($A108="","",VLOOKUP($A108,'Annex 2 EHV charges'!$D:$P,4,0))</f>
        <v>Fryers Road Waste Generation</v>
      </c>
      <c r="E108" s="85">
        <f>IFERROR(IF(VLOOKUP($A108,'Annex 2 EHV charges'!$D:$P,COLUMN(E108)+5,FALSE)=0,"",VLOOKUP($A108,'Annex 2 EHV charges'!$D:$P,COLUMN(E108)+5,FALSE)),"")</f>
        <v>-1.5269999999999999</v>
      </c>
      <c r="F108" s="86">
        <f>IFERROR(IF(VLOOKUP($A108,'Annex 2 EHV charges'!$D:$P,COLUMN(F108)+5,FALSE)=0,"",VLOOKUP($A108,'Annex 2 EHV charges'!$D:$P,COLUMN(F108)+5,FALSE)),"")</f>
        <v>10497.53</v>
      </c>
      <c r="G108" s="87">
        <f>IFERROR(IF(VLOOKUP($A108,'Annex 2 EHV charges'!$D:$P,COLUMN(G108)+5,FALSE)=0,"",VLOOKUP($A108,'Annex 2 EHV charges'!$D:$P,COLUMN(G108)+5,FALSE)),"")</f>
        <v>0.05</v>
      </c>
      <c r="H108" s="87">
        <f>IFERROR(IF(VLOOKUP($A108,'Annex 2 EHV charges'!$D:$P,COLUMN(H108)+5,FALSE)=0,"",VLOOKUP($A108,'Annex 2 EHV charges'!$D:$P,COLUMN(H108)+5,FALSE)),"")</f>
        <v>0.05</v>
      </c>
    </row>
    <row r="109" spans="1:8" x14ac:dyDescent="0.2">
      <c r="A109" s="84" t="str">
        <f t="array" ref="A109">IFERROR(INDEX('Annex 2 EHV charges'!$D$11:$D$200, MATCH(0, IF(ISBLANK('Annex 2 EHV charges'!$D$11:$D$200),1, COUNTIF(A$4:$A108, 'Annex 2 EHV charges'!$D$11:$D$200)), 0)),"")</f>
        <v>New Export 35</v>
      </c>
      <c r="B109" s="83" t="str">
        <f>IF($A109="","",VLOOKUP($A109,'Annex 2 EHV charges'!$D:$P,2,0))</f>
        <v>New Export 35</v>
      </c>
      <c r="C109" s="84" t="str">
        <f>IF($A109="","",VLOOKUP($A109,'Annex 2 EHV charges'!$D:$P,3,0))</f>
        <v>New Export 35</v>
      </c>
      <c r="D109" s="83" t="str">
        <f>IF($A109="","",VLOOKUP($A109,'Annex 2 EHV charges'!$D:$P,4,0))</f>
        <v>Giffords Way</v>
      </c>
      <c r="E109" s="85" t="str">
        <f>IFERROR(IF(VLOOKUP($A109,'Annex 2 EHV charges'!$D:$P,COLUMN(E109)+5,FALSE)=0,"",VLOOKUP($A109,'Annex 2 EHV charges'!$D:$P,COLUMN(E109)+5,FALSE)),"")</f>
        <v/>
      </c>
      <c r="F109" s="86">
        <f>IFERROR(IF(VLOOKUP($A109,'Annex 2 EHV charges'!$D:$P,COLUMN(F109)+5,FALSE)=0,"",VLOOKUP($A109,'Annex 2 EHV charges'!$D:$P,COLUMN(F109)+5,FALSE)),"")</f>
        <v>21000.77</v>
      </c>
      <c r="G109" s="87">
        <f>IFERROR(IF(VLOOKUP($A109,'Annex 2 EHV charges'!$D:$P,COLUMN(G109)+5,FALSE)=0,"",VLOOKUP($A109,'Annex 2 EHV charges'!$D:$P,COLUMN(G109)+5,FALSE)),"")</f>
        <v>0.05</v>
      </c>
      <c r="H109" s="87">
        <f>IFERROR(IF(VLOOKUP($A109,'Annex 2 EHV charges'!$D:$P,COLUMN(H109)+5,FALSE)=0,"",VLOOKUP($A109,'Annex 2 EHV charges'!$D:$P,COLUMN(H109)+5,FALSE)),"")</f>
        <v>0.05</v>
      </c>
    </row>
    <row r="110" spans="1:8" x14ac:dyDescent="0.2">
      <c r="A110" s="84" t="str">
        <f t="array" ref="A110">IFERROR(INDEX('Annex 2 EHV charges'!$D$11:$D$200, MATCH(0, IF(ISBLANK('Annex 2 EHV charges'!$D$11:$D$200),1, COUNTIF(A$4:$A109, 'Annex 2 EHV charges'!$D$11:$D$200)), 0)),"")</f>
        <v>New Export 36</v>
      </c>
      <c r="B110" s="83" t="str">
        <f>IF($A110="","",VLOOKUP($A110,'Annex 2 EHV charges'!$D:$P,2,0))</f>
        <v>New Export 36</v>
      </c>
      <c r="C110" s="84" t="str">
        <f>IF($A110="","",VLOOKUP($A110,'Annex 2 EHV charges'!$D:$P,3,0))</f>
        <v>New Export 36</v>
      </c>
      <c r="D110" s="83" t="str">
        <f>IF($A110="","",VLOOKUP($A110,'Annex 2 EHV charges'!$D:$P,4,0))</f>
        <v>Grange Farm NW &amp; SE Larks Lane Iron Acton ESS</v>
      </c>
      <c r="E110" s="85" t="str">
        <f>IFERROR(IF(VLOOKUP($A110,'Annex 2 EHV charges'!$D:$P,COLUMN(E110)+5,FALSE)=0,"",VLOOKUP($A110,'Annex 2 EHV charges'!$D:$P,COLUMN(E110)+5,FALSE)),"")</f>
        <v/>
      </c>
      <c r="F110" s="86">
        <f>IFERROR(IF(VLOOKUP($A110,'Annex 2 EHV charges'!$D:$P,COLUMN(F110)+5,FALSE)=0,"",VLOOKUP($A110,'Annex 2 EHV charges'!$D:$P,COLUMN(F110)+5,FALSE)),"")</f>
        <v>1404.96</v>
      </c>
      <c r="G110" s="87">
        <f>IFERROR(IF(VLOOKUP($A110,'Annex 2 EHV charges'!$D:$P,COLUMN(G110)+5,FALSE)=0,"",VLOOKUP($A110,'Annex 2 EHV charges'!$D:$P,COLUMN(G110)+5,FALSE)),"")</f>
        <v>0.05</v>
      </c>
      <c r="H110" s="87">
        <f>IFERROR(IF(VLOOKUP($A110,'Annex 2 EHV charges'!$D:$P,COLUMN(H110)+5,FALSE)=0,"",VLOOKUP($A110,'Annex 2 EHV charges'!$D:$P,COLUMN(H110)+5,FALSE)),"")</f>
        <v>0.05</v>
      </c>
    </row>
    <row r="111" spans="1:8" x14ac:dyDescent="0.2">
      <c r="A111" s="84" t="str">
        <f t="array" ref="A111">IFERROR(INDEX('Annex 2 EHV charges'!$D$11:$D$200, MATCH(0, IF(ISBLANK('Annex 2 EHV charges'!$D$11:$D$200),1, COUNTIF(A$4:$A110, 'Annex 2 EHV charges'!$D$11:$D$200)), 0)),"")</f>
        <v>New Export 37</v>
      </c>
      <c r="B111" s="83" t="str">
        <f>IF($A111="","",VLOOKUP($A111,'Annex 2 EHV charges'!$D:$P,2,0))</f>
        <v>New Export 37</v>
      </c>
      <c r="C111" s="84" t="str">
        <f>IF($A111="","",VLOOKUP($A111,'Annex 2 EHV charges'!$D:$P,3,0))</f>
        <v>New Export 37</v>
      </c>
      <c r="D111" s="83" t="str">
        <f>IF($A111="","",VLOOKUP($A111,'Annex 2 EHV charges'!$D:$P,4,0))</f>
        <v>Gravel Farm PV</v>
      </c>
      <c r="E111" s="85" t="str">
        <f>IFERROR(IF(VLOOKUP($A111,'Annex 2 EHV charges'!$D:$P,COLUMN(E111)+5,FALSE)=0,"",VLOOKUP($A111,'Annex 2 EHV charges'!$D:$P,COLUMN(E111)+5,FALSE)),"")</f>
        <v/>
      </c>
      <c r="F111" s="86">
        <f>IFERROR(IF(VLOOKUP($A111,'Annex 2 EHV charges'!$D:$P,COLUMN(F111)+5,FALSE)=0,"",VLOOKUP($A111,'Annex 2 EHV charges'!$D:$P,COLUMN(F111)+5,FALSE)),"")</f>
        <v>1335.08</v>
      </c>
      <c r="G111" s="87">
        <f>IFERROR(IF(VLOOKUP($A111,'Annex 2 EHV charges'!$D:$P,COLUMN(G111)+5,FALSE)=0,"",VLOOKUP($A111,'Annex 2 EHV charges'!$D:$P,COLUMN(G111)+5,FALSE)),"")</f>
        <v>0.05</v>
      </c>
      <c r="H111" s="87">
        <f>IFERROR(IF(VLOOKUP($A111,'Annex 2 EHV charges'!$D:$P,COLUMN(H111)+5,FALSE)=0,"",VLOOKUP($A111,'Annex 2 EHV charges'!$D:$P,COLUMN(H111)+5,FALSE)),"")</f>
        <v>0.05</v>
      </c>
    </row>
    <row r="112" spans="1:8" x14ac:dyDescent="0.2">
      <c r="A112" s="84" t="str">
        <f t="array" ref="A112">IFERROR(INDEX('Annex 2 EHV charges'!$D$11:$D$200, MATCH(0, IF(ISBLANK('Annex 2 EHV charges'!$D$11:$D$200),1, COUNTIF(A$4:$A111, 'Annex 2 EHV charges'!$D$11:$D$200)), 0)),"")</f>
        <v>New Export 38</v>
      </c>
      <c r="B112" s="83" t="str">
        <f>IF($A112="","",VLOOKUP($A112,'Annex 2 EHV charges'!$D:$P,2,0))</f>
        <v>New Export 38</v>
      </c>
      <c r="C112" s="84" t="str">
        <f>IF($A112="","",VLOOKUP($A112,'Annex 2 EHV charges'!$D:$P,3,0))</f>
        <v>New Export 38</v>
      </c>
      <c r="D112" s="83" t="str">
        <f>IF($A112="","",VLOOKUP($A112,'Annex 2 EHV charges'!$D:$P,4,0))</f>
        <v>Hall Lane</v>
      </c>
      <c r="E112" s="85" t="str">
        <f>IFERROR(IF(VLOOKUP($A112,'Annex 2 EHV charges'!$D:$P,COLUMN(E112)+5,FALSE)=0,"",VLOOKUP($A112,'Annex 2 EHV charges'!$D:$P,COLUMN(E112)+5,FALSE)),"")</f>
        <v/>
      </c>
      <c r="F112" s="86">
        <f>IFERROR(IF(VLOOKUP($A112,'Annex 2 EHV charges'!$D:$P,COLUMN(F112)+5,FALSE)=0,"",VLOOKUP($A112,'Annex 2 EHV charges'!$D:$P,COLUMN(F112)+5,FALSE)),"")</f>
        <v>1808.71</v>
      </c>
      <c r="G112" s="87">
        <f>IFERROR(IF(VLOOKUP($A112,'Annex 2 EHV charges'!$D:$P,COLUMN(G112)+5,FALSE)=0,"",VLOOKUP($A112,'Annex 2 EHV charges'!$D:$P,COLUMN(G112)+5,FALSE)),"")</f>
        <v>0.05</v>
      </c>
      <c r="H112" s="87">
        <f>IFERROR(IF(VLOOKUP($A112,'Annex 2 EHV charges'!$D:$P,COLUMN(H112)+5,FALSE)=0,"",VLOOKUP($A112,'Annex 2 EHV charges'!$D:$P,COLUMN(H112)+5,FALSE)),"")</f>
        <v>0.05</v>
      </c>
    </row>
    <row r="113" spans="1:8" x14ac:dyDescent="0.2">
      <c r="A113" s="84" t="str">
        <f t="array" ref="A113">IFERROR(INDEX('Annex 2 EHV charges'!$D$11:$D$200, MATCH(0, IF(ISBLANK('Annex 2 EHV charges'!$D$11:$D$200),1, COUNTIF(A$4:$A112, 'Annex 2 EHV charges'!$D$11:$D$200)), 0)),"")</f>
        <v>New Export 39</v>
      </c>
      <c r="B113" s="83" t="str">
        <f>IF($A113="","",VLOOKUP($A113,'Annex 2 EHV charges'!$D:$P,2,0))</f>
        <v>New Export 39</v>
      </c>
      <c r="C113" s="84" t="str">
        <f>IF($A113="","",VLOOKUP($A113,'Annex 2 EHV charges'!$D:$P,3,0))</f>
        <v>New Export 39</v>
      </c>
      <c r="D113" s="83" t="str">
        <f>IF($A113="","",VLOOKUP($A113,'Annex 2 EHV charges'!$D:$P,4,0))</f>
        <v>Highleadon Solar</v>
      </c>
      <c r="E113" s="85" t="str">
        <f>IFERROR(IF(VLOOKUP($A113,'Annex 2 EHV charges'!$D:$P,COLUMN(E113)+5,FALSE)=0,"",VLOOKUP($A113,'Annex 2 EHV charges'!$D:$P,COLUMN(E113)+5,FALSE)),"")</f>
        <v/>
      </c>
      <c r="F113" s="86">
        <f>IFERROR(IF(VLOOKUP($A113,'Annex 2 EHV charges'!$D:$P,COLUMN(F113)+5,FALSE)=0,"",VLOOKUP($A113,'Annex 2 EHV charges'!$D:$P,COLUMN(F113)+5,FALSE)),"")</f>
        <v>1917.91</v>
      </c>
      <c r="G113" s="87">
        <f>IFERROR(IF(VLOOKUP($A113,'Annex 2 EHV charges'!$D:$P,COLUMN(G113)+5,FALSE)=0,"",VLOOKUP($A113,'Annex 2 EHV charges'!$D:$P,COLUMN(G113)+5,FALSE)),"")</f>
        <v>0.05</v>
      </c>
      <c r="H113" s="87">
        <f>IFERROR(IF(VLOOKUP($A113,'Annex 2 EHV charges'!$D:$P,COLUMN(H113)+5,FALSE)=0,"",VLOOKUP($A113,'Annex 2 EHV charges'!$D:$P,COLUMN(H113)+5,FALSE)),"")</f>
        <v>0.05</v>
      </c>
    </row>
    <row r="114" spans="1:8" x14ac:dyDescent="0.2">
      <c r="A114" s="84" t="str">
        <f t="array" ref="A114">IFERROR(INDEX('Annex 2 EHV charges'!$D$11:$D$200, MATCH(0, IF(ISBLANK('Annex 2 EHV charges'!$D$11:$D$200),1, COUNTIF(A$4:$A113, 'Annex 2 EHV charges'!$D$11:$D$200)), 0)),"")</f>
        <v>New Export 40</v>
      </c>
      <c r="B114" s="83" t="str">
        <f>IF($A114="","",VLOOKUP($A114,'Annex 2 EHV charges'!$D:$P,2,0))</f>
        <v>New Export 40</v>
      </c>
      <c r="C114" s="84" t="str">
        <f>IF($A114="","",VLOOKUP($A114,'Annex 2 EHV charges'!$D:$P,3,0))</f>
        <v>New Export 40</v>
      </c>
      <c r="D114" s="83" t="str">
        <f>IF($A114="","",VLOOKUP($A114,'Annex 2 EHV charges'!$D:$P,4,0))</f>
        <v>Hilltop Farm</v>
      </c>
      <c r="E114" s="85">
        <f>IFERROR(IF(VLOOKUP($A114,'Annex 2 EHV charges'!$D:$P,COLUMN(E114)+5,FALSE)=0,"",VLOOKUP($A114,'Annex 2 EHV charges'!$D:$P,COLUMN(E114)+5,FALSE)),"")</f>
        <v>-2.5779999999999998</v>
      </c>
      <c r="F114" s="86">
        <f>IFERROR(IF(VLOOKUP($A114,'Annex 2 EHV charges'!$D:$P,COLUMN(F114)+5,FALSE)=0,"",VLOOKUP($A114,'Annex 2 EHV charges'!$D:$P,COLUMN(F114)+5,FALSE)),"")</f>
        <v>818.05</v>
      </c>
      <c r="G114" s="87">
        <f>IFERROR(IF(VLOOKUP($A114,'Annex 2 EHV charges'!$D:$P,COLUMN(G114)+5,FALSE)=0,"",VLOOKUP($A114,'Annex 2 EHV charges'!$D:$P,COLUMN(G114)+5,FALSE)),"")</f>
        <v>0.05</v>
      </c>
      <c r="H114" s="87">
        <f>IFERROR(IF(VLOOKUP($A114,'Annex 2 EHV charges'!$D:$P,COLUMN(H114)+5,FALSE)=0,"",VLOOKUP($A114,'Annex 2 EHV charges'!$D:$P,COLUMN(H114)+5,FALSE)),"")</f>
        <v>0.05</v>
      </c>
    </row>
    <row r="115" spans="1:8" x14ac:dyDescent="0.2">
      <c r="A115" s="84" t="str">
        <f t="array" ref="A115">IFERROR(INDEX('Annex 2 EHV charges'!$D$11:$D$200, MATCH(0, IF(ISBLANK('Annex 2 EHV charges'!$D$11:$D$200),1, COUNTIF(A$4:$A114, 'Annex 2 EHV charges'!$D$11:$D$200)), 0)),"")</f>
        <v>New Export 41</v>
      </c>
      <c r="B115" s="83" t="str">
        <f>IF($A115="","",VLOOKUP($A115,'Annex 2 EHV charges'!$D:$P,2,0))</f>
        <v>New Export 41</v>
      </c>
      <c r="C115" s="84" t="str">
        <f>IF($A115="","",VLOOKUP($A115,'Annex 2 EHV charges'!$D:$P,3,0))</f>
        <v>New Export 41</v>
      </c>
      <c r="D115" s="83" t="str">
        <f>IF($A115="","",VLOOKUP($A115,'Annex 2 EHV charges'!$D:$P,4,0))</f>
        <v>Home Farm</v>
      </c>
      <c r="E115" s="85" t="str">
        <f>IFERROR(IF(VLOOKUP($A115,'Annex 2 EHV charges'!$D:$P,COLUMN(E115)+5,FALSE)=0,"",VLOOKUP($A115,'Annex 2 EHV charges'!$D:$P,COLUMN(E115)+5,FALSE)),"")</f>
        <v/>
      </c>
      <c r="F115" s="86">
        <f>IFERROR(IF(VLOOKUP($A115,'Annex 2 EHV charges'!$D:$P,COLUMN(F115)+5,FALSE)=0,"",VLOOKUP($A115,'Annex 2 EHV charges'!$D:$P,COLUMN(F115)+5,FALSE)),"")</f>
        <v>12811.8</v>
      </c>
      <c r="G115" s="87">
        <f>IFERROR(IF(VLOOKUP($A115,'Annex 2 EHV charges'!$D:$P,COLUMN(G115)+5,FALSE)=0,"",VLOOKUP($A115,'Annex 2 EHV charges'!$D:$P,COLUMN(G115)+5,FALSE)),"")</f>
        <v>0.05</v>
      </c>
      <c r="H115" s="87">
        <f>IFERROR(IF(VLOOKUP($A115,'Annex 2 EHV charges'!$D:$P,COLUMN(H115)+5,FALSE)=0,"",VLOOKUP($A115,'Annex 2 EHV charges'!$D:$P,COLUMN(H115)+5,FALSE)),"")</f>
        <v>0.05</v>
      </c>
    </row>
    <row r="116" spans="1:8" x14ac:dyDescent="0.2">
      <c r="A116" s="84" t="str">
        <f t="array" ref="A116">IFERROR(INDEX('Annex 2 EHV charges'!$D$11:$D$200, MATCH(0, IF(ISBLANK('Annex 2 EHV charges'!$D$11:$D$200),1, COUNTIF(A$4:$A115, 'Annex 2 EHV charges'!$D$11:$D$200)), 0)),"")</f>
        <v>New Export 42</v>
      </c>
      <c r="B116" s="83" t="str">
        <f>IF($A116="","",VLOOKUP($A116,'Annex 2 EHV charges'!$D:$P,2,0))</f>
        <v>New Export 42</v>
      </c>
      <c r="C116" s="84" t="str">
        <f>IF($A116="","",VLOOKUP($A116,'Annex 2 EHV charges'!$D:$P,3,0))</f>
        <v>New Export 42</v>
      </c>
      <c r="D116" s="83" t="str">
        <f>IF($A116="","",VLOOKUP($A116,'Annex 2 EHV charges'!$D:$P,4,0))</f>
        <v>Illey Lane</v>
      </c>
      <c r="E116" s="85">
        <f>IFERROR(IF(VLOOKUP($A116,'Annex 2 EHV charges'!$D:$P,COLUMN(E116)+5,FALSE)=0,"",VLOOKUP($A116,'Annex 2 EHV charges'!$D:$P,COLUMN(E116)+5,FALSE)),"")</f>
        <v>-2.552</v>
      </c>
      <c r="F116" s="86">
        <f>IFERROR(IF(VLOOKUP($A116,'Annex 2 EHV charges'!$D:$P,COLUMN(F116)+5,FALSE)=0,"",VLOOKUP($A116,'Annex 2 EHV charges'!$D:$P,COLUMN(F116)+5,FALSE)),"")</f>
        <v>375.49</v>
      </c>
      <c r="G116" s="87">
        <f>IFERROR(IF(VLOOKUP($A116,'Annex 2 EHV charges'!$D:$P,COLUMN(G116)+5,FALSE)=0,"",VLOOKUP($A116,'Annex 2 EHV charges'!$D:$P,COLUMN(G116)+5,FALSE)),"")</f>
        <v>0.05</v>
      </c>
      <c r="H116" s="87">
        <f>IFERROR(IF(VLOOKUP($A116,'Annex 2 EHV charges'!$D:$P,COLUMN(H116)+5,FALSE)=0,"",VLOOKUP($A116,'Annex 2 EHV charges'!$D:$P,COLUMN(H116)+5,FALSE)),"")</f>
        <v>0.05</v>
      </c>
    </row>
    <row r="117" spans="1:8" x14ac:dyDescent="0.2">
      <c r="A117" s="84" t="str">
        <f t="array" ref="A117">IFERROR(INDEX('Annex 2 EHV charges'!$D$11:$D$200, MATCH(0, IF(ISBLANK('Annex 2 EHV charges'!$D$11:$D$200),1, COUNTIF(A$4:$A116, 'Annex 2 EHV charges'!$D$11:$D$200)), 0)),"")</f>
        <v>New Export 43</v>
      </c>
      <c r="B117" s="83" t="str">
        <f>IF($A117="","",VLOOKUP($A117,'Annex 2 EHV charges'!$D:$P,2,0))</f>
        <v>New Export 43</v>
      </c>
      <c r="C117" s="84" t="str">
        <f>IF($A117="","",VLOOKUP($A117,'Annex 2 EHV charges'!$D:$P,3,0))</f>
        <v>New Export 43</v>
      </c>
      <c r="D117" s="83" t="str">
        <f>IF($A117="","",VLOOKUP($A117,'Annex 2 EHV charges'!$D:$P,4,0))</f>
        <v>Jaguar Land Rover</v>
      </c>
      <c r="E117" s="85">
        <f>IFERROR(IF(VLOOKUP($A117,'Annex 2 EHV charges'!$D:$P,COLUMN(E117)+5,FALSE)=0,"",VLOOKUP($A117,'Annex 2 EHV charges'!$D:$P,COLUMN(E117)+5,FALSE)),"")</f>
        <v>-1.923</v>
      </c>
      <c r="F117" s="86">
        <f>IFERROR(IF(VLOOKUP($A117,'Annex 2 EHV charges'!$D:$P,COLUMN(F117)+5,FALSE)=0,"",VLOOKUP($A117,'Annex 2 EHV charges'!$D:$P,COLUMN(F117)+5,FALSE)),"")</f>
        <v>4493.33</v>
      </c>
      <c r="G117" s="87">
        <f>IFERROR(IF(VLOOKUP($A117,'Annex 2 EHV charges'!$D:$P,COLUMN(G117)+5,FALSE)=0,"",VLOOKUP($A117,'Annex 2 EHV charges'!$D:$P,COLUMN(G117)+5,FALSE)),"")</f>
        <v>0.05</v>
      </c>
      <c r="H117" s="87">
        <f>IFERROR(IF(VLOOKUP($A117,'Annex 2 EHV charges'!$D:$P,COLUMN(H117)+5,FALSE)=0,"",VLOOKUP($A117,'Annex 2 EHV charges'!$D:$P,COLUMN(H117)+5,FALSE)),"")</f>
        <v>0.05</v>
      </c>
    </row>
    <row r="118" spans="1:8" x14ac:dyDescent="0.2">
      <c r="A118" s="84" t="str">
        <f t="array" ref="A118">IFERROR(INDEX('Annex 2 EHV charges'!$D$11:$D$200, MATCH(0, IF(ISBLANK('Annex 2 EHV charges'!$D$11:$D$200),1, COUNTIF(A$4:$A117, 'Annex 2 EHV charges'!$D$11:$D$200)), 0)),"")</f>
        <v>New Export 44</v>
      </c>
      <c r="B118" s="83" t="str">
        <f>IF($A118="","",VLOOKUP($A118,'Annex 2 EHV charges'!$D:$P,2,0))</f>
        <v>New Export 44</v>
      </c>
      <c r="C118" s="84" t="str">
        <f>IF($A118="","",VLOOKUP($A118,'Annex 2 EHV charges'!$D:$P,3,0))</f>
        <v>New Export 44</v>
      </c>
      <c r="D118" s="83" t="str">
        <f>IF($A118="","",VLOOKUP($A118,'Annex 2 EHV charges'!$D:$P,4,0))</f>
        <v>Keele University</v>
      </c>
      <c r="E118" s="85">
        <f>IFERROR(IF(VLOOKUP($A118,'Annex 2 EHV charges'!$D:$P,COLUMN(E118)+5,FALSE)=0,"",VLOOKUP($A118,'Annex 2 EHV charges'!$D:$P,COLUMN(E118)+5,FALSE)),"")</f>
        <v>-1.014</v>
      </c>
      <c r="F118" s="86">
        <f>IFERROR(IF(VLOOKUP($A118,'Annex 2 EHV charges'!$D:$P,COLUMN(F118)+5,FALSE)=0,"",VLOOKUP($A118,'Annex 2 EHV charges'!$D:$P,COLUMN(F118)+5,FALSE)),"")</f>
        <v>93.55</v>
      </c>
      <c r="G118" s="87">
        <f>IFERROR(IF(VLOOKUP($A118,'Annex 2 EHV charges'!$D:$P,COLUMN(G118)+5,FALSE)=0,"",VLOOKUP($A118,'Annex 2 EHV charges'!$D:$P,COLUMN(G118)+5,FALSE)),"")</f>
        <v>0.05</v>
      </c>
      <c r="H118" s="87">
        <f>IFERROR(IF(VLOOKUP($A118,'Annex 2 EHV charges'!$D:$P,COLUMN(H118)+5,FALSE)=0,"",VLOOKUP($A118,'Annex 2 EHV charges'!$D:$P,COLUMN(H118)+5,FALSE)),"")</f>
        <v>0.05</v>
      </c>
    </row>
    <row r="119" spans="1:8" x14ac:dyDescent="0.2">
      <c r="A119" s="84" t="str">
        <f t="array" ref="A119">IFERROR(INDEX('Annex 2 EHV charges'!$D$11:$D$200, MATCH(0, IF(ISBLANK('Annex 2 EHV charges'!$D$11:$D$200),1, COUNTIF(A$4:$A118, 'Annex 2 EHV charges'!$D$11:$D$200)), 0)),"")</f>
        <v>New Export 45</v>
      </c>
      <c r="B119" s="83" t="str">
        <f>IF($A119="","",VLOOKUP($A119,'Annex 2 EHV charges'!$D:$P,2,0))</f>
        <v>New Export 45</v>
      </c>
      <c r="C119" s="84" t="str">
        <f>IF($A119="","",VLOOKUP($A119,'Annex 2 EHV charges'!$D:$P,3,0))</f>
        <v>New Export 45</v>
      </c>
      <c r="D119" s="83" t="str">
        <f>IF($A119="","",VLOOKUP($A119,'Annex 2 EHV charges'!$D:$P,4,0))</f>
        <v>Land at Biddlestone Orchards Llangarron ESS &amp; PV</v>
      </c>
      <c r="E119" s="85">
        <f>IFERROR(IF(VLOOKUP($A119,'Annex 2 EHV charges'!$D:$P,COLUMN(E119)+5,FALSE)=0,"",VLOOKUP($A119,'Annex 2 EHV charges'!$D:$P,COLUMN(E119)+5,FALSE)),"")</f>
        <v>-0.35199999999999998</v>
      </c>
      <c r="F119" s="86">
        <f>IFERROR(IF(VLOOKUP($A119,'Annex 2 EHV charges'!$D:$P,COLUMN(F119)+5,FALSE)=0,"",VLOOKUP($A119,'Annex 2 EHV charges'!$D:$P,COLUMN(F119)+5,FALSE)),"")</f>
        <v>522.55999999999995</v>
      </c>
      <c r="G119" s="87">
        <f>IFERROR(IF(VLOOKUP($A119,'Annex 2 EHV charges'!$D:$P,COLUMN(G119)+5,FALSE)=0,"",VLOOKUP($A119,'Annex 2 EHV charges'!$D:$P,COLUMN(G119)+5,FALSE)),"")</f>
        <v>0.05</v>
      </c>
      <c r="H119" s="87">
        <f>IFERROR(IF(VLOOKUP($A119,'Annex 2 EHV charges'!$D:$P,COLUMN(H119)+5,FALSE)=0,"",VLOOKUP($A119,'Annex 2 EHV charges'!$D:$P,COLUMN(H119)+5,FALSE)),"")</f>
        <v>0.05</v>
      </c>
    </row>
    <row r="120" spans="1:8" x14ac:dyDescent="0.2">
      <c r="A120" s="84" t="str">
        <f t="array" ref="A120">IFERROR(INDEX('Annex 2 EHV charges'!$D$11:$D$200, MATCH(0, IF(ISBLANK('Annex 2 EHV charges'!$D$11:$D$200),1, COUNTIF(A$4:$A119, 'Annex 2 EHV charges'!$D$11:$D$200)), 0)),"")</f>
        <v>New Export 46</v>
      </c>
      <c r="B120" s="83" t="str">
        <f>IF($A120="","",VLOOKUP($A120,'Annex 2 EHV charges'!$D:$P,2,0))</f>
        <v>New Export 46</v>
      </c>
      <c r="C120" s="84" t="str">
        <f>IF($A120="","",VLOOKUP($A120,'Annex 2 EHV charges'!$D:$P,3,0))</f>
        <v>New Export 46</v>
      </c>
      <c r="D120" s="83" t="str">
        <f>IF($A120="","",VLOOKUP($A120,'Annex 2 EHV charges'!$D:$P,4,0))</f>
        <v>Land East of Meadford</v>
      </c>
      <c r="E120" s="85">
        <f>IFERROR(IF(VLOOKUP($A120,'Annex 2 EHV charges'!$D:$P,COLUMN(E120)+5,FALSE)=0,"",VLOOKUP($A120,'Annex 2 EHV charges'!$D:$P,COLUMN(E120)+5,FALSE)),"")</f>
        <v>-1.3029999999999999</v>
      </c>
      <c r="F120" s="86">
        <f>IFERROR(IF(VLOOKUP($A120,'Annex 2 EHV charges'!$D:$P,COLUMN(F120)+5,FALSE)=0,"",VLOOKUP($A120,'Annex 2 EHV charges'!$D:$P,COLUMN(F120)+5,FALSE)),"")</f>
        <v>137.57</v>
      </c>
      <c r="G120" s="87">
        <f>IFERROR(IF(VLOOKUP($A120,'Annex 2 EHV charges'!$D:$P,COLUMN(G120)+5,FALSE)=0,"",VLOOKUP($A120,'Annex 2 EHV charges'!$D:$P,COLUMN(G120)+5,FALSE)),"")</f>
        <v>0.05</v>
      </c>
      <c r="H120" s="87">
        <f>IFERROR(IF(VLOOKUP($A120,'Annex 2 EHV charges'!$D:$P,COLUMN(H120)+5,FALSE)=0,"",VLOOKUP($A120,'Annex 2 EHV charges'!$D:$P,COLUMN(H120)+5,FALSE)),"")</f>
        <v>0.05</v>
      </c>
    </row>
    <row r="121" spans="1:8" x14ac:dyDescent="0.2">
      <c r="A121" s="84" t="str">
        <f t="array" ref="A121">IFERROR(INDEX('Annex 2 EHV charges'!$D$11:$D$200, MATCH(0, IF(ISBLANK('Annex 2 EHV charges'!$D$11:$D$200),1, COUNTIF(A$4:$A120, 'Annex 2 EHV charges'!$D$11:$D$200)), 0)),"")</f>
        <v>New Export 47</v>
      </c>
      <c r="B121" s="83" t="str">
        <f>IF($A121="","",VLOOKUP($A121,'Annex 2 EHV charges'!$D:$P,2,0))</f>
        <v>New Export 47</v>
      </c>
      <c r="C121" s="84" t="str">
        <f>IF($A121="","",VLOOKUP($A121,'Annex 2 EHV charges'!$D:$P,3,0))</f>
        <v>New Export 47</v>
      </c>
      <c r="D121" s="83" t="str">
        <f>IF($A121="","",VLOOKUP($A121,'Annex 2 EHV charges'!$D:$P,4,0))</f>
        <v>Henley Hall Squirrel Lane ESS &amp; PV</v>
      </c>
      <c r="E121" s="85">
        <f>IFERROR(IF(VLOOKUP($A121,'Annex 2 EHV charges'!$D:$P,COLUMN(E121)+5,FALSE)=0,"",VLOOKUP($A121,'Annex 2 EHV charges'!$D:$P,COLUMN(E121)+5,FALSE)),"")</f>
        <v>-2.1859999999999999</v>
      </c>
      <c r="F121" s="86">
        <f>IFERROR(IF(VLOOKUP($A121,'Annex 2 EHV charges'!$D:$P,COLUMN(F121)+5,FALSE)=0,"",VLOOKUP($A121,'Annex 2 EHV charges'!$D:$P,COLUMN(F121)+5,FALSE)),"")</f>
        <v>93.98</v>
      </c>
      <c r="G121" s="87">
        <f>IFERROR(IF(VLOOKUP($A121,'Annex 2 EHV charges'!$D:$P,COLUMN(G121)+5,FALSE)=0,"",VLOOKUP($A121,'Annex 2 EHV charges'!$D:$P,COLUMN(G121)+5,FALSE)),"")</f>
        <v>0.05</v>
      </c>
      <c r="H121" s="87">
        <f>IFERROR(IF(VLOOKUP($A121,'Annex 2 EHV charges'!$D:$P,COLUMN(H121)+5,FALSE)=0,"",VLOOKUP($A121,'Annex 2 EHV charges'!$D:$P,COLUMN(H121)+5,FALSE)),"")</f>
        <v>0.05</v>
      </c>
    </row>
    <row r="122" spans="1:8" x14ac:dyDescent="0.2">
      <c r="A122" s="84" t="str">
        <f t="array" ref="A122">IFERROR(INDEX('Annex 2 EHV charges'!$D$11:$D$200, MATCH(0, IF(ISBLANK('Annex 2 EHV charges'!$D$11:$D$200),1, COUNTIF(A$4:$A121, 'Annex 2 EHV charges'!$D$11:$D$200)), 0)),"")</f>
        <v>New Export 48</v>
      </c>
      <c r="B122" s="83" t="str">
        <f>IF($A122="","",VLOOKUP($A122,'Annex 2 EHV charges'!$D:$P,2,0))</f>
        <v>New Export 48</v>
      </c>
      <c r="C122" s="84" t="str">
        <f>IF($A122="","",VLOOKUP($A122,'Annex 2 EHV charges'!$D:$P,3,0))</f>
        <v>New Export 48</v>
      </c>
      <c r="D122" s="83" t="str">
        <f>IF($A122="","",VLOOKUP($A122,'Annex 2 EHV charges'!$D:$P,4,0))</f>
        <v>Levedale Road</v>
      </c>
      <c r="E122" s="85" t="str">
        <f>IFERROR(IF(VLOOKUP($A122,'Annex 2 EHV charges'!$D:$P,COLUMN(E122)+5,FALSE)=0,"",VLOOKUP($A122,'Annex 2 EHV charges'!$D:$P,COLUMN(E122)+5,FALSE)),"")</f>
        <v/>
      </c>
      <c r="F122" s="86">
        <f>IFERROR(IF(VLOOKUP($A122,'Annex 2 EHV charges'!$D:$P,COLUMN(F122)+5,FALSE)=0,"",VLOOKUP($A122,'Annex 2 EHV charges'!$D:$P,COLUMN(F122)+5,FALSE)),"")</f>
        <v>375.49</v>
      </c>
      <c r="G122" s="87">
        <f>IFERROR(IF(VLOOKUP($A122,'Annex 2 EHV charges'!$D:$P,COLUMN(G122)+5,FALSE)=0,"",VLOOKUP($A122,'Annex 2 EHV charges'!$D:$P,COLUMN(G122)+5,FALSE)),"")</f>
        <v>0.05</v>
      </c>
      <c r="H122" s="87">
        <f>IFERROR(IF(VLOOKUP($A122,'Annex 2 EHV charges'!$D:$P,COLUMN(H122)+5,FALSE)=0,"",VLOOKUP($A122,'Annex 2 EHV charges'!$D:$P,COLUMN(H122)+5,FALSE)),"")</f>
        <v>0.05</v>
      </c>
    </row>
    <row r="123" spans="1:8" x14ac:dyDescent="0.2">
      <c r="A123" s="84" t="str">
        <f t="array" ref="A123">IFERROR(INDEX('Annex 2 EHV charges'!$D$11:$D$200, MATCH(0, IF(ISBLANK('Annex 2 EHV charges'!$D$11:$D$200),1, COUNTIF(A$4:$A122, 'Annex 2 EHV charges'!$D$11:$D$200)), 0)),"")</f>
        <v>New Export 49</v>
      </c>
      <c r="B123" s="83" t="str">
        <f>IF($A123="","",VLOOKUP($A123,'Annex 2 EHV charges'!$D:$P,2,0))</f>
        <v>New Export 49</v>
      </c>
      <c r="C123" s="84" t="str">
        <f>IF($A123="","",VLOOKUP($A123,'Annex 2 EHV charges'!$D:$P,3,0))</f>
        <v>New Export 49</v>
      </c>
      <c r="D123" s="83" t="str">
        <f>IF($A123="","",VLOOKUP($A123,'Annex 2 EHV charges'!$D:$P,4,0))</f>
        <v>Littleton Pastures</v>
      </c>
      <c r="E123" s="85" t="str">
        <f>IFERROR(IF(VLOOKUP($A123,'Annex 2 EHV charges'!$D:$P,COLUMN(E123)+5,FALSE)=0,"",VLOOKUP($A123,'Annex 2 EHV charges'!$D:$P,COLUMN(E123)+5,FALSE)),"")</f>
        <v/>
      </c>
      <c r="F123" s="86">
        <f>IFERROR(IF(VLOOKUP($A123,'Annex 2 EHV charges'!$D:$P,COLUMN(F123)+5,FALSE)=0,"",VLOOKUP($A123,'Annex 2 EHV charges'!$D:$P,COLUMN(F123)+5,FALSE)),"")</f>
        <v>583.70000000000005</v>
      </c>
      <c r="G123" s="87">
        <f>IFERROR(IF(VLOOKUP($A123,'Annex 2 EHV charges'!$D:$P,COLUMN(G123)+5,FALSE)=0,"",VLOOKUP($A123,'Annex 2 EHV charges'!$D:$P,COLUMN(G123)+5,FALSE)),"")</f>
        <v>0.05</v>
      </c>
      <c r="H123" s="87">
        <f>IFERROR(IF(VLOOKUP($A123,'Annex 2 EHV charges'!$D:$P,COLUMN(H123)+5,FALSE)=0,"",VLOOKUP($A123,'Annex 2 EHV charges'!$D:$P,COLUMN(H123)+5,FALSE)),"")</f>
        <v>0.05</v>
      </c>
    </row>
    <row r="124" spans="1:8" x14ac:dyDescent="0.2">
      <c r="A124" s="84" t="str">
        <f t="array" ref="A124">IFERROR(INDEX('Annex 2 EHV charges'!$D$11:$D$200, MATCH(0, IF(ISBLANK('Annex 2 EHV charges'!$D$11:$D$200),1, COUNTIF(A$4:$A123, 'Annex 2 EHV charges'!$D$11:$D$200)), 0)),"")</f>
        <v>New Export 50</v>
      </c>
      <c r="B124" s="83" t="str">
        <f>IF($A124="","",VLOOKUP($A124,'Annex 2 EHV charges'!$D:$P,2,0))</f>
        <v>New Export 50</v>
      </c>
      <c r="C124" s="84" t="str">
        <f>IF($A124="","",VLOOKUP($A124,'Annex 2 EHV charges'!$D:$P,3,0))</f>
        <v>New Export 50</v>
      </c>
      <c r="D124" s="83" t="str">
        <f>IF($A124="","",VLOOKUP($A124,'Annex 2 EHV charges'!$D:$P,4,0))</f>
        <v>Locquiers Farm Plump Hill PV</v>
      </c>
      <c r="E124" s="85" t="str">
        <f>IFERROR(IF(VLOOKUP($A124,'Annex 2 EHV charges'!$D:$P,COLUMN(E124)+5,FALSE)=0,"",VLOOKUP($A124,'Annex 2 EHV charges'!$D:$P,COLUMN(E124)+5,FALSE)),"")</f>
        <v/>
      </c>
      <c r="F124" s="86">
        <f>IFERROR(IF(VLOOKUP($A124,'Annex 2 EHV charges'!$D:$P,COLUMN(F124)+5,FALSE)=0,"",VLOOKUP($A124,'Annex 2 EHV charges'!$D:$P,COLUMN(F124)+5,FALSE)),"")</f>
        <v>268.43</v>
      </c>
      <c r="G124" s="87">
        <f>IFERROR(IF(VLOOKUP($A124,'Annex 2 EHV charges'!$D:$P,COLUMN(G124)+5,FALSE)=0,"",VLOOKUP($A124,'Annex 2 EHV charges'!$D:$P,COLUMN(G124)+5,FALSE)),"")</f>
        <v>0.05</v>
      </c>
      <c r="H124" s="87">
        <f>IFERROR(IF(VLOOKUP($A124,'Annex 2 EHV charges'!$D:$P,COLUMN(H124)+5,FALSE)=0,"",VLOOKUP($A124,'Annex 2 EHV charges'!$D:$P,COLUMN(H124)+5,FALSE)),"")</f>
        <v>0.05</v>
      </c>
    </row>
    <row r="125" spans="1:8" x14ac:dyDescent="0.2">
      <c r="A125" s="84" t="str">
        <f t="array" ref="A125">IFERROR(INDEX('Annex 2 EHV charges'!$D$11:$D$200, MATCH(0, IF(ISBLANK('Annex 2 EHV charges'!$D$11:$D$200),1, COUNTIF(A$4:$A124, 'Annex 2 EHV charges'!$D$11:$D$200)), 0)),"")</f>
        <v>New Export 51</v>
      </c>
      <c r="B125" s="83" t="str">
        <f>IF($A125="","",VLOOKUP($A125,'Annex 2 EHV charges'!$D:$P,2,0))</f>
        <v>New Export 51</v>
      </c>
      <c r="C125" s="84" t="str">
        <f>IF($A125="","",VLOOKUP($A125,'Annex 2 EHV charges'!$D:$P,3,0))</f>
        <v>New Export 51</v>
      </c>
      <c r="D125" s="83" t="str">
        <f>IF($A125="","",VLOOKUP($A125,'Annex 2 EHV charges'!$D:$P,4,0))</f>
        <v>Longney Estate</v>
      </c>
      <c r="E125" s="85" t="str">
        <f>IFERROR(IF(VLOOKUP($A125,'Annex 2 EHV charges'!$D:$P,COLUMN(E125)+5,FALSE)=0,"",VLOOKUP($A125,'Annex 2 EHV charges'!$D:$P,COLUMN(E125)+5,FALSE)),"")</f>
        <v/>
      </c>
      <c r="F125" s="86">
        <f>IFERROR(IF(VLOOKUP($A125,'Annex 2 EHV charges'!$D:$P,COLUMN(F125)+5,FALSE)=0,"",VLOOKUP($A125,'Annex 2 EHV charges'!$D:$P,COLUMN(F125)+5,FALSE)),"")</f>
        <v>9857.5</v>
      </c>
      <c r="G125" s="87">
        <f>IFERROR(IF(VLOOKUP($A125,'Annex 2 EHV charges'!$D:$P,COLUMN(G125)+5,FALSE)=0,"",VLOOKUP($A125,'Annex 2 EHV charges'!$D:$P,COLUMN(G125)+5,FALSE)),"")</f>
        <v>0.05</v>
      </c>
      <c r="H125" s="87">
        <f>IFERROR(IF(VLOOKUP($A125,'Annex 2 EHV charges'!$D:$P,COLUMN(H125)+5,FALSE)=0,"",VLOOKUP($A125,'Annex 2 EHV charges'!$D:$P,COLUMN(H125)+5,FALSE)),"")</f>
        <v>0.05</v>
      </c>
    </row>
    <row r="126" spans="1:8" x14ac:dyDescent="0.2">
      <c r="A126" s="84" t="str">
        <f t="array" ref="A126">IFERROR(INDEX('Annex 2 EHV charges'!$D$11:$D$200, MATCH(0, IF(ISBLANK('Annex 2 EHV charges'!$D$11:$D$200),1, COUNTIF(A$4:$A125, 'Annex 2 EHV charges'!$D$11:$D$200)), 0)),"")</f>
        <v>New Export 52</v>
      </c>
      <c r="B126" s="83" t="str">
        <f>IF($A126="","",VLOOKUP($A126,'Annex 2 EHV charges'!$D:$P,2,0))</f>
        <v>New Export 52</v>
      </c>
      <c r="C126" s="84" t="str">
        <f>IF($A126="","",VLOOKUP($A126,'Annex 2 EHV charges'!$D:$P,3,0))</f>
        <v>New Export 52</v>
      </c>
      <c r="D126" s="83" t="str">
        <f>IF($A126="","",VLOOKUP($A126,'Annex 2 EHV charges'!$D:$P,4,0))</f>
        <v>Maisemore Court Farm PV</v>
      </c>
      <c r="E126" s="85" t="str">
        <f>IFERROR(IF(VLOOKUP($A126,'Annex 2 EHV charges'!$D:$P,COLUMN(E126)+5,FALSE)=0,"",VLOOKUP($A126,'Annex 2 EHV charges'!$D:$P,COLUMN(E126)+5,FALSE)),"")</f>
        <v/>
      </c>
      <c r="F126" s="86">
        <f>IFERROR(IF(VLOOKUP($A126,'Annex 2 EHV charges'!$D:$P,COLUMN(F126)+5,FALSE)=0,"",VLOOKUP($A126,'Annex 2 EHV charges'!$D:$P,COLUMN(F126)+5,FALSE)),"")</f>
        <v>743.54</v>
      </c>
      <c r="G126" s="87">
        <f>IFERROR(IF(VLOOKUP($A126,'Annex 2 EHV charges'!$D:$P,COLUMN(G126)+5,FALSE)=0,"",VLOOKUP($A126,'Annex 2 EHV charges'!$D:$P,COLUMN(G126)+5,FALSE)),"")</f>
        <v>0.05</v>
      </c>
      <c r="H126" s="87">
        <f>IFERROR(IF(VLOOKUP($A126,'Annex 2 EHV charges'!$D:$P,COLUMN(H126)+5,FALSE)=0,"",VLOOKUP($A126,'Annex 2 EHV charges'!$D:$P,COLUMN(H126)+5,FALSE)),"")</f>
        <v>0.05</v>
      </c>
    </row>
    <row r="127" spans="1:8" x14ac:dyDescent="0.2">
      <c r="A127" s="84" t="str">
        <f t="array" ref="A127">IFERROR(INDEX('Annex 2 EHV charges'!$D$11:$D$200, MATCH(0, IF(ISBLANK('Annex 2 EHV charges'!$D$11:$D$200),1, COUNTIF(A$4:$A126, 'Annex 2 EHV charges'!$D$11:$D$200)), 0)),"")</f>
        <v>New Export 53</v>
      </c>
      <c r="B127" s="83" t="str">
        <f>IF($A127="","",VLOOKUP($A127,'Annex 2 EHV charges'!$D:$P,2,0))</f>
        <v>New Export 53</v>
      </c>
      <c r="C127" s="84" t="str">
        <f>IF($A127="","",VLOOKUP($A127,'Annex 2 EHV charges'!$D:$P,3,0))</f>
        <v>New Export 53</v>
      </c>
      <c r="D127" s="83" t="str">
        <f>IF($A127="","",VLOOKUP($A127,'Annex 2 EHV charges'!$D:$P,4,0))</f>
        <v>Maybrook Road</v>
      </c>
      <c r="E127" s="85">
        <f>IFERROR(IF(VLOOKUP($A127,'Annex 2 EHV charges'!$D:$P,COLUMN(E127)+5,FALSE)=0,"",VLOOKUP($A127,'Annex 2 EHV charges'!$D:$P,COLUMN(E127)+5,FALSE)),"")</f>
        <v>-1.923</v>
      </c>
      <c r="F127" s="86">
        <f>IFERROR(IF(VLOOKUP($A127,'Annex 2 EHV charges'!$D:$P,COLUMN(F127)+5,FALSE)=0,"",VLOOKUP($A127,'Annex 2 EHV charges'!$D:$P,COLUMN(F127)+5,FALSE)),"")</f>
        <v>132.32</v>
      </c>
      <c r="G127" s="87">
        <f>IFERROR(IF(VLOOKUP($A127,'Annex 2 EHV charges'!$D:$P,COLUMN(G127)+5,FALSE)=0,"",VLOOKUP($A127,'Annex 2 EHV charges'!$D:$P,COLUMN(G127)+5,FALSE)),"")</f>
        <v>0.05</v>
      </c>
      <c r="H127" s="87">
        <f>IFERROR(IF(VLOOKUP($A127,'Annex 2 EHV charges'!$D:$P,COLUMN(H127)+5,FALSE)=0,"",VLOOKUP($A127,'Annex 2 EHV charges'!$D:$P,COLUMN(H127)+5,FALSE)),"")</f>
        <v>0.05</v>
      </c>
    </row>
    <row r="128" spans="1:8" x14ac:dyDescent="0.2">
      <c r="A128" s="84" t="str">
        <f t="array" ref="A128">IFERROR(INDEX('Annex 2 EHV charges'!$D$11:$D$200, MATCH(0, IF(ISBLANK('Annex 2 EHV charges'!$D$11:$D$200),1, COUNTIF(A$4:$A127, 'Annex 2 EHV charges'!$D$11:$D$200)), 0)),"")</f>
        <v>New Export 54</v>
      </c>
      <c r="B128" s="83" t="str">
        <f>IF($A128="","",VLOOKUP($A128,'Annex 2 EHV charges'!$D:$P,2,0))</f>
        <v>New Export 54</v>
      </c>
      <c r="C128" s="84" t="str">
        <f>IF($A128="","",VLOOKUP($A128,'Annex 2 EHV charges'!$D:$P,3,0))</f>
        <v>New Export 54</v>
      </c>
      <c r="D128" s="83" t="str">
        <f>IF($A128="","",VLOOKUP($A128,'Annex 2 EHV charges'!$D:$P,4,0))</f>
        <v>Meadow Solar Farm</v>
      </c>
      <c r="E128" s="85" t="str">
        <f>IFERROR(IF(VLOOKUP($A128,'Annex 2 EHV charges'!$D:$P,COLUMN(E128)+5,FALSE)=0,"",VLOOKUP($A128,'Annex 2 EHV charges'!$D:$P,COLUMN(E128)+5,FALSE)),"")</f>
        <v/>
      </c>
      <c r="F128" s="86">
        <f>IFERROR(IF(VLOOKUP($A128,'Annex 2 EHV charges'!$D:$P,COLUMN(F128)+5,FALSE)=0,"",VLOOKUP($A128,'Annex 2 EHV charges'!$D:$P,COLUMN(F128)+5,FALSE)),"")</f>
        <v>4854.97</v>
      </c>
      <c r="G128" s="87">
        <f>IFERROR(IF(VLOOKUP($A128,'Annex 2 EHV charges'!$D:$P,COLUMN(G128)+5,FALSE)=0,"",VLOOKUP($A128,'Annex 2 EHV charges'!$D:$P,COLUMN(G128)+5,FALSE)),"")</f>
        <v>0.05</v>
      </c>
      <c r="H128" s="87">
        <f>IFERROR(IF(VLOOKUP($A128,'Annex 2 EHV charges'!$D:$P,COLUMN(H128)+5,FALSE)=0,"",VLOOKUP($A128,'Annex 2 EHV charges'!$D:$P,COLUMN(H128)+5,FALSE)),"")</f>
        <v>0.05</v>
      </c>
    </row>
    <row r="129" spans="1:8" x14ac:dyDescent="0.2">
      <c r="A129" s="84" t="str">
        <f t="array" ref="A129">IFERROR(INDEX('Annex 2 EHV charges'!$D$11:$D$200, MATCH(0, IF(ISBLANK('Annex 2 EHV charges'!$D$11:$D$200),1, COUNTIF(A$4:$A128, 'Annex 2 EHV charges'!$D$11:$D$200)), 0)),"")</f>
        <v>New Export 55</v>
      </c>
      <c r="B129" s="83" t="str">
        <f>IF($A129="","",VLOOKUP($A129,'Annex 2 EHV charges'!$D:$P,2,0))</f>
        <v>New Export 55</v>
      </c>
      <c r="C129" s="84" t="str">
        <f>IF($A129="","",VLOOKUP($A129,'Annex 2 EHV charges'!$D:$P,3,0))</f>
        <v>New Export 55</v>
      </c>
      <c r="D129" s="83" t="str">
        <f>IF($A129="","",VLOOKUP($A129,'Annex 2 EHV charges'!$D:$P,4,0))</f>
        <v>Milton End Solar Farm</v>
      </c>
      <c r="E129" s="85" t="str">
        <f>IFERROR(IF(VLOOKUP($A129,'Annex 2 EHV charges'!$D:$P,COLUMN(E129)+5,FALSE)=0,"",VLOOKUP($A129,'Annex 2 EHV charges'!$D:$P,COLUMN(E129)+5,FALSE)),"")</f>
        <v/>
      </c>
      <c r="F129" s="86">
        <f>IFERROR(IF(VLOOKUP($A129,'Annex 2 EHV charges'!$D:$P,COLUMN(F129)+5,FALSE)=0,"",VLOOKUP($A129,'Annex 2 EHV charges'!$D:$P,COLUMN(F129)+5,FALSE)),"")</f>
        <v>749.48</v>
      </c>
      <c r="G129" s="87">
        <f>IFERROR(IF(VLOOKUP($A129,'Annex 2 EHV charges'!$D:$P,COLUMN(G129)+5,FALSE)=0,"",VLOOKUP($A129,'Annex 2 EHV charges'!$D:$P,COLUMN(G129)+5,FALSE)),"")</f>
        <v>0.05</v>
      </c>
      <c r="H129" s="87">
        <f>IFERROR(IF(VLOOKUP($A129,'Annex 2 EHV charges'!$D:$P,COLUMN(H129)+5,FALSE)=0,"",VLOOKUP($A129,'Annex 2 EHV charges'!$D:$P,COLUMN(H129)+5,FALSE)),"")</f>
        <v>0.05</v>
      </c>
    </row>
    <row r="130" spans="1:8" x14ac:dyDescent="0.2">
      <c r="A130" s="84" t="str">
        <f t="array" ref="A130">IFERROR(INDEX('Annex 2 EHV charges'!$D$11:$D$200, MATCH(0, IF(ISBLANK('Annex 2 EHV charges'!$D$11:$D$200),1, COUNTIF(A$4:$A129, 'Annex 2 EHV charges'!$D$11:$D$200)), 0)),"")</f>
        <v>New Export 56</v>
      </c>
      <c r="B130" s="83" t="str">
        <f>IF($A130="","",VLOOKUP($A130,'Annex 2 EHV charges'!$D:$P,2,0))</f>
        <v>New Export 56</v>
      </c>
      <c r="C130" s="84" t="str">
        <f>IF($A130="","",VLOOKUP($A130,'Annex 2 EHV charges'!$D:$P,3,0))</f>
        <v>New Export 56</v>
      </c>
      <c r="D130" s="83" t="str">
        <f>IF($A130="","",VLOOKUP($A130,'Annex 2 EHV charges'!$D:$P,4,0))</f>
        <v>Minsterley</v>
      </c>
      <c r="E130" s="85">
        <f>IFERROR(IF(VLOOKUP($A130,'Annex 2 EHV charges'!$D:$P,COLUMN(E130)+5,FALSE)=0,"",VLOOKUP($A130,'Annex 2 EHV charges'!$D:$P,COLUMN(E130)+5,FALSE)),"")</f>
        <v>-1.8260000000000001</v>
      </c>
      <c r="F130" s="86">
        <f>IFERROR(IF(VLOOKUP($A130,'Annex 2 EHV charges'!$D:$P,COLUMN(F130)+5,FALSE)=0,"",VLOOKUP($A130,'Annex 2 EHV charges'!$D:$P,COLUMN(F130)+5,FALSE)),"")</f>
        <v>600.36</v>
      </c>
      <c r="G130" s="87">
        <f>IFERROR(IF(VLOOKUP($A130,'Annex 2 EHV charges'!$D:$P,COLUMN(G130)+5,FALSE)=0,"",VLOOKUP($A130,'Annex 2 EHV charges'!$D:$P,COLUMN(G130)+5,FALSE)),"")</f>
        <v>0.05</v>
      </c>
      <c r="H130" s="87">
        <f>IFERROR(IF(VLOOKUP($A130,'Annex 2 EHV charges'!$D:$P,COLUMN(H130)+5,FALSE)=0,"",VLOOKUP($A130,'Annex 2 EHV charges'!$D:$P,COLUMN(H130)+5,FALSE)),"")</f>
        <v>0.05</v>
      </c>
    </row>
    <row r="131" spans="1:8" x14ac:dyDescent="0.2">
      <c r="A131" s="84" t="str">
        <f t="array" ref="A131">IFERROR(INDEX('Annex 2 EHV charges'!$D$11:$D$200, MATCH(0, IF(ISBLANK('Annex 2 EHV charges'!$D$11:$D$200),1, COUNTIF(A$4:$A130, 'Annex 2 EHV charges'!$D$11:$D$200)), 0)),"")</f>
        <v>New Export 57</v>
      </c>
      <c r="B131" s="83" t="str">
        <f>IF($A131="","",VLOOKUP($A131,'Annex 2 EHV charges'!$D:$P,2,0))</f>
        <v>New Export 57</v>
      </c>
      <c r="C131" s="84" t="str">
        <f>IF($A131="","",VLOOKUP($A131,'Annex 2 EHV charges'!$D:$P,3,0))</f>
        <v>New Export 57</v>
      </c>
      <c r="D131" s="83" t="str">
        <f>IF($A131="","",VLOOKUP($A131,'Annex 2 EHV charges'!$D:$P,4,0))</f>
        <v>Murrells End Farm PV</v>
      </c>
      <c r="E131" s="85" t="str">
        <f>IFERROR(IF(VLOOKUP($A131,'Annex 2 EHV charges'!$D:$P,COLUMN(E131)+5,FALSE)=0,"",VLOOKUP($A131,'Annex 2 EHV charges'!$D:$P,COLUMN(E131)+5,FALSE)),"")</f>
        <v/>
      </c>
      <c r="F131" s="86">
        <f>IFERROR(IF(VLOOKUP($A131,'Annex 2 EHV charges'!$D:$P,COLUMN(F131)+5,FALSE)=0,"",VLOOKUP($A131,'Annex 2 EHV charges'!$D:$P,COLUMN(F131)+5,FALSE)),"")</f>
        <v>2478.6</v>
      </c>
      <c r="G131" s="87">
        <f>IFERROR(IF(VLOOKUP($A131,'Annex 2 EHV charges'!$D:$P,COLUMN(G131)+5,FALSE)=0,"",VLOOKUP($A131,'Annex 2 EHV charges'!$D:$P,COLUMN(G131)+5,FALSE)),"")</f>
        <v>0.05</v>
      </c>
      <c r="H131" s="87">
        <f>IFERROR(IF(VLOOKUP($A131,'Annex 2 EHV charges'!$D:$P,COLUMN(H131)+5,FALSE)=0,"",VLOOKUP($A131,'Annex 2 EHV charges'!$D:$P,COLUMN(H131)+5,FALSE)),"")</f>
        <v>0.05</v>
      </c>
    </row>
    <row r="132" spans="1:8" x14ac:dyDescent="0.2">
      <c r="A132" s="84" t="str">
        <f t="array" ref="A132">IFERROR(INDEX('Annex 2 EHV charges'!$D$11:$D$200, MATCH(0, IF(ISBLANK('Annex 2 EHV charges'!$D$11:$D$200),1, COUNTIF(A$4:$A131, 'Annex 2 EHV charges'!$D$11:$D$200)), 0)),"")</f>
        <v>New Export 58</v>
      </c>
      <c r="B132" s="83" t="str">
        <f>IF($A132="","",VLOOKUP($A132,'Annex 2 EHV charges'!$D:$P,2,0))</f>
        <v>New Export 58</v>
      </c>
      <c r="C132" s="84" t="str">
        <f>IF($A132="","",VLOOKUP($A132,'Annex 2 EHV charges'!$D:$P,3,0))</f>
        <v>New Export 58</v>
      </c>
      <c r="D132" s="83" t="str">
        <f>IF($A132="","",VLOOKUP($A132,'Annex 2 EHV charges'!$D:$P,4,0))</f>
        <v>Noken Solar Farm</v>
      </c>
      <c r="E132" s="85" t="str">
        <f>IFERROR(IF(VLOOKUP($A132,'Annex 2 EHV charges'!$D:$P,COLUMN(E132)+5,FALSE)=0,"",VLOOKUP($A132,'Annex 2 EHV charges'!$D:$P,COLUMN(E132)+5,FALSE)),"")</f>
        <v/>
      </c>
      <c r="F132" s="86">
        <f>IFERROR(IF(VLOOKUP($A132,'Annex 2 EHV charges'!$D:$P,COLUMN(F132)+5,FALSE)=0,"",VLOOKUP($A132,'Annex 2 EHV charges'!$D:$P,COLUMN(F132)+5,FALSE)),"")</f>
        <v>1904.84</v>
      </c>
      <c r="G132" s="87">
        <f>IFERROR(IF(VLOOKUP($A132,'Annex 2 EHV charges'!$D:$P,COLUMN(G132)+5,FALSE)=0,"",VLOOKUP($A132,'Annex 2 EHV charges'!$D:$P,COLUMN(G132)+5,FALSE)),"")</f>
        <v>0.05</v>
      </c>
      <c r="H132" s="87">
        <f>IFERROR(IF(VLOOKUP($A132,'Annex 2 EHV charges'!$D:$P,COLUMN(H132)+5,FALSE)=0,"",VLOOKUP($A132,'Annex 2 EHV charges'!$D:$P,COLUMN(H132)+5,FALSE)),"")</f>
        <v>0.05</v>
      </c>
    </row>
    <row r="133" spans="1:8" x14ac:dyDescent="0.2">
      <c r="A133" s="84" t="str">
        <f t="array" ref="A133">IFERROR(INDEX('Annex 2 EHV charges'!$D$11:$D$200, MATCH(0, IF(ISBLANK('Annex 2 EHV charges'!$D$11:$D$200),1, COUNTIF(A$4:$A132, 'Annex 2 EHV charges'!$D$11:$D$200)), 0)),"")</f>
        <v>New Export 59</v>
      </c>
      <c r="B133" s="83" t="str">
        <f>IF($A133="","",VLOOKUP($A133,'Annex 2 EHV charges'!$D:$P,2,0))</f>
        <v>New Export 59</v>
      </c>
      <c r="C133" s="84" t="str">
        <f>IF($A133="","",VLOOKUP($A133,'Annex 2 EHV charges'!$D:$P,3,0))</f>
        <v>New Export 59</v>
      </c>
      <c r="D133" s="83" t="str">
        <f>IF($A133="","",VLOOKUP($A133,'Annex 2 EHV charges'!$D:$P,4,0))</f>
        <v>Norchard Farm Crossway Green PV</v>
      </c>
      <c r="E133" s="85" t="str">
        <f>IFERROR(IF(VLOOKUP($A133,'Annex 2 EHV charges'!$D:$P,COLUMN(E133)+5,FALSE)=0,"",VLOOKUP($A133,'Annex 2 EHV charges'!$D:$P,COLUMN(E133)+5,FALSE)),"")</f>
        <v/>
      </c>
      <c r="F133" s="86">
        <f>IFERROR(IF(VLOOKUP($A133,'Annex 2 EHV charges'!$D:$P,COLUMN(F133)+5,FALSE)=0,"",VLOOKUP($A133,'Annex 2 EHV charges'!$D:$P,COLUMN(F133)+5,FALSE)),"")</f>
        <v>563.79999999999995</v>
      </c>
      <c r="G133" s="87">
        <f>IFERROR(IF(VLOOKUP($A133,'Annex 2 EHV charges'!$D:$P,COLUMN(G133)+5,FALSE)=0,"",VLOOKUP($A133,'Annex 2 EHV charges'!$D:$P,COLUMN(G133)+5,FALSE)),"")</f>
        <v>0.05</v>
      </c>
      <c r="H133" s="87">
        <f>IFERROR(IF(VLOOKUP($A133,'Annex 2 EHV charges'!$D:$P,COLUMN(H133)+5,FALSE)=0,"",VLOOKUP($A133,'Annex 2 EHV charges'!$D:$P,COLUMN(H133)+5,FALSE)),"")</f>
        <v>0.05</v>
      </c>
    </row>
    <row r="134" spans="1:8" x14ac:dyDescent="0.2">
      <c r="A134" s="84" t="str">
        <f t="array" ref="A134">IFERROR(INDEX('Annex 2 EHV charges'!$D$11:$D$200, MATCH(0, IF(ISBLANK('Annex 2 EHV charges'!$D$11:$D$200),1, COUNTIF(A$4:$A133, 'Annex 2 EHV charges'!$D$11:$D$200)), 0)),"")</f>
        <v>New Export 60</v>
      </c>
      <c r="B134" s="83" t="str">
        <f>IF($A134="","",VLOOKUP($A134,'Annex 2 EHV charges'!$D:$P,2,0))</f>
        <v>New Export 60</v>
      </c>
      <c r="C134" s="84" t="str">
        <f>IF($A134="","",VLOOKUP($A134,'Annex 2 EHV charges'!$D:$P,3,0))</f>
        <v>New Export 60</v>
      </c>
      <c r="D134" s="83" t="str">
        <f>IF($A134="","",VLOOKUP($A134,'Annex 2 EHV charges'!$D:$P,4,0))</f>
        <v>Outclough Farm</v>
      </c>
      <c r="E134" s="85">
        <f>IFERROR(IF(VLOOKUP($A134,'Annex 2 EHV charges'!$D:$P,COLUMN(E134)+5,FALSE)=0,"",VLOOKUP($A134,'Annex 2 EHV charges'!$D:$P,COLUMN(E134)+5,FALSE)),"")</f>
        <v>-1.014</v>
      </c>
      <c r="F134" s="86">
        <f>IFERROR(IF(VLOOKUP($A134,'Annex 2 EHV charges'!$D:$P,COLUMN(F134)+5,FALSE)=0,"",VLOOKUP($A134,'Annex 2 EHV charges'!$D:$P,COLUMN(F134)+5,FALSE)),"")</f>
        <v>963.76</v>
      </c>
      <c r="G134" s="87">
        <f>IFERROR(IF(VLOOKUP($A134,'Annex 2 EHV charges'!$D:$P,COLUMN(G134)+5,FALSE)=0,"",VLOOKUP($A134,'Annex 2 EHV charges'!$D:$P,COLUMN(G134)+5,FALSE)),"")</f>
        <v>0.05</v>
      </c>
      <c r="H134" s="87">
        <f>IFERROR(IF(VLOOKUP($A134,'Annex 2 EHV charges'!$D:$P,COLUMN(H134)+5,FALSE)=0,"",VLOOKUP($A134,'Annex 2 EHV charges'!$D:$P,COLUMN(H134)+5,FALSE)),"")</f>
        <v>0.05</v>
      </c>
    </row>
    <row r="135" spans="1:8" x14ac:dyDescent="0.2">
      <c r="A135" s="84" t="str">
        <f t="array" ref="A135">IFERROR(INDEX('Annex 2 EHV charges'!$D$11:$D$200, MATCH(0, IF(ISBLANK('Annex 2 EHV charges'!$D$11:$D$200),1, COUNTIF(A$4:$A134, 'Annex 2 EHV charges'!$D$11:$D$200)), 0)),"")</f>
        <v>New Export 62</v>
      </c>
      <c r="B135" s="83" t="str">
        <f>IF($A135="","",VLOOKUP($A135,'Annex 2 EHV charges'!$D:$P,2,0))</f>
        <v>New Export 62</v>
      </c>
      <c r="C135" s="84" t="str">
        <f>IF($A135="","",VLOOKUP($A135,'Annex 2 EHV charges'!$D:$P,3,0))</f>
        <v>New Export 62</v>
      </c>
      <c r="D135" s="83" t="str">
        <f>IF($A135="","",VLOOKUP($A135,'Annex 2 EHV charges'!$D:$P,4,0))</f>
        <v>Peninsula Land Awre Newnham ESS &amp; PV</v>
      </c>
      <c r="E135" s="85">
        <f>IFERROR(IF(VLOOKUP($A135,'Annex 2 EHV charges'!$D:$P,COLUMN(E135)+5,FALSE)=0,"",VLOOKUP($A135,'Annex 2 EHV charges'!$D:$P,COLUMN(E135)+5,FALSE)),"")</f>
        <v>-0.35199999999999998</v>
      </c>
      <c r="F135" s="86">
        <f>IFERROR(IF(VLOOKUP($A135,'Annex 2 EHV charges'!$D:$P,COLUMN(F135)+5,FALSE)=0,"",VLOOKUP($A135,'Annex 2 EHV charges'!$D:$P,COLUMN(F135)+5,FALSE)),"")</f>
        <v>500.66</v>
      </c>
      <c r="G135" s="87">
        <f>IFERROR(IF(VLOOKUP($A135,'Annex 2 EHV charges'!$D:$P,COLUMN(G135)+5,FALSE)=0,"",VLOOKUP($A135,'Annex 2 EHV charges'!$D:$P,COLUMN(G135)+5,FALSE)),"")</f>
        <v>0.05</v>
      </c>
      <c r="H135" s="87">
        <f>IFERROR(IF(VLOOKUP($A135,'Annex 2 EHV charges'!$D:$P,COLUMN(H135)+5,FALSE)=0,"",VLOOKUP($A135,'Annex 2 EHV charges'!$D:$P,COLUMN(H135)+5,FALSE)),"")</f>
        <v>0.05</v>
      </c>
    </row>
    <row r="136" spans="1:8" x14ac:dyDescent="0.2">
      <c r="A136" s="84" t="str">
        <f t="array" ref="A136">IFERROR(INDEX('Annex 2 EHV charges'!$D$11:$D$200, MATCH(0, IF(ISBLANK('Annex 2 EHV charges'!$D$11:$D$200),1, COUNTIF(A$4:$A135, 'Annex 2 EHV charges'!$D$11:$D$200)), 0)),"")</f>
        <v>New Export 63</v>
      </c>
      <c r="B136" s="83" t="str">
        <f>IF($A136="","",VLOOKUP($A136,'Annex 2 EHV charges'!$D:$P,2,0))</f>
        <v>New Export 63</v>
      </c>
      <c r="C136" s="84" t="str">
        <f>IF($A136="","",VLOOKUP($A136,'Annex 2 EHV charges'!$D:$P,3,0))</f>
        <v>New Export 63</v>
      </c>
      <c r="D136" s="83" t="str">
        <f>IF($A136="","",VLOOKUP($A136,'Annex 2 EHV charges'!$D:$P,4,0))</f>
        <v>Peplow</v>
      </c>
      <c r="E136" s="85" t="str">
        <f>IFERROR(IF(VLOOKUP($A136,'Annex 2 EHV charges'!$D:$P,COLUMN(E136)+5,FALSE)=0,"",VLOOKUP($A136,'Annex 2 EHV charges'!$D:$P,COLUMN(E136)+5,FALSE)),"")</f>
        <v/>
      </c>
      <c r="F136" s="86">
        <f>IFERROR(IF(VLOOKUP($A136,'Annex 2 EHV charges'!$D:$P,COLUMN(F136)+5,FALSE)=0,"",VLOOKUP($A136,'Annex 2 EHV charges'!$D:$P,COLUMN(F136)+5,FALSE)),"")</f>
        <v>88118.38</v>
      </c>
      <c r="G136" s="87">
        <f>IFERROR(IF(VLOOKUP($A136,'Annex 2 EHV charges'!$D:$P,COLUMN(G136)+5,FALSE)=0,"",VLOOKUP($A136,'Annex 2 EHV charges'!$D:$P,COLUMN(G136)+5,FALSE)),"")</f>
        <v>0.05</v>
      </c>
      <c r="H136" s="87">
        <f>IFERROR(IF(VLOOKUP($A136,'Annex 2 EHV charges'!$D:$P,COLUMN(H136)+5,FALSE)=0,"",VLOOKUP($A136,'Annex 2 EHV charges'!$D:$P,COLUMN(H136)+5,FALSE)),"")</f>
        <v>0.05</v>
      </c>
    </row>
    <row r="137" spans="1:8" x14ac:dyDescent="0.2">
      <c r="A137" s="84" t="str">
        <f t="array" ref="A137">IFERROR(INDEX('Annex 2 EHV charges'!$D$11:$D$200, MATCH(0, IF(ISBLANK('Annex 2 EHV charges'!$D$11:$D$200),1, COUNTIF(A$4:$A136, 'Annex 2 EHV charges'!$D$11:$D$200)), 0)),"")</f>
        <v>New Export 64</v>
      </c>
      <c r="B137" s="83" t="str">
        <f>IF($A137="","",VLOOKUP($A137,'Annex 2 EHV charges'!$D:$P,2,0))</f>
        <v>New Export 64</v>
      </c>
      <c r="C137" s="84" t="str">
        <f>IF($A137="","",VLOOKUP($A137,'Annex 2 EHV charges'!$D:$P,3,0))</f>
        <v>New Export 64</v>
      </c>
      <c r="D137" s="83" t="str">
        <f>IF($A137="","",VLOOKUP($A137,'Annex 2 EHV charges'!$D:$P,4,0))</f>
        <v>Perseverance Old School Lane</v>
      </c>
      <c r="E137" s="85">
        <f>IFERROR(IF(VLOOKUP($A137,'Annex 2 EHV charges'!$D:$P,COLUMN(E137)+5,FALSE)=0,"",VLOOKUP($A137,'Annex 2 EHV charges'!$D:$P,COLUMN(E137)+5,FALSE)),"")</f>
        <v>-0.501</v>
      </c>
      <c r="F137" s="86">
        <f>IFERROR(IF(VLOOKUP($A137,'Annex 2 EHV charges'!$D:$P,COLUMN(F137)+5,FALSE)=0,"",VLOOKUP($A137,'Annex 2 EHV charges'!$D:$P,COLUMN(F137)+5,FALSE)),"")</f>
        <v>684.82</v>
      </c>
      <c r="G137" s="87">
        <f>IFERROR(IF(VLOOKUP($A137,'Annex 2 EHV charges'!$D:$P,COLUMN(G137)+5,FALSE)=0,"",VLOOKUP($A137,'Annex 2 EHV charges'!$D:$P,COLUMN(G137)+5,FALSE)),"")</f>
        <v>0.05</v>
      </c>
      <c r="H137" s="87">
        <f>IFERROR(IF(VLOOKUP($A137,'Annex 2 EHV charges'!$D:$P,COLUMN(H137)+5,FALSE)=0,"",VLOOKUP($A137,'Annex 2 EHV charges'!$D:$P,COLUMN(H137)+5,FALSE)),"")</f>
        <v>0.05</v>
      </c>
    </row>
    <row r="138" spans="1:8" x14ac:dyDescent="0.2">
      <c r="A138" s="84" t="str">
        <f t="array" ref="A138">IFERROR(INDEX('Annex 2 EHV charges'!$D$11:$D$200, MATCH(0, IF(ISBLANK('Annex 2 EHV charges'!$D$11:$D$200),1, COUNTIF(A$4:$A137, 'Annex 2 EHV charges'!$D$11:$D$200)), 0)),"")</f>
        <v>New Export 65</v>
      </c>
      <c r="B138" s="83" t="str">
        <f>IF($A138="","",VLOOKUP($A138,'Annex 2 EHV charges'!$D:$P,2,0))</f>
        <v>New Export 65</v>
      </c>
      <c r="C138" s="84" t="str">
        <f>IF($A138="","",VLOOKUP($A138,'Annex 2 EHV charges'!$D:$P,3,0))</f>
        <v>New Export 65</v>
      </c>
      <c r="D138" s="83" t="str">
        <f>IF($A138="","",VLOOKUP($A138,'Annex 2 EHV charges'!$D:$P,4,0))</f>
        <v>Ploddy House Farm</v>
      </c>
      <c r="E138" s="85" t="str">
        <f>IFERROR(IF(VLOOKUP($A138,'Annex 2 EHV charges'!$D:$P,COLUMN(E138)+5,FALSE)=0,"",VLOOKUP($A138,'Annex 2 EHV charges'!$D:$P,COLUMN(E138)+5,FALSE)),"")</f>
        <v/>
      </c>
      <c r="F138" s="86">
        <f>IFERROR(IF(VLOOKUP($A138,'Annex 2 EHV charges'!$D:$P,COLUMN(F138)+5,FALSE)=0,"",VLOOKUP($A138,'Annex 2 EHV charges'!$D:$P,COLUMN(F138)+5,FALSE)),"")</f>
        <v>2478.6</v>
      </c>
      <c r="G138" s="87">
        <f>IFERROR(IF(VLOOKUP($A138,'Annex 2 EHV charges'!$D:$P,COLUMN(G138)+5,FALSE)=0,"",VLOOKUP($A138,'Annex 2 EHV charges'!$D:$P,COLUMN(G138)+5,FALSE)),"")</f>
        <v>0.05</v>
      </c>
      <c r="H138" s="87">
        <f>IFERROR(IF(VLOOKUP($A138,'Annex 2 EHV charges'!$D:$P,COLUMN(H138)+5,FALSE)=0,"",VLOOKUP($A138,'Annex 2 EHV charges'!$D:$P,COLUMN(H138)+5,FALSE)),"")</f>
        <v>0.05</v>
      </c>
    </row>
    <row r="139" spans="1:8" x14ac:dyDescent="0.2">
      <c r="A139" s="84" t="str">
        <f t="array" ref="A139">IFERROR(INDEX('Annex 2 EHV charges'!$D$11:$D$200, MATCH(0, IF(ISBLANK('Annex 2 EHV charges'!$D$11:$D$200),1, COUNTIF(A$4:$A138, 'Annex 2 EHV charges'!$D$11:$D$200)), 0)),"")</f>
        <v>New Export 67</v>
      </c>
      <c r="B139" s="83" t="str">
        <f>IF($A139="","",VLOOKUP($A139,'Annex 2 EHV charges'!$D:$P,2,0))</f>
        <v>New Export 67</v>
      </c>
      <c r="C139" s="84" t="str">
        <f>IF($A139="","",VLOOKUP($A139,'Annex 2 EHV charges'!$D:$P,3,0))</f>
        <v>New Export 67</v>
      </c>
      <c r="D139" s="83" t="str">
        <f>IF($A139="","",VLOOKUP($A139,'Annex 2 EHV charges'!$D:$P,4,0))</f>
        <v>Preston Hill Farm</v>
      </c>
      <c r="E139" s="85" t="str">
        <f>IFERROR(IF(VLOOKUP($A139,'Annex 2 EHV charges'!$D:$P,COLUMN(E139)+5,FALSE)=0,"",VLOOKUP($A139,'Annex 2 EHV charges'!$D:$P,COLUMN(E139)+5,FALSE)),"")</f>
        <v/>
      </c>
      <c r="F139" s="86">
        <f>IFERROR(IF(VLOOKUP($A139,'Annex 2 EHV charges'!$D:$P,COLUMN(F139)+5,FALSE)=0,"",VLOOKUP($A139,'Annex 2 EHV charges'!$D:$P,COLUMN(F139)+5,FALSE)),"")</f>
        <v>739.14</v>
      </c>
      <c r="G139" s="87">
        <f>IFERROR(IF(VLOOKUP($A139,'Annex 2 EHV charges'!$D:$P,COLUMN(G139)+5,FALSE)=0,"",VLOOKUP($A139,'Annex 2 EHV charges'!$D:$P,COLUMN(G139)+5,FALSE)),"")</f>
        <v>0.05</v>
      </c>
      <c r="H139" s="87">
        <f>IFERROR(IF(VLOOKUP($A139,'Annex 2 EHV charges'!$D:$P,COLUMN(H139)+5,FALSE)=0,"",VLOOKUP($A139,'Annex 2 EHV charges'!$D:$P,COLUMN(H139)+5,FALSE)),"")</f>
        <v>0.05</v>
      </c>
    </row>
    <row r="140" spans="1:8" x14ac:dyDescent="0.2">
      <c r="A140" s="84" t="str">
        <f t="array" ref="A140">IFERROR(INDEX('Annex 2 EHV charges'!$D$11:$D$200, MATCH(0, IF(ISBLANK('Annex 2 EHV charges'!$D$11:$D$200),1, COUNTIF(A$4:$A139, 'Annex 2 EHV charges'!$D$11:$D$200)), 0)),"")</f>
        <v>New Export 68</v>
      </c>
      <c r="B140" s="83" t="str">
        <f>IF($A140="","",VLOOKUP($A140,'Annex 2 EHV charges'!$D:$P,2,0))</f>
        <v>New Export 68</v>
      </c>
      <c r="C140" s="84" t="str">
        <f>IF($A140="","",VLOOKUP($A140,'Annex 2 EHV charges'!$D:$P,3,0))</f>
        <v>New Export 68</v>
      </c>
      <c r="D140" s="83" t="str">
        <f>IF($A140="","",VLOOKUP($A140,'Annex 2 EHV charges'!$D:$P,4,0))</f>
        <v>Rag Lane Solar</v>
      </c>
      <c r="E140" s="85" t="str">
        <f>IFERROR(IF(VLOOKUP($A140,'Annex 2 EHV charges'!$D:$P,COLUMN(E140)+5,FALSE)=0,"",VLOOKUP($A140,'Annex 2 EHV charges'!$D:$P,COLUMN(E140)+5,FALSE)),"")</f>
        <v/>
      </c>
      <c r="F140" s="86">
        <f>IFERROR(IF(VLOOKUP($A140,'Annex 2 EHV charges'!$D:$P,COLUMN(F140)+5,FALSE)=0,"",VLOOKUP($A140,'Annex 2 EHV charges'!$D:$P,COLUMN(F140)+5,FALSE)),"")</f>
        <v>7999.63</v>
      </c>
      <c r="G140" s="87">
        <f>IFERROR(IF(VLOOKUP($A140,'Annex 2 EHV charges'!$D:$P,COLUMN(G140)+5,FALSE)=0,"",VLOOKUP($A140,'Annex 2 EHV charges'!$D:$P,COLUMN(G140)+5,FALSE)),"")</f>
        <v>0.05</v>
      </c>
      <c r="H140" s="87">
        <f>IFERROR(IF(VLOOKUP($A140,'Annex 2 EHV charges'!$D:$P,COLUMN(H140)+5,FALSE)=0,"",VLOOKUP($A140,'Annex 2 EHV charges'!$D:$P,COLUMN(H140)+5,FALSE)),"")</f>
        <v>0.05</v>
      </c>
    </row>
    <row r="141" spans="1:8" x14ac:dyDescent="0.2">
      <c r="A141" s="84" t="str">
        <f t="array" ref="A141">IFERROR(INDEX('Annex 2 EHV charges'!$D$11:$D$200, MATCH(0, IF(ISBLANK('Annex 2 EHV charges'!$D$11:$D$200),1, COUNTIF(A$4:$A140, 'Annex 2 EHV charges'!$D$11:$D$200)), 0)),"")</f>
        <v>New Export 69</v>
      </c>
      <c r="B141" s="83" t="str">
        <f>IF($A141="","",VLOOKUP($A141,'Annex 2 EHV charges'!$D:$P,2,0))</f>
        <v>New Export 69</v>
      </c>
      <c r="C141" s="84" t="str">
        <f>IF($A141="","",VLOOKUP($A141,'Annex 2 EHV charges'!$D:$P,3,0))</f>
        <v>New Export 69</v>
      </c>
      <c r="D141" s="83" t="str">
        <f>IF($A141="","",VLOOKUP($A141,'Annex 2 EHV charges'!$D:$P,4,0))</f>
        <v>Rectory Farm 2</v>
      </c>
      <c r="E141" s="85">
        <f>IFERROR(IF(VLOOKUP($A141,'Annex 2 EHV charges'!$D:$P,COLUMN(E141)+5,FALSE)=0,"",VLOOKUP($A141,'Annex 2 EHV charges'!$D:$P,COLUMN(E141)+5,FALSE)),"")</f>
        <v>-1.7889999999999999</v>
      </c>
      <c r="F141" s="86">
        <f>IFERROR(IF(VLOOKUP($A141,'Annex 2 EHV charges'!$D:$P,COLUMN(F141)+5,FALSE)=0,"",VLOOKUP($A141,'Annex 2 EHV charges'!$D:$P,COLUMN(F141)+5,FALSE)),"")</f>
        <v>2352.11</v>
      </c>
      <c r="G141" s="87">
        <f>IFERROR(IF(VLOOKUP($A141,'Annex 2 EHV charges'!$D:$P,COLUMN(G141)+5,FALSE)=0,"",VLOOKUP($A141,'Annex 2 EHV charges'!$D:$P,COLUMN(G141)+5,FALSE)),"")</f>
        <v>0.05</v>
      </c>
      <c r="H141" s="87">
        <f>IFERROR(IF(VLOOKUP($A141,'Annex 2 EHV charges'!$D:$P,COLUMN(H141)+5,FALSE)=0,"",VLOOKUP($A141,'Annex 2 EHV charges'!$D:$P,COLUMN(H141)+5,FALSE)),"")</f>
        <v>0.05</v>
      </c>
    </row>
    <row r="142" spans="1:8" x14ac:dyDescent="0.2">
      <c r="A142" s="84" t="str">
        <f t="array" ref="A142">IFERROR(INDEX('Annex 2 EHV charges'!$D$11:$D$200, MATCH(0, IF(ISBLANK('Annex 2 EHV charges'!$D$11:$D$200),1, COUNTIF(A$4:$A141, 'Annex 2 EHV charges'!$D$11:$D$200)), 0)),"")</f>
        <v>New Export 70</v>
      </c>
      <c r="B142" s="83" t="str">
        <f>IF($A142="","",VLOOKUP($A142,'Annex 2 EHV charges'!$D:$P,2,0))</f>
        <v>New Export 70</v>
      </c>
      <c r="C142" s="84" t="str">
        <f>IF($A142="","",VLOOKUP($A142,'Annex 2 EHV charges'!$D:$P,3,0))</f>
        <v>New Export 70</v>
      </c>
      <c r="D142" s="83" t="str">
        <f>IF($A142="","",VLOOKUP($A142,'Annex 2 EHV charges'!$D:$P,4,0))</f>
        <v>Rocks Green</v>
      </c>
      <c r="E142" s="85">
        <f>IFERROR(IF(VLOOKUP($A142,'Annex 2 EHV charges'!$D:$P,COLUMN(E142)+5,FALSE)=0,"",VLOOKUP($A142,'Annex 2 EHV charges'!$D:$P,COLUMN(E142)+5,FALSE)),"")</f>
        <v>-1.7889999999999999</v>
      </c>
      <c r="F142" s="86">
        <f>IFERROR(IF(VLOOKUP($A142,'Annex 2 EHV charges'!$D:$P,COLUMN(F142)+5,FALSE)=0,"",VLOOKUP($A142,'Annex 2 EHV charges'!$D:$P,COLUMN(F142)+5,FALSE)),"")</f>
        <v>1482.7</v>
      </c>
      <c r="G142" s="87">
        <f>IFERROR(IF(VLOOKUP($A142,'Annex 2 EHV charges'!$D:$P,COLUMN(G142)+5,FALSE)=0,"",VLOOKUP($A142,'Annex 2 EHV charges'!$D:$P,COLUMN(G142)+5,FALSE)),"")</f>
        <v>0.05</v>
      </c>
      <c r="H142" s="87">
        <f>IFERROR(IF(VLOOKUP($A142,'Annex 2 EHV charges'!$D:$P,COLUMN(H142)+5,FALSE)=0,"",VLOOKUP($A142,'Annex 2 EHV charges'!$D:$P,COLUMN(H142)+5,FALSE)),"")</f>
        <v>0.05</v>
      </c>
    </row>
    <row r="143" spans="1:8" x14ac:dyDescent="0.2">
      <c r="A143" s="84" t="str">
        <f t="array" ref="A143">IFERROR(INDEX('Annex 2 EHV charges'!$D$11:$D$200, MATCH(0, IF(ISBLANK('Annex 2 EHV charges'!$D$11:$D$200),1, COUNTIF(A$4:$A142, 'Annex 2 EHV charges'!$D$11:$D$200)), 0)),"")</f>
        <v>New Export 71</v>
      </c>
      <c r="B143" s="83" t="str">
        <f>IF($A143="","",VLOOKUP($A143,'Annex 2 EHV charges'!$D:$P,2,0))</f>
        <v>New Export 71</v>
      </c>
      <c r="C143" s="84" t="str">
        <f>IF($A143="","",VLOOKUP($A143,'Annex 2 EHV charges'!$D:$P,3,0))</f>
        <v>New Export 71</v>
      </c>
      <c r="D143" s="83" t="str">
        <f>IF($A143="","",VLOOKUP($A143,'Annex 2 EHV charges'!$D:$P,4,0))</f>
        <v>Rotherdale Farm CHP</v>
      </c>
      <c r="E143" s="85">
        <f>IFERROR(IF(VLOOKUP($A143,'Annex 2 EHV charges'!$D:$P,COLUMN(E143)+5,FALSE)=0,"",VLOOKUP($A143,'Annex 2 EHV charges'!$D:$P,COLUMN(E143)+5,FALSE)),"")</f>
        <v>-3.1669999999999998</v>
      </c>
      <c r="F143" s="86">
        <f>IFERROR(IF(VLOOKUP($A143,'Annex 2 EHV charges'!$D:$P,COLUMN(F143)+5,FALSE)=0,"",VLOOKUP($A143,'Annex 2 EHV charges'!$D:$P,COLUMN(F143)+5,FALSE)),"")</f>
        <v>577.6</v>
      </c>
      <c r="G143" s="87">
        <f>IFERROR(IF(VLOOKUP($A143,'Annex 2 EHV charges'!$D:$P,COLUMN(G143)+5,FALSE)=0,"",VLOOKUP($A143,'Annex 2 EHV charges'!$D:$P,COLUMN(G143)+5,FALSE)),"")</f>
        <v>0.05</v>
      </c>
      <c r="H143" s="87">
        <f>IFERROR(IF(VLOOKUP($A143,'Annex 2 EHV charges'!$D:$P,COLUMN(H143)+5,FALSE)=0,"",VLOOKUP($A143,'Annex 2 EHV charges'!$D:$P,COLUMN(H143)+5,FALSE)),"")</f>
        <v>0.05</v>
      </c>
    </row>
    <row r="144" spans="1:8" x14ac:dyDescent="0.2">
      <c r="A144" s="84" t="str">
        <f t="array" ref="A144">IFERROR(INDEX('Annex 2 EHV charges'!$D$11:$D$200, MATCH(0, IF(ISBLANK('Annex 2 EHV charges'!$D$11:$D$200),1, COUNTIF(A$4:$A143, 'Annex 2 EHV charges'!$D$11:$D$200)), 0)),"")</f>
        <v>New Export 72</v>
      </c>
      <c r="B144" s="83" t="str">
        <f>IF($A144="","",VLOOKUP($A144,'Annex 2 EHV charges'!$D:$P,2,0))</f>
        <v>New Export 72</v>
      </c>
      <c r="C144" s="84" t="str">
        <f>IF($A144="","",VLOOKUP($A144,'Annex 2 EHV charges'!$D:$P,3,0))</f>
        <v>New Export 72</v>
      </c>
      <c r="D144" s="83" t="str">
        <f>IF($A144="","",VLOOKUP($A144,'Annex 2 EHV charges'!$D:$P,4,0))</f>
        <v>Ryall</v>
      </c>
      <c r="E144" s="85" t="str">
        <f>IFERROR(IF(VLOOKUP($A144,'Annex 2 EHV charges'!$D:$P,COLUMN(E144)+5,FALSE)=0,"",VLOOKUP($A144,'Annex 2 EHV charges'!$D:$P,COLUMN(E144)+5,FALSE)),"")</f>
        <v/>
      </c>
      <c r="F144" s="86">
        <f>IFERROR(IF(VLOOKUP($A144,'Annex 2 EHV charges'!$D:$P,COLUMN(F144)+5,FALSE)=0,"",VLOOKUP($A144,'Annex 2 EHV charges'!$D:$P,COLUMN(F144)+5,FALSE)),"")</f>
        <v>745.01</v>
      </c>
      <c r="G144" s="87">
        <f>IFERROR(IF(VLOOKUP($A144,'Annex 2 EHV charges'!$D:$P,COLUMN(G144)+5,FALSE)=0,"",VLOOKUP($A144,'Annex 2 EHV charges'!$D:$P,COLUMN(G144)+5,FALSE)),"")</f>
        <v>0.05</v>
      </c>
      <c r="H144" s="87">
        <f>IFERROR(IF(VLOOKUP($A144,'Annex 2 EHV charges'!$D:$P,COLUMN(H144)+5,FALSE)=0,"",VLOOKUP($A144,'Annex 2 EHV charges'!$D:$P,COLUMN(H144)+5,FALSE)),"")</f>
        <v>0.05</v>
      </c>
    </row>
    <row r="145" spans="1:8" x14ac:dyDescent="0.2">
      <c r="A145" s="84" t="str">
        <f t="array" ref="A145">IFERROR(INDEX('Annex 2 EHV charges'!$D$11:$D$200, MATCH(0, IF(ISBLANK('Annex 2 EHV charges'!$D$11:$D$200),1, COUNTIF(A$4:$A144, 'Annex 2 EHV charges'!$D$11:$D$200)), 0)),"")</f>
        <v>New Export 73</v>
      </c>
      <c r="B145" s="83" t="str">
        <f>IF($A145="","",VLOOKUP($A145,'Annex 2 EHV charges'!$D:$P,2,0))</f>
        <v>New Export 73</v>
      </c>
      <c r="C145" s="84" t="str">
        <f>IF($A145="","",VLOOKUP($A145,'Annex 2 EHV charges'!$D:$P,3,0))</f>
        <v>New Export 73</v>
      </c>
      <c r="D145" s="83" t="str">
        <f>IF($A145="","",VLOOKUP($A145,'Annex 2 EHV charges'!$D:$P,4,0))</f>
        <v>Sanigar Farm ESS &amp; PV</v>
      </c>
      <c r="E145" s="85" t="str">
        <f>IFERROR(IF(VLOOKUP($A145,'Annex 2 EHV charges'!$D:$P,COLUMN(E145)+5,FALSE)=0,"",VLOOKUP($A145,'Annex 2 EHV charges'!$D:$P,COLUMN(E145)+5,FALSE)),"")</f>
        <v/>
      </c>
      <c r="F145" s="86">
        <f>IFERROR(IF(VLOOKUP($A145,'Annex 2 EHV charges'!$D:$P,COLUMN(F145)+5,FALSE)=0,"",VLOOKUP($A145,'Annex 2 EHV charges'!$D:$P,COLUMN(F145)+5,FALSE)),"")</f>
        <v>375.49</v>
      </c>
      <c r="G145" s="87">
        <f>IFERROR(IF(VLOOKUP($A145,'Annex 2 EHV charges'!$D:$P,COLUMN(G145)+5,FALSE)=0,"",VLOOKUP($A145,'Annex 2 EHV charges'!$D:$P,COLUMN(G145)+5,FALSE)),"")</f>
        <v>0.05</v>
      </c>
      <c r="H145" s="87">
        <f>IFERROR(IF(VLOOKUP($A145,'Annex 2 EHV charges'!$D:$P,COLUMN(H145)+5,FALSE)=0,"",VLOOKUP($A145,'Annex 2 EHV charges'!$D:$P,COLUMN(H145)+5,FALSE)),"")</f>
        <v>0.05</v>
      </c>
    </row>
    <row r="146" spans="1:8" x14ac:dyDescent="0.2">
      <c r="A146" s="84" t="str">
        <f t="array" ref="A146">IFERROR(INDEX('Annex 2 EHV charges'!$D$11:$D$200, MATCH(0, IF(ISBLANK('Annex 2 EHV charges'!$D$11:$D$200),1, COUNTIF(A$4:$A145, 'Annex 2 EHV charges'!$D$11:$D$200)), 0)),"")</f>
        <v>New Export 74</v>
      </c>
      <c r="B146" s="83" t="str">
        <f>IF($A146="","",VLOOKUP($A146,'Annex 2 EHV charges'!$D:$P,2,0))</f>
        <v>New Export 74</v>
      </c>
      <c r="C146" s="84" t="str">
        <f>IF($A146="","",VLOOKUP($A146,'Annex 2 EHV charges'!$D:$P,3,0))</f>
        <v>New Export 74</v>
      </c>
      <c r="D146" s="83" t="str">
        <f>IF($A146="","",VLOOKUP($A146,'Annex 2 EHV charges'!$D:$P,4,0))</f>
        <v>Sinclair Wks Gas Gen</v>
      </c>
      <c r="E146" s="85">
        <f>IFERROR(IF(VLOOKUP($A146,'Annex 2 EHV charges'!$D:$P,COLUMN(E146)+5,FALSE)=0,"",VLOOKUP($A146,'Annex 2 EHV charges'!$D:$P,COLUMN(E146)+5,FALSE)),"")</f>
        <v>-2.5779999999999998</v>
      </c>
      <c r="F146" s="86">
        <f>IFERROR(IF(VLOOKUP($A146,'Annex 2 EHV charges'!$D:$P,COLUMN(F146)+5,FALSE)=0,"",VLOOKUP($A146,'Annex 2 EHV charges'!$D:$P,COLUMN(F146)+5,FALSE)),"")</f>
        <v>5851.27</v>
      </c>
      <c r="G146" s="87">
        <f>IFERROR(IF(VLOOKUP($A146,'Annex 2 EHV charges'!$D:$P,COLUMN(G146)+5,FALSE)=0,"",VLOOKUP($A146,'Annex 2 EHV charges'!$D:$P,COLUMN(G146)+5,FALSE)),"")</f>
        <v>0.05</v>
      </c>
      <c r="H146" s="87">
        <f>IFERROR(IF(VLOOKUP($A146,'Annex 2 EHV charges'!$D:$P,COLUMN(H146)+5,FALSE)=0,"",VLOOKUP($A146,'Annex 2 EHV charges'!$D:$P,COLUMN(H146)+5,FALSE)),"")</f>
        <v>0.05</v>
      </c>
    </row>
    <row r="147" spans="1:8" x14ac:dyDescent="0.2">
      <c r="A147" s="84" t="str">
        <f t="array" ref="A147">IFERROR(INDEX('Annex 2 EHV charges'!$D$11:$D$200, MATCH(0, IF(ISBLANK('Annex 2 EHV charges'!$D$11:$D$200),1, COUNTIF(A$4:$A146, 'Annex 2 EHV charges'!$D$11:$D$200)), 0)),"")</f>
        <v>New Export 75</v>
      </c>
      <c r="B147" s="83" t="str">
        <f>IF($A147="","",VLOOKUP($A147,'Annex 2 EHV charges'!$D:$P,2,0))</f>
        <v>New Export 75</v>
      </c>
      <c r="C147" s="84" t="str">
        <f>IF($A147="","",VLOOKUP($A147,'Annex 2 EHV charges'!$D:$P,3,0))</f>
        <v>New Export 75</v>
      </c>
      <c r="D147" s="83" t="str">
        <f>IF($A147="","",VLOOKUP($A147,'Annex 2 EHV charges'!$D:$P,4,0))</f>
        <v>Steerway Solar Farm</v>
      </c>
      <c r="E147" s="85" t="str">
        <f>IFERROR(IF(VLOOKUP($A147,'Annex 2 EHV charges'!$D:$P,COLUMN(E147)+5,FALSE)=0,"",VLOOKUP($A147,'Annex 2 EHV charges'!$D:$P,COLUMN(E147)+5,FALSE)),"")</f>
        <v/>
      </c>
      <c r="F147" s="86">
        <f>IFERROR(IF(VLOOKUP($A147,'Annex 2 EHV charges'!$D:$P,COLUMN(F147)+5,FALSE)=0,"",VLOOKUP($A147,'Annex 2 EHV charges'!$D:$P,COLUMN(F147)+5,FALSE)),"")</f>
        <v>3507.59</v>
      </c>
      <c r="G147" s="87">
        <f>IFERROR(IF(VLOOKUP($A147,'Annex 2 EHV charges'!$D:$P,COLUMN(G147)+5,FALSE)=0,"",VLOOKUP($A147,'Annex 2 EHV charges'!$D:$P,COLUMN(G147)+5,FALSE)),"")</f>
        <v>0.05</v>
      </c>
      <c r="H147" s="87">
        <f>IFERROR(IF(VLOOKUP($A147,'Annex 2 EHV charges'!$D:$P,COLUMN(H147)+5,FALSE)=0,"",VLOOKUP($A147,'Annex 2 EHV charges'!$D:$P,COLUMN(H147)+5,FALSE)),"")</f>
        <v>0.05</v>
      </c>
    </row>
    <row r="148" spans="1:8" x14ac:dyDescent="0.2">
      <c r="A148" s="84" t="str">
        <f t="array" ref="A148">IFERROR(INDEX('Annex 2 EHV charges'!$D$11:$D$200, MATCH(0, IF(ISBLANK('Annex 2 EHV charges'!$D$11:$D$200),1, COUNTIF(A$4:$A147, 'Annex 2 EHV charges'!$D$11:$D$200)), 0)),"")</f>
        <v>New Export 76</v>
      </c>
      <c r="B148" s="83" t="str">
        <f>IF($A148="","",VLOOKUP($A148,'Annex 2 EHV charges'!$D:$P,2,0))</f>
        <v>New Export 76</v>
      </c>
      <c r="C148" s="84" t="str">
        <f>IF($A148="","",VLOOKUP($A148,'Annex 2 EHV charges'!$D:$P,3,0))</f>
        <v>New Export 76</v>
      </c>
      <c r="D148" s="83" t="str">
        <f>IF($A148="","",VLOOKUP($A148,'Annex 2 EHV charges'!$D:$P,4,0))</f>
        <v>Totmonslow Cottage</v>
      </c>
      <c r="E148" s="85" t="str">
        <f>IFERROR(IF(VLOOKUP($A148,'Annex 2 EHV charges'!$D:$P,COLUMN(E148)+5,FALSE)=0,"",VLOOKUP($A148,'Annex 2 EHV charges'!$D:$P,COLUMN(E148)+5,FALSE)),"")</f>
        <v/>
      </c>
      <c r="F148" s="86">
        <f>IFERROR(IF(VLOOKUP($A148,'Annex 2 EHV charges'!$D:$P,COLUMN(F148)+5,FALSE)=0,"",VLOOKUP($A148,'Annex 2 EHV charges'!$D:$P,COLUMN(F148)+5,FALSE)),"")</f>
        <v>273.32</v>
      </c>
      <c r="G148" s="87">
        <f>IFERROR(IF(VLOOKUP($A148,'Annex 2 EHV charges'!$D:$P,COLUMN(G148)+5,FALSE)=0,"",VLOOKUP($A148,'Annex 2 EHV charges'!$D:$P,COLUMN(G148)+5,FALSE)),"")</f>
        <v>0.05</v>
      </c>
      <c r="H148" s="87">
        <f>IFERROR(IF(VLOOKUP($A148,'Annex 2 EHV charges'!$D:$P,COLUMN(H148)+5,FALSE)=0,"",VLOOKUP($A148,'Annex 2 EHV charges'!$D:$P,COLUMN(H148)+5,FALSE)),"")</f>
        <v>0.05</v>
      </c>
    </row>
    <row r="149" spans="1:8" x14ac:dyDescent="0.2">
      <c r="A149" s="84" t="str">
        <f t="array" ref="A149">IFERROR(INDEX('Annex 2 EHV charges'!$D$11:$D$200, MATCH(0, IF(ISBLANK('Annex 2 EHV charges'!$D$11:$D$200),1, COUNTIF(A$4:$A148, 'Annex 2 EHV charges'!$D$11:$D$200)), 0)),"")</f>
        <v>New Export 77</v>
      </c>
      <c r="B149" s="83" t="str">
        <f>IF($A149="","",VLOOKUP($A149,'Annex 2 EHV charges'!$D:$P,2,0))</f>
        <v>New Export 77</v>
      </c>
      <c r="C149" s="84" t="str">
        <f>IF($A149="","",VLOOKUP($A149,'Annex 2 EHV charges'!$D:$P,3,0))</f>
        <v>New Export 77</v>
      </c>
      <c r="D149" s="83" t="str">
        <f>IF($A149="","",VLOOKUP($A149,'Annex 2 EHV charges'!$D:$P,4,0))</f>
        <v>Twigworth Court Farm</v>
      </c>
      <c r="E149" s="85" t="str">
        <f>IFERROR(IF(VLOOKUP($A149,'Annex 2 EHV charges'!$D:$P,COLUMN(E149)+5,FALSE)=0,"",VLOOKUP($A149,'Annex 2 EHV charges'!$D:$P,COLUMN(E149)+5,FALSE)),"")</f>
        <v/>
      </c>
      <c r="F149" s="86">
        <f>IFERROR(IF(VLOOKUP($A149,'Annex 2 EHV charges'!$D:$P,COLUMN(F149)+5,FALSE)=0,"",VLOOKUP($A149,'Annex 2 EHV charges'!$D:$P,COLUMN(F149)+5,FALSE)),"")</f>
        <v>171.23</v>
      </c>
      <c r="G149" s="87">
        <f>IFERROR(IF(VLOOKUP($A149,'Annex 2 EHV charges'!$D:$P,COLUMN(G149)+5,FALSE)=0,"",VLOOKUP($A149,'Annex 2 EHV charges'!$D:$P,COLUMN(G149)+5,FALSE)),"")</f>
        <v>0.05</v>
      </c>
      <c r="H149" s="87">
        <f>IFERROR(IF(VLOOKUP($A149,'Annex 2 EHV charges'!$D:$P,COLUMN(H149)+5,FALSE)=0,"",VLOOKUP($A149,'Annex 2 EHV charges'!$D:$P,COLUMN(H149)+5,FALSE)),"")</f>
        <v>0.05</v>
      </c>
    </row>
    <row r="150" spans="1:8" x14ac:dyDescent="0.2">
      <c r="A150" s="84" t="str">
        <f t="array" ref="A150">IFERROR(INDEX('Annex 2 EHV charges'!$D$11:$D$200, MATCH(0, IF(ISBLANK('Annex 2 EHV charges'!$D$11:$D$200),1, COUNTIF(A$4:$A149, 'Annex 2 EHV charges'!$D$11:$D$200)), 0)),"")</f>
        <v>New Export 78</v>
      </c>
      <c r="B150" s="83" t="str">
        <f>IF($A150="","",VLOOKUP($A150,'Annex 2 EHV charges'!$D:$P,2,0))</f>
        <v>New Export 78</v>
      </c>
      <c r="C150" s="84" t="str">
        <f>IF($A150="","",VLOOKUP($A150,'Annex 2 EHV charges'!$D:$P,3,0))</f>
        <v>New Export 78</v>
      </c>
      <c r="D150" s="83" t="str">
        <f>IF($A150="","",VLOOKUP($A150,'Annex 2 EHV charges'!$D:$P,4,0))</f>
        <v>Westhide Farm PV</v>
      </c>
      <c r="E150" s="85" t="str">
        <f>IFERROR(IF(VLOOKUP($A150,'Annex 2 EHV charges'!$D:$P,COLUMN(E150)+5,FALSE)=0,"",VLOOKUP($A150,'Annex 2 EHV charges'!$D:$P,COLUMN(E150)+5,FALSE)),"")</f>
        <v/>
      </c>
      <c r="F150" s="86">
        <f>IFERROR(IF(VLOOKUP($A150,'Annex 2 EHV charges'!$D:$P,COLUMN(F150)+5,FALSE)=0,"",VLOOKUP($A150,'Annex 2 EHV charges'!$D:$P,COLUMN(F150)+5,FALSE)),"")</f>
        <v>43764.49</v>
      </c>
      <c r="G150" s="87">
        <f>IFERROR(IF(VLOOKUP($A150,'Annex 2 EHV charges'!$D:$P,COLUMN(G150)+5,FALSE)=0,"",VLOOKUP($A150,'Annex 2 EHV charges'!$D:$P,COLUMN(G150)+5,FALSE)),"")</f>
        <v>0.05</v>
      </c>
      <c r="H150" s="87">
        <f>IFERROR(IF(VLOOKUP($A150,'Annex 2 EHV charges'!$D:$P,COLUMN(H150)+5,FALSE)=0,"",VLOOKUP($A150,'Annex 2 EHV charges'!$D:$P,COLUMN(H150)+5,FALSE)),"")</f>
        <v>0.05</v>
      </c>
    </row>
    <row r="151" spans="1:8" x14ac:dyDescent="0.2">
      <c r="A151" s="84" t="str">
        <f t="array" ref="A151">IFERROR(INDEX('Annex 2 EHV charges'!$D$11:$D$200, MATCH(0, IF(ISBLANK('Annex 2 EHV charges'!$D$11:$D$200),1, COUNTIF(A$4:$A150, 'Annex 2 EHV charges'!$D$11:$D$200)), 0)),"")</f>
        <v>New Export 79</v>
      </c>
      <c r="B151" s="83" t="str">
        <f>IF($A151="","",VLOOKUP($A151,'Annex 2 EHV charges'!$D:$P,2,0))</f>
        <v>New Export 79</v>
      </c>
      <c r="C151" s="84" t="str">
        <f>IF($A151="","",VLOOKUP($A151,'Annex 2 EHV charges'!$D:$P,3,0))</f>
        <v>New Export 79</v>
      </c>
      <c r="D151" s="83" t="str">
        <f>IF($A151="","",VLOOKUP($A151,'Annex 2 EHV charges'!$D:$P,4,0))</f>
        <v>White End Ashleworth ESS &amp; PV</v>
      </c>
      <c r="E151" s="85">
        <f>IFERROR(IF(VLOOKUP($A151,'Annex 2 EHV charges'!$D:$P,COLUMN(E151)+5,FALSE)=0,"",VLOOKUP($A151,'Annex 2 EHV charges'!$D:$P,COLUMN(E151)+5,FALSE)),"")</f>
        <v>-0.35199999999999998</v>
      </c>
      <c r="F151" s="86">
        <f>IFERROR(IF(VLOOKUP($A151,'Annex 2 EHV charges'!$D:$P,COLUMN(F151)+5,FALSE)=0,"",VLOOKUP($A151,'Annex 2 EHV charges'!$D:$P,COLUMN(F151)+5,FALSE)),"")</f>
        <v>485.93</v>
      </c>
      <c r="G151" s="87">
        <f>IFERROR(IF(VLOOKUP($A151,'Annex 2 EHV charges'!$D:$P,COLUMN(G151)+5,FALSE)=0,"",VLOOKUP($A151,'Annex 2 EHV charges'!$D:$P,COLUMN(G151)+5,FALSE)),"")</f>
        <v>0.05</v>
      </c>
      <c r="H151" s="87">
        <f>IFERROR(IF(VLOOKUP($A151,'Annex 2 EHV charges'!$D:$P,COLUMN(H151)+5,FALSE)=0,"",VLOOKUP($A151,'Annex 2 EHV charges'!$D:$P,COLUMN(H151)+5,FALSE)),"")</f>
        <v>0.05</v>
      </c>
    </row>
    <row r="152" spans="1:8" x14ac:dyDescent="0.2">
      <c r="A152" s="84" t="str">
        <f t="array" ref="A152">IFERROR(INDEX('Annex 2 EHV charges'!$D$11:$D$200, MATCH(0, IF(ISBLANK('Annex 2 EHV charges'!$D$11:$D$200),1, COUNTIF(A$4:$A151, 'Annex 2 EHV charges'!$D$11:$D$200)), 0)),"")</f>
        <v>New Export 80</v>
      </c>
      <c r="B152" s="83" t="str">
        <f>IF($A152="","",VLOOKUP($A152,'Annex 2 EHV charges'!$D:$P,2,0))</f>
        <v>New Export 80</v>
      </c>
      <c r="C152" s="84" t="str">
        <f>IF($A152="","",VLOOKUP($A152,'Annex 2 EHV charges'!$D:$P,3,0))</f>
        <v>New Export 80</v>
      </c>
      <c r="D152" s="83" t="str">
        <f>IF($A152="","",VLOOKUP($A152,'Annex 2 EHV charges'!$D:$P,4,0))</f>
        <v>Whitehouse farm BESS</v>
      </c>
      <c r="E152" s="85">
        <f>IFERROR(IF(VLOOKUP($A152,'Annex 2 EHV charges'!$D:$P,COLUMN(E152)+5,FALSE)=0,"",VLOOKUP($A152,'Annex 2 EHV charges'!$D:$P,COLUMN(E152)+5,FALSE)),"")</f>
        <v>-1.7889999999999999</v>
      </c>
      <c r="F152" s="86">
        <f>IFERROR(IF(VLOOKUP($A152,'Annex 2 EHV charges'!$D:$P,COLUMN(F152)+5,FALSE)=0,"",VLOOKUP($A152,'Annex 2 EHV charges'!$D:$P,COLUMN(F152)+5,FALSE)),"")</f>
        <v>1404.96</v>
      </c>
      <c r="G152" s="87">
        <f>IFERROR(IF(VLOOKUP($A152,'Annex 2 EHV charges'!$D:$P,COLUMN(G152)+5,FALSE)=0,"",VLOOKUP($A152,'Annex 2 EHV charges'!$D:$P,COLUMN(G152)+5,FALSE)),"")</f>
        <v>0.05</v>
      </c>
      <c r="H152" s="87">
        <f>IFERROR(IF(VLOOKUP($A152,'Annex 2 EHV charges'!$D:$P,COLUMN(H152)+5,FALSE)=0,"",VLOOKUP($A152,'Annex 2 EHV charges'!$D:$P,COLUMN(H152)+5,FALSE)),"")</f>
        <v>0.05</v>
      </c>
    </row>
    <row r="153" spans="1:8" x14ac:dyDescent="0.2">
      <c r="A153" s="84" t="str">
        <f t="array" ref="A153">IFERROR(INDEX('Annex 2 EHV charges'!$D$11:$D$200, MATCH(0, IF(ISBLANK('Annex 2 EHV charges'!$D$11:$D$200),1, COUNTIF(A$4:$A152, 'Annex 2 EHV charges'!$D$11:$D$200)), 0)),"")</f>
        <v>New Export 81</v>
      </c>
      <c r="B153" s="83" t="str">
        <f>IF($A153="","",VLOOKUP($A153,'Annex 2 EHV charges'!$D:$P,2,0))</f>
        <v>New Export 81</v>
      </c>
      <c r="C153" s="84" t="str">
        <f>IF($A153="","",VLOOKUP($A153,'Annex 2 EHV charges'!$D:$P,3,0))</f>
        <v>New Export 81</v>
      </c>
      <c r="D153" s="83" t="str">
        <f>IF($A153="","",VLOOKUP($A153,'Annex 2 EHV charges'!$D:$P,4,0))</f>
        <v>Wistow Lodge Solar</v>
      </c>
      <c r="E153" s="85" t="str">
        <f>IFERROR(IF(VLOOKUP($A153,'Annex 2 EHV charges'!$D:$P,COLUMN(E153)+5,FALSE)=0,"",VLOOKUP($A153,'Annex 2 EHV charges'!$D:$P,COLUMN(E153)+5,FALSE)),"")</f>
        <v/>
      </c>
      <c r="F153" s="86">
        <f>IFERROR(IF(VLOOKUP($A153,'Annex 2 EHV charges'!$D:$P,COLUMN(F153)+5,FALSE)=0,"",VLOOKUP($A153,'Annex 2 EHV charges'!$D:$P,COLUMN(F153)+5,FALSE)),"")</f>
        <v>1032.73</v>
      </c>
      <c r="G153" s="87">
        <f>IFERROR(IF(VLOOKUP($A153,'Annex 2 EHV charges'!$D:$P,COLUMN(G153)+5,FALSE)=0,"",VLOOKUP($A153,'Annex 2 EHV charges'!$D:$P,COLUMN(G153)+5,FALSE)),"")</f>
        <v>0.05</v>
      </c>
      <c r="H153" s="87">
        <f>IFERROR(IF(VLOOKUP($A153,'Annex 2 EHV charges'!$D:$P,COLUMN(H153)+5,FALSE)=0,"",VLOOKUP($A153,'Annex 2 EHV charges'!$D:$P,COLUMN(H153)+5,FALSE)),"")</f>
        <v>0.05</v>
      </c>
    </row>
    <row r="154" spans="1:8" x14ac:dyDescent="0.2">
      <c r="A154" s="84" t="str">
        <f t="array" ref="A154">IFERROR(INDEX('Annex 2 EHV charges'!$D$11:$D$200, MATCH(0, IF(ISBLANK('Annex 2 EHV charges'!$D$11:$D$200),1, COUNTIF(A$4:$A153, 'Annex 2 EHV charges'!$D$11:$D$200)), 0)),"")</f>
        <v>New Export 82</v>
      </c>
      <c r="B154" s="83" t="str">
        <f>IF($A154="","",VLOOKUP($A154,'Annex 2 EHV charges'!$D:$P,2,0))</f>
        <v>New Export 82</v>
      </c>
      <c r="C154" s="84" t="str">
        <f>IF($A154="","",VLOOKUP($A154,'Annex 2 EHV charges'!$D:$P,3,0))</f>
        <v>New Export 82</v>
      </c>
      <c r="D154" s="83" t="str">
        <f>IF($A154="","",VLOOKUP($A154,'Annex 2 EHV charges'!$D:$P,4,0))</f>
        <v>Wolverhampton West</v>
      </c>
      <c r="E154" s="85">
        <f>IFERROR(IF(VLOOKUP($A154,'Annex 2 EHV charges'!$D:$P,COLUMN(E154)+5,FALSE)=0,"",VLOOKUP($A154,'Annex 2 EHV charges'!$D:$P,COLUMN(E154)+5,FALSE)),"")</f>
        <v>-1.2729999999999999</v>
      </c>
      <c r="F154" s="86">
        <f>IFERROR(IF(VLOOKUP($A154,'Annex 2 EHV charges'!$D:$P,COLUMN(F154)+5,FALSE)=0,"",VLOOKUP($A154,'Annex 2 EHV charges'!$D:$P,COLUMN(F154)+5,FALSE)),"")</f>
        <v>188.99</v>
      </c>
      <c r="G154" s="87">
        <f>IFERROR(IF(VLOOKUP($A154,'Annex 2 EHV charges'!$D:$P,COLUMN(G154)+5,FALSE)=0,"",VLOOKUP($A154,'Annex 2 EHV charges'!$D:$P,COLUMN(G154)+5,FALSE)),"")</f>
        <v>0.05</v>
      </c>
      <c r="H154" s="87">
        <f>IFERROR(IF(VLOOKUP($A154,'Annex 2 EHV charges'!$D:$P,COLUMN(H154)+5,FALSE)=0,"",VLOOKUP($A154,'Annex 2 EHV charges'!$D:$P,COLUMN(H154)+5,FALSE)),"")</f>
        <v>0.05</v>
      </c>
    </row>
    <row r="155" spans="1:8" x14ac:dyDescent="0.2">
      <c r="A155" s="84" t="str">
        <f t="array" ref="A155">IFERROR(INDEX('Annex 2 EHV charges'!$D$11:$D$200, MATCH(0, IF(ISBLANK('Annex 2 EHV charges'!$D$11:$D$200),1, COUNTIF(A$4:$A154, 'Annex 2 EHV charges'!$D$11:$D$200)), 0)),"")</f>
        <v>New Export 83</v>
      </c>
      <c r="B155" s="83" t="str">
        <f>IF($A155="","",VLOOKUP($A155,'Annex 2 EHV charges'!$D:$P,2,0))</f>
        <v>New Export 83</v>
      </c>
      <c r="C155" s="84" t="str">
        <f>IF($A155="","",VLOOKUP($A155,'Annex 2 EHV charges'!$D:$P,3,0))</f>
        <v>New Export 83</v>
      </c>
      <c r="D155" s="83" t="str">
        <f>IF($A155="","",VLOOKUP($A155,'Annex 2 EHV charges'!$D:$P,4,0))</f>
        <v>Worcester Solar Battery Storage Tibberton ESS &amp; PV</v>
      </c>
      <c r="E155" s="85">
        <f>IFERROR(IF(VLOOKUP($A155,'Annex 2 EHV charges'!$D:$P,COLUMN(E155)+5,FALSE)=0,"",VLOOKUP($A155,'Annex 2 EHV charges'!$D:$P,COLUMN(E155)+5,FALSE)),"")</f>
        <v>-1.7889999999999999</v>
      </c>
      <c r="F155" s="86">
        <f>IFERROR(IF(VLOOKUP($A155,'Annex 2 EHV charges'!$D:$P,COLUMN(F155)+5,FALSE)=0,"",VLOOKUP($A155,'Annex 2 EHV charges'!$D:$P,COLUMN(F155)+5,FALSE)),"")</f>
        <v>1562.85</v>
      </c>
      <c r="G155" s="87">
        <f>IFERROR(IF(VLOOKUP($A155,'Annex 2 EHV charges'!$D:$P,COLUMN(G155)+5,FALSE)=0,"",VLOOKUP($A155,'Annex 2 EHV charges'!$D:$P,COLUMN(G155)+5,FALSE)),"")</f>
        <v>0.05</v>
      </c>
      <c r="H155" s="87">
        <f>IFERROR(IF(VLOOKUP($A155,'Annex 2 EHV charges'!$D:$P,COLUMN(H155)+5,FALSE)=0,"",VLOOKUP($A155,'Annex 2 EHV charges'!$D:$P,COLUMN(H155)+5,FALSE)),"")</f>
        <v>0.05</v>
      </c>
    </row>
    <row r="156" spans="1:8" x14ac:dyDescent="0.2">
      <c r="A156" s="84" t="str">
        <f t="array" ref="A156">IFERROR(INDEX('Annex 2 EHV charges'!$D$11:$D$200, MATCH(0, IF(ISBLANK('Annex 2 EHV charges'!$D$11:$D$200),1, COUNTIF(A$4:$A155, 'Annex 2 EHV charges'!$D$11:$D$200)), 0)),"")</f>
        <v>New Export 84</v>
      </c>
      <c r="B156" s="83" t="str">
        <f>IF($A156="","",VLOOKUP($A156,'Annex 2 EHV charges'!$D:$P,2,0))</f>
        <v>New Export 84</v>
      </c>
      <c r="C156" s="84" t="str">
        <f>IF($A156="","",VLOOKUP($A156,'Annex 2 EHV charges'!$D:$P,3,0))</f>
        <v>New Export 84</v>
      </c>
      <c r="D156" s="83" t="str">
        <f>IF($A156="","",VLOOKUP($A156,'Annex 2 EHV charges'!$D:$P,4,0))</f>
        <v>Worlds End  PV</v>
      </c>
      <c r="E156" s="85" t="str">
        <f>IFERROR(IF(VLOOKUP($A156,'Annex 2 EHV charges'!$D:$P,COLUMN(E156)+5,FALSE)=0,"",VLOOKUP($A156,'Annex 2 EHV charges'!$D:$P,COLUMN(E156)+5,FALSE)),"")</f>
        <v/>
      </c>
      <c r="F156" s="86">
        <f>IFERROR(IF(VLOOKUP($A156,'Annex 2 EHV charges'!$D:$P,COLUMN(F156)+5,FALSE)=0,"",VLOOKUP($A156,'Annex 2 EHV charges'!$D:$P,COLUMN(F156)+5,FALSE)),"")</f>
        <v>729.07</v>
      </c>
      <c r="G156" s="87">
        <f>IFERROR(IF(VLOOKUP($A156,'Annex 2 EHV charges'!$D:$P,COLUMN(G156)+5,FALSE)=0,"",VLOOKUP($A156,'Annex 2 EHV charges'!$D:$P,COLUMN(G156)+5,FALSE)),"")</f>
        <v>0.05</v>
      </c>
      <c r="H156" s="87">
        <f>IFERROR(IF(VLOOKUP($A156,'Annex 2 EHV charges'!$D:$P,COLUMN(H156)+5,FALSE)=0,"",VLOOKUP($A156,'Annex 2 EHV charges'!$D:$P,COLUMN(H156)+5,FALSE)),"")</f>
        <v>0.05</v>
      </c>
    </row>
    <row r="157" spans="1:8" x14ac:dyDescent="0.2">
      <c r="A157" s="84" t="str">
        <f t="array" ref="A157">IFERROR(INDEX('Annex 2 EHV charges'!$D$11:$D$200, MATCH(0, IF(ISBLANK('Annex 2 EHV charges'!$D$11:$D$200),1, COUNTIF(A$4:$A156, 'Annex 2 EHV charges'!$D$11:$D$200)), 0)),"")</f>
        <v/>
      </c>
      <c r="B157" s="83" t="str">
        <f>IF($A157="","",VLOOKUP($A157,'Annex 2 EHV charges'!$D:$P,2,0))</f>
        <v/>
      </c>
      <c r="C157" s="84" t="str">
        <f>IF($A157="","",VLOOKUP($A157,'Annex 2 EHV charges'!$D:$P,3,0))</f>
        <v/>
      </c>
      <c r="D157" s="83" t="str">
        <f>IF($A157="","",VLOOKUP($A157,'Annex 2 EHV charges'!$D:$P,4,0))</f>
        <v/>
      </c>
      <c r="E157" s="85" t="str">
        <f>IFERROR(IF(VLOOKUP($A157,'Annex 2 EHV charges'!$D:$P,COLUMN(E157)+5,FALSE)=0,"",VLOOKUP($A157,'Annex 2 EHV charges'!$D:$P,COLUMN(E157)+5,FALSE)),"")</f>
        <v/>
      </c>
      <c r="F157" s="86" t="str">
        <f>IFERROR(IF(VLOOKUP($A157,'Annex 2 EHV charges'!$D:$P,COLUMN(F157)+5,FALSE)=0,"",VLOOKUP($A157,'Annex 2 EHV charges'!$D:$P,COLUMN(F157)+5,FALSE)),"")</f>
        <v/>
      </c>
      <c r="G157" s="87" t="str">
        <f>IFERROR(IF(VLOOKUP($A157,'Annex 2 EHV charges'!$D:$P,COLUMN(G157)+5,FALSE)=0,"",VLOOKUP($A157,'Annex 2 EHV charges'!$D:$P,COLUMN(G157)+5,FALSE)),"")</f>
        <v/>
      </c>
      <c r="H157" s="87" t="str">
        <f>IFERROR(IF(VLOOKUP($A157,'Annex 2 EHV charges'!$D:$P,COLUMN(H157)+5,FALSE)=0,"",VLOOKUP($A157,'Annex 2 EHV charges'!$D:$P,COLUMN(H157)+5,FALSE)),"")</f>
        <v/>
      </c>
    </row>
    <row r="158" spans="1:8" x14ac:dyDescent="0.2">
      <c r="A158" s="84" t="str">
        <f t="array" ref="A158">IFERROR(INDEX('Annex 2 EHV charges'!$D$11:$D$200, MATCH(0, IF(ISBLANK('Annex 2 EHV charges'!$D$11:$D$200),1, COUNTIF(A$4:$A157, 'Annex 2 EHV charges'!$D$11:$D$200)), 0)),"")</f>
        <v/>
      </c>
      <c r="B158" s="83" t="str">
        <f>IF($A158="","",VLOOKUP($A158,'Annex 2 EHV charges'!$D:$P,2,0))</f>
        <v/>
      </c>
      <c r="C158" s="84" t="str">
        <f>IF($A158="","",VLOOKUP($A158,'Annex 2 EHV charges'!$D:$P,3,0))</f>
        <v/>
      </c>
      <c r="D158" s="83" t="str">
        <f>IF($A158="","",VLOOKUP($A158,'Annex 2 EHV charges'!$D:$P,4,0))</f>
        <v/>
      </c>
      <c r="E158" s="85" t="str">
        <f>IFERROR(IF(VLOOKUP($A158,'Annex 2 EHV charges'!$D:$P,COLUMN(E158)+5,FALSE)=0,"",VLOOKUP($A158,'Annex 2 EHV charges'!$D:$P,COLUMN(E158)+5,FALSE)),"")</f>
        <v/>
      </c>
      <c r="F158" s="86" t="str">
        <f>IFERROR(IF(VLOOKUP($A158,'Annex 2 EHV charges'!$D:$P,COLUMN(F158)+5,FALSE)=0,"",VLOOKUP($A158,'Annex 2 EHV charges'!$D:$P,COLUMN(F158)+5,FALSE)),"")</f>
        <v/>
      </c>
      <c r="G158" s="87" t="str">
        <f>IFERROR(IF(VLOOKUP($A158,'Annex 2 EHV charges'!$D:$P,COLUMN(G158)+5,FALSE)=0,"",VLOOKUP($A158,'Annex 2 EHV charges'!$D:$P,COLUMN(G158)+5,FALSE)),"")</f>
        <v/>
      </c>
      <c r="H158" s="87" t="str">
        <f>IFERROR(IF(VLOOKUP($A158,'Annex 2 EHV charges'!$D:$P,COLUMN(H158)+5,FALSE)=0,"",VLOOKUP($A158,'Annex 2 EHV charges'!$D:$P,COLUMN(H158)+5,FALSE)),"")</f>
        <v/>
      </c>
    </row>
    <row r="159" spans="1:8" x14ac:dyDescent="0.2">
      <c r="A159" s="84" t="str">
        <f t="array" ref="A159">IFERROR(INDEX('Annex 2 EHV charges'!$D$11:$D$200, MATCH(0, IF(ISBLANK('Annex 2 EHV charges'!$D$11:$D$200),1, COUNTIF(A$4:$A158, 'Annex 2 EHV charges'!$D$11:$D$200)), 0)),"")</f>
        <v/>
      </c>
      <c r="B159" s="83" t="str">
        <f>IF($A159="","",VLOOKUP($A159,'Annex 2 EHV charges'!$D:$P,2,0))</f>
        <v/>
      </c>
      <c r="C159" s="84" t="str">
        <f>IF($A159="","",VLOOKUP($A159,'Annex 2 EHV charges'!$D:$P,3,0))</f>
        <v/>
      </c>
      <c r="D159" s="83" t="str">
        <f>IF($A159="","",VLOOKUP($A159,'Annex 2 EHV charges'!$D:$P,4,0))</f>
        <v/>
      </c>
      <c r="E159" s="85" t="str">
        <f>IFERROR(IF(VLOOKUP($A159,'Annex 2 EHV charges'!$D:$P,COLUMN(E159)+5,FALSE)=0,"",VLOOKUP($A159,'Annex 2 EHV charges'!$D:$P,COLUMN(E159)+5,FALSE)),"")</f>
        <v/>
      </c>
      <c r="F159" s="86" t="str">
        <f>IFERROR(IF(VLOOKUP($A159,'Annex 2 EHV charges'!$D:$P,COLUMN(F159)+5,FALSE)=0,"",VLOOKUP($A159,'Annex 2 EHV charges'!$D:$P,COLUMN(F159)+5,FALSE)),"")</f>
        <v/>
      </c>
      <c r="G159" s="87" t="str">
        <f>IFERROR(IF(VLOOKUP($A159,'Annex 2 EHV charges'!$D:$P,COLUMN(G159)+5,FALSE)=0,"",VLOOKUP($A159,'Annex 2 EHV charges'!$D:$P,COLUMN(G159)+5,FALSE)),"")</f>
        <v/>
      </c>
      <c r="H159" s="87" t="str">
        <f>IFERROR(IF(VLOOKUP($A159,'Annex 2 EHV charges'!$D:$P,COLUMN(H159)+5,FALSE)=0,"",VLOOKUP($A159,'Annex 2 EHV charges'!$D:$P,COLUMN(H159)+5,FALSE)),"")</f>
        <v/>
      </c>
    </row>
    <row r="160" spans="1:8" x14ac:dyDescent="0.2">
      <c r="A160" s="84" t="str">
        <f t="array" ref="A160">IFERROR(INDEX('Annex 2 EHV charges'!$D$11:$D$200, MATCH(0, IF(ISBLANK('Annex 2 EHV charges'!$D$11:$D$200),1, COUNTIF(A$4:$A159, 'Annex 2 EHV charges'!$D$11:$D$200)), 0)),"")</f>
        <v/>
      </c>
      <c r="B160" s="83" t="str">
        <f>IF($A160="","",VLOOKUP($A160,'Annex 2 EHV charges'!$D:$P,2,0))</f>
        <v/>
      </c>
      <c r="C160" s="84" t="str">
        <f>IF($A160="","",VLOOKUP($A160,'Annex 2 EHV charges'!$D:$P,3,0))</f>
        <v/>
      </c>
      <c r="D160" s="83" t="str">
        <f>IF($A160="","",VLOOKUP($A160,'Annex 2 EHV charges'!$D:$P,4,0))</f>
        <v/>
      </c>
      <c r="E160" s="85" t="str">
        <f>IFERROR(IF(VLOOKUP($A160,'Annex 2 EHV charges'!$D:$P,COLUMN(E160)+5,FALSE)=0,"",VLOOKUP($A160,'Annex 2 EHV charges'!$D:$P,COLUMN(E160)+5,FALSE)),"")</f>
        <v/>
      </c>
      <c r="F160" s="86" t="str">
        <f>IFERROR(IF(VLOOKUP($A160,'Annex 2 EHV charges'!$D:$P,COLUMN(F160)+5,FALSE)=0,"",VLOOKUP($A160,'Annex 2 EHV charges'!$D:$P,COLUMN(F160)+5,FALSE)),"")</f>
        <v/>
      </c>
      <c r="G160" s="87" t="str">
        <f>IFERROR(IF(VLOOKUP($A160,'Annex 2 EHV charges'!$D:$P,COLUMN(G160)+5,FALSE)=0,"",VLOOKUP($A160,'Annex 2 EHV charges'!$D:$P,COLUMN(G160)+5,FALSE)),"")</f>
        <v/>
      </c>
      <c r="H160" s="87" t="str">
        <f>IFERROR(IF(VLOOKUP($A160,'Annex 2 EHV charges'!$D:$P,COLUMN(H160)+5,FALSE)=0,"",VLOOKUP($A160,'Annex 2 EHV charges'!$D:$P,COLUMN(H160)+5,FALSE)),"")</f>
        <v/>
      </c>
    </row>
    <row r="161" spans="1:8" x14ac:dyDescent="0.2">
      <c r="A161" s="84" t="str">
        <f t="array" ref="A161">IFERROR(INDEX('Annex 2 EHV charges'!$D$11:$D$200, MATCH(0, IF(ISBLANK('Annex 2 EHV charges'!$D$11:$D$200),1, COUNTIF(A$4:$A160, 'Annex 2 EHV charges'!$D$11:$D$200)), 0)),"")</f>
        <v/>
      </c>
      <c r="B161" s="83" t="str">
        <f>IF($A161="","",VLOOKUP($A161,'Annex 2 EHV charges'!$D:$P,2,0))</f>
        <v/>
      </c>
      <c r="C161" s="84" t="str">
        <f>IF($A161="","",VLOOKUP($A161,'Annex 2 EHV charges'!$D:$P,3,0))</f>
        <v/>
      </c>
      <c r="D161" s="83" t="str">
        <f>IF($A161="","",VLOOKUP($A161,'Annex 2 EHV charges'!$D:$P,4,0))</f>
        <v/>
      </c>
      <c r="E161" s="85" t="str">
        <f>IFERROR(IF(VLOOKUP($A161,'Annex 2 EHV charges'!$D:$P,COLUMN(E161)+5,FALSE)=0,"",VLOOKUP($A161,'Annex 2 EHV charges'!$D:$P,COLUMN(E161)+5,FALSE)),"")</f>
        <v/>
      </c>
      <c r="F161" s="86" t="str">
        <f>IFERROR(IF(VLOOKUP($A161,'Annex 2 EHV charges'!$D:$P,COLUMN(F161)+5,FALSE)=0,"",VLOOKUP($A161,'Annex 2 EHV charges'!$D:$P,COLUMN(F161)+5,FALSE)),"")</f>
        <v/>
      </c>
      <c r="G161" s="87" t="str">
        <f>IFERROR(IF(VLOOKUP($A161,'Annex 2 EHV charges'!$D:$P,COLUMN(G161)+5,FALSE)=0,"",VLOOKUP($A161,'Annex 2 EHV charges'!$D:$P,COLUMN(G161)+5,FALSE)),"")</f>
        <v/>
      </c>
      <c r="H161" s="87" t="str">
        <f>IFERROR(IF(VLOOKUP($A161,'Annex 2 EHV charges'!$D:$P,COLUMN(H161)+5,FALSE)=0,"",VLOOKUP($A161,'Annex 2 EHV charges'!$D:$P,COLUMN(H161)+5,FALSE)),"")</f>
        <v/>
      </c>
    </row>
    <row r="162" spans="1:8" x14ac:dyDescent="0.2">
      <c r="A162" s="84" t="str">
        <f t="array" ref="A162">IFERROR(INDEX('Annex 2 EHV charges'!$D$11:$D$200, MATCH(0, IF(ISBLANK('Annex 2 EHV charges'!$D$11:$D$200),1, COUNTIF(A$4:$A161, 'Annex 2 EHV charges'!$D$11:$D$200)), 0)),"")</f>
        <v/>
      </c>
      <c r="B162" s="83" t="str">
        <f>IF($A162="","",VLOOKUP($A162,'Annex 2 EHV charges'!$D:$P,2,0))</f>
        <v/>
      </c>
      <c r="C162" s="84" t="str">
        <f>IF($A162="","",VLOOKUP($A162,'Annex 2 EHV charges'!$D:$P,3,0))</f>
        <v/>
      </c>
      <c r="D162" s="83" t="str">
        <f>IF($A162="","",VLOOKUP($A162,'Annex 2 EHV charges'!$D:$P,4,0))</f>
        <v/>
      </c>
      <c r="E162" s="85" t="str">
        <f>IFERROR(IF(VLOOKUP($A162,'Annex 2 EHV charges'!$D:$P,COLUMN(E162)+5,FALSE)=0,"",VLOOKUP($A162,'Annex 2 EHV charges'!$D:$P,COLUMN(E162)+5,FALSE)),"")</f>
        <v/>
      </c>
      <c r="F162" s="86" t="str">
        <f>IFERROR(IF(VLOOKUP($A162,'Annex 2 EHV charges'!$D:$P,COLUMN(F162)+5,FALSE)=0,"",VLOOKUP($A162,'Annex 2 EHV charges'!$D:$P,COLUMN(F162)+5,FALSE)),"")</f>
        <v/>
      </c>
      <c r="G162" s="87" t="str">
        <f>IFERROR(IF(VLOOKUP($A162,'Annex 2 EHV charges'!$D:$P,COLUMN(G162)+5,FALSE)=0,"",VLOOKUP($A162,'Annex 2 EHV charges'!$D:$P,COLUMN(G162)+5,FALSE)),"")</f>
        <v/>
      </c>
      <c r="H162" s="87" t="str">
        <f>IFERROR(IF(VLOOKUP($A162,'Annex 2 EHV charges'!$D:$P,COLUMN(H162)+5,FALSE)=0,"",VLOOKUP($A162,'Annex 2 EHV charges'!$D:$P,COLUMN(H162)+5,FALSE)),"")</f>
        <v/>
      </c>
    </row>
    <row r="163" spans="1:8" x14ac:dyDescent="0.2">
      <c r="A163" s="84" t="str">
        <f t="array" ref="A163">IFERROR(INDEX('Annex 2 EHV charges'!$D$11:$D$200, MATCH(0, IF(ISBLANK('Annex 2 EHV charges'!$D$11:$D$200),1, COUNTIF(A$4:$A162, 'Annex 2 EHV charges'!$D$11:$D$200)), 0)),"")</f>
        <v/>
      </c>
      <c r="B163" s="83" t="str">
        <f>IF($A163="","",VLOOKUP($A163,'Annex 2 EHV charges'!$D:$P,2,0))</f>
        <v/>
      </c>
      <c r="C163" s="84" t="str">
        <f>IF($A163="","",VLOOKUP($A163,'Annex 2 EHV charges'!$D:$P,3,0))</f>
        <v/>
      </c>
      <c r="D163" s="83" t="str">
        <f>IF($A163="","",VLOOKUP($A163,'Annex 2 EHV charges'!$D:$P,4,0))</f>
        <v/>
      </c>
      <c r="E163" s="85" t="str">
        <f>IFERROR(IF(VLOOKUP($A163,'Annex 2 EHV charges'!$D:$P,COLUMN(E163)+5,FALSE)=0,"",VLOOKUP($A163,'Annex 2 EHV charges'!$D:$P,COLUMN(E163)+5,FALSE)),"")</f>
        <v/>
      </c>
      <c r="F163" s="86" t="str">
        <f>IFERROR(IF(VLOOKUP($A163,'Annex 2 EHV charges'!$D:$P,COLUMN(F163)+5,FALSE)=0,"",VLOOKUP($A163,'Annex 2 EHV charges'!$D:$P,COLUMN(F163)+5,FALSE)),"")</f>
        <v/>
      </c>
      <c r="G163" s="87" t="str">
        <f>IFERROR(IF(VLOOKUP($A163,'Annex 2 EHV charges'!$D:$P,COLUMN(G163)+5,FALSE)=0,"",VLOOKUP($A163,'Annex 2 EHV charges'!$D:$P,COLUMN(G163)+5,FALSE)),"")</f>
        <v/>
      </c>
      <c r="H163" s="87" t="str">
        <f>IFERROR(IF(VLOOKUP($A163,'Annex 2 EHV charges'!$D:$P,COLUMN(H163)+5,FALSE)=0,"",VLOOKUP($A163,'Annex 2 EHV charges'!$D:$P,COLUMN(H163)+5,FALSE)),"")</f>
        <v/>
      </c>
    </row>
    <row r="164" spans="1:8" x14ac:dyDescent="0.2">
      <c r="A164" s="84" t="str">
        <f t="array" ref="A164">IFERROR(INDEX('Annex 2 EHV charges'!$D$11:$D$200, MATCH(0, IF(ISBLANK('Annex 2 EHV charges'!$D$11:$D$200),1, COUNTIF(A$4:$A163, 'Annex 2 EHV charges'!$D$11:$D$200)), 0)),"")</f>
        <v/>
      </c>
      <c r="B164" s="83" t="str">
        <f>IF($A164="","",VLOOKUP($A164,'Annex 2 EHV charges'!$D:$P,2,0))</f>
        <v/>
      </c>
      <c r="C164" s="84" t="str">
        <f>IF($A164="","",VLOOKUP($A164,'Annex 2 EHV charges'!$D:$P,3,0))</f>
        <v/>
      </c>
      <c r="D164" s="83" t="str">
        <f>IF($A164="","",VLOOKUP($A164,'Annex 2 EHV charges'!$D:$P,4,0))</f>
        <v/>
      </c>
      <c r="E164" s="85" t="str">
        <f>IFERROR(IF(VLOOKUP($A164,'Annex 2 EHV charges'!$D:$P,COLUMN(E164)+5,FALSE)=0,"",VLOOKUP($A164,'Annex 2 EHV charges'!$D:$P,COLUMN(E164)+5,FALSE)),"")</f>
        <v/>
      </c>
      <c r="F164" s="86" t="str">
        <f>IFERROR(IF(VLOOKUP($A164,'Annex 2 EHV charges'!$D:$P,COLUMN(F164)+5,FALSE)=0,"",VLOOKUP($A164,'Annex 2 EHV charges'!$D:$P,COLUMN(F164)+5,FALSE)),"")</f>
        <v/>
      </c>
      <c r="G164" s="87" t="str">
        <f>IFERROR(IF(VLOOKUP($A164,'Annex 2 EHV charges'!$D:$P,COLUMN(G164)+5,FALSE)=0,"",VLOOKUP($A164,'Annex 2 EHV charges'!$D:$P,COLUMN(G164)+5,FALSE)),"")</f>
        <v/>
      </c>
      <c r="H164" s="87" t="str">
        <f>IFERROR(IF(VLOOKUP($A164,'Annex 2 EHV charges'!$D:$P,COLUMN(H164)+5,FALSE)=0,"",VLOOKUP($A164,'Annex 2 EHV charges'!$D:$P,COLUMN(H164)+5,FALSE)),"")</f>
        <v/>
      </c>
    </row>
    <row r="165" spans="1:8" x14ac:dyDescent="0.2">
      <c r="A165" s="84" t="str">
        <f t="array" ref="A165">IFERROR(INDEX('Annex 2 EHV charges'!$D$11:$D$200, MATCH(0, IF(ISBLANK('Annex 2 EHV charges'!$D$11:$D$200),1, COUNTIF(A$4:$A164, 'Annex 2 EHV charges'!$D$11:$D$200)), 0)),"")</f>
        <v/>
      </c>
      <c r="B165" s="83" t="str">
        <f>IF($A165="","",VLOOKUP($A165,'Annex 2 EHV charges'!$D:$P,2,0))</f>
        <v/>
      </c>
      <c r="C165" s="84" t="str">
        <f>IF($A165="","",VLOOKUP($A165,'Annex 2 EHV charges'!$D:$P,3,0))</f>
        <v/>
      </c>
      <c r="D165" s="83" t="str">
        <f>IF($A165="","",VLOOKUP($A165,'Annex 2 EHV charges'!$D:$P,4,0))</f>
        <v/>
      </c>
      <c r="E165" s="85" t="str">
        <f>IFERROR(IF(VLOOKUP($A165,'Annex 2 EHV charges'!$D:$P,COLUMN(E165)+5,FALSE)=0,"",VLOOKUP($A165,'Annex 2 EHV charges'!$D:$P,COLUMN(E165)+5,FALSE)),"")</f>
        <v/>
      </c>
      <c r="F165" s="86" t="str">
        <f>IFERROR(IF(VLOOKUP($A165,'Annex 2 EHV charges'!$D:$P,COLUMN(F165)+5,FALSE)=0,"",VLOOKUP($A165,'Annex 2 EHV charges'!$D:$P,COLUMN(F165)+5,FALSE)),"")</f>
        <v/>
      </c>
      <c r="G165" s="87" t="str">
        <f>IFERROR(IF(VLOOKUP($A165,'Annex 2 EHV charges'!$D:$P,COLUMN(G165)+5,FALSE)=0,"",VLOOKUP($A165,'Annex 2 EHV charges'!$D:$P,COLUMN(G165)+5,FALSE)),"")</f>
        <v/>
      </c>
      <c r="H165" s="87" t="str">
        <f>IFERROR(IF(VLOOKUP($A165,'Annex 2 EHV charges'!$D:$P,COLUMN(H165)+5,FALSE)=0,"",VLOOKUP($A165,'Annex 2 EHV charges'!$D:$P,COLUMN(H165)+5,FALSE)),"")</f>
        <v/>
      </c>
    </row>
    <row r="166" spans="1:8" x14ac:dyDescent="0.2">
      <c r="A166" s="84" t="str">
        <f t="array" ref="A166">IFERROR(INDEX('Annex 2 EHV charges'!$D$11:$D$200, MATCH(0, IF(ISBLANK('Annex 2 EHV charges'!$D$11:$D$200),1, COUNTIF(A$4:$A165, 'Annex 2 EHV charges'!$D$11:$D$200)), 0)),"")</f>
        <v/>
      </c>
      <c r="B166" s="83" t="str">
        <f>IF($A166="","",VLOOKUP($A166,'Annex 2 EHV charges'!$D:$P,2,0))</f>
        <v/>
      </c>
      <c r="C166" s="84" t="str">
        <f>IF($A166="","",VLOOKUP($A166,'Annex 2 EHV charges'!$D:$P,3,0))</f>
        <v/>
      </c>
      <c r="D166" s="83" t="str">
        <f>IF($A166="","",VLOOKUP($A166,'Annex 2 EHV charges'!$D:$P,4,0))</f>
        <v/>
      </c>
      <c r="E166" s="85" t="str">
        <f>IFERROR(IF(VLOOKUP($A166,'Annex 2 EHV charges'!$D:$P,COLUMN(E166)+5,FALSE)=0,"",VLOOKUP($A166,'Annex 2 EHV charges'!$D:$P,COLUMN(E166)+5,FALSE)),"")</f>
        <v/>
      </c>
      <c r="F166" s="86" t="str">
        <f>IFERROR(IF(VLOOKUP($A166,'Annex 2 EHV charges'!$D:$P,COLUMN(F166)+5,FALSE)=0,"",VLOOKUP($A166,'Annex 2 EHV charges'!$D:$P,COLUMN(F166)+5,FALSE)),"")</f>
        <v/>
      </c>
      <c r="G166" s="87" t="str">
        <f>IFERROR(IF(VLOOKUP($A166,'Annex 2 EHV charges'!$D:$P,COLUMN(G166)+5,FALSE)=0,"",VLOOKUP($A166,'Annex 2 EHV charges'!$D:$P,COLUMN(G166)+5,FALSE)),"")</f>
        <v/>
      </c>
      <c r="H166" s="87" t="str">
        <f>IFERROR(IF(VLOOKUP($A166,'Annex 2 EHV charges'!$D:$P,COLUMN(H166)+5,FALSE)=0,"",VLOOKUP($A166,'Annex 2 EHV charges'!$D:$P,COLUMN(H166)+5,FALSE)),"")</f>
        <v/>
      </c>
    </row>
    <row r="167" spans="1:8" x14ac:dyDescent="0.2">
      <c r="A167" s="84" t="str">
        <f t="array" ref="A167">IFERROR(INDEX('Annex 2 EHV charges'!$D$11:$D$200, MATCH(0, IF(ISBLANK('Annex 2 EHV charges'!$D$11:$D$200),1, COUNTIF(A$4:$A166, 'Annex 2 EHV charges'!$D$11:$D$200)), 0)),"")</f>
        <v/>
      </c>
      <c r="B167" s="83" t="str">
        <f>IF($A167="","",VLOOKUP($A167,'Annex 2 EHV charges'!$D:$P,2,0))</f>
        <v/>
      </c>
      <c r="C167" s="84" t="str">
        <f>IF($A167="","",VLOOKUP($A167,'Annex 2 EHV charges'!$D:$P,3,0))</f>
        <v/>
      </c>
      <c r="D167" s="83" t="str">
        <f>IF($A167="","",VLOOKUP($A167,'Annex 2 EHV charges'!$D:$P,4,0))</f>
        <v/>
      </c>
      <c r="E167" s="85" t="str">
        <f>IFERROR(IF(VLOOKUP($A167,'Annex 2 EHV charges'!$D:$P,COLUMN(E167)+5,FALSE)=0,"",VLOOKUP($A167,'Annex 2 EHV charges'!$D:$P,COLUMN(E167)+5,FALSE)),"")</f>
        <v/>
      </c>
      <c r="F167" s="86" t="str">
        <f>IFERROR(IF(VLOOKUP($A167,'Annex 2 EHV charges'!$D:$P,COLUMN(F167)+5,FALSE)=0,"",VLOOKUP($A167,'Annex 2 EHV charges'!$D:$P,COLUMN(F167)+5,FALSE)),"")</f>
        <v/>
      </c>
      <c r="G167" s="87" t="str">
        <f>IFERROR(IF(VLOOKUP($A167,'Annex 2 EHV charges'!$D:$P,COLUMN(G167)+5,FALSE)=0,"",VLOOKUP($A167,'Annex 2 EHV charges'!$D:$P,COLUMN(G167)+5,FALSE)),"")</f>
        <v/>
      </c>
      <c r="H167" s="87" t="str">
        <f>IFERROR(IF(VLOOKUP($A167,'Annex 2 EHV charges'!$D:$P,COLUMN(H167)+5,FALSE)=0,"",VLOOKUP($A167,'Annex 2 EHV charges'!$D:$P,COLUMN(H167)+5,FALSE)),"")</f>
        <v/>
      </c>
    </row>
    <row r="168" spans="1:8" x14ac:dyDescent="0.2">
      <c r="A168" s="84" t="str">
        <f t="array" ref="A168">IFERROR(INDEX('Annex 2 EHV charges'!$D$11:$D$200, MATCH(0, IF(ISBLANK('Annex 2 EHV charges'!$D$11:$D$200),1, COUNTIF(A$4:$A167, 'Annex 2 EHV charges'!$D$11:$D$200)), 0)),"")</f>
        <v/>
      </c>
      <c r="B168" s="83" t="str">
        <f>IF($A168="","",VLOOKUP($A168,'Annex 2 EHV charges'!$D:$P,2,0))</f>
        <v/>
      </c>
      <c r="C168" s="84" t="str">
        <f>IF($A168="","",VLOOKUP($A168,'Annex 2 EHV charges'!$D:$P,3,0))</f>
        <v/>
      </c>
      <c r="D168" s="83" t="str">
        <f>IF($A168="","",VLOOKUP($A168,'Annex 2 EHV charges'!$D:$P,4,0))</f>
        <v/>
      </c>
      <c r="E168" s="85" t="str">
        <f>IFERROR(IF(VLOOKUP($A168,'Annex 2 EHV charges'!$D:$P,COLUMN(E168)+5,FALSE)=0,"",VLOOKUP($A168,'Annex 2 EHV charges'!$D:$P,COLUMN(E168)+5,FALSE)),"")</f>
        <v/>
      </c>
      <c r="F168" s="86" t="str">
        <f>IFERROR(IF(VLOOKUP($A168,'Annex 2 EHV charges'!$D:$P,COLUMN(F168)+5,FALSE)=0,"",VLOOKUP($A168,'Annex 2 EHV charges'!$D:$P,COLUMN(F168)+5,FALSE)),"")</f>
        <v/>
      </c>
      <c r="G168" s="87" t="str">
        <f>IFERROR(IF(VLOOKUP($A168,'Annex 2 EHV charges'!$D:$P,COLUMN(G168)+5,FALSE)=0,"",VLOOKUP($A168,'Annex 2 EHV charges'!$D:$P,COLUMN(G168)+5,FALSE)),"")</f>
        <v/>
      </c>
      <c r="H168" s="87" t="str">
        <f>IFERROR(IF(VLOOKUP($A168,'Annex 2 EHV charges'!$D:$P,COLUMN(H168)+5,FALSE)=0,"",VLOOKUP($A168,'Annex 2 EHV charges'!$D:$P,COLUMN(H168)+5,FALSE)),"")</f>
        <v/>
      </c>
    </row>
    <row r="169" spans="1:8" x14ac:dyDescent="0.2">
      <c r="A169" s="84" t="str">
        <f t="array" ref="A169">IFERROR(INDEX('Annex 2 EHV charges'!$D$11:$D$200, MATCH(0, IF(ISBLANK('Annex 2 EHV charges'!$D$11:$D$200),1, COUNTIF(A$4:$A168, 'Annex 2 EHV charges'!$D$11:$D$200)), 0)),"")</f>
        <v/>
      </c>
      <c r="B169" s="83" t="str">
        <f>IF($A169="","",VLOOKUP($A169,'Annex 2 EHV charges'!$D:$P,2,0))</f>
        <v/>
      </c>
      <c r="C169" s="84" t="str">
        <f>IF($A169="","",VLOOKUP($A169,'Annex 2 EHV charges'!$D:$P,3,0))</f>
        <v/>
      </c>
      <c r="D169" s="83" t="str">
        <f>IF($A169="","",VLOOKUP($A169,'Annex 2 EHV charges'!$D:$P,4,0))</f>
        <v/>
      </c>
      <c r="E169" s="85" t="str">
        <f>IFERROR(IF(VLOOKUP($A169,'Annex 2 EHV charges'!$D:$P,COLUMN(E169)+5,FALSE)=0,"",VLOOKUP($A169,'Annex 2 EHV charges'!$D:$P,COLUMN(E169)+5,FALSE)),"")</f>
        <v/>
      </c>
      <c r="F169" s="86" t="str">
        <f>IFERROR(IF(VLOOKUP($A169,'Annex 2 EHV charges'!$D:$P,COLUMN(F169)+5,FALSE)=0,"",VLOOKUP($A169,'Annex 2 EHV charges'!$D:$P,COLUMN(F169)+5,FALSE)),"")</f>
        <v/>
      </c>
      <c r="G169" s="87" t="str">
        <f>IFERROR(IF(VLOOKUP($A169,'Annex 2 EHV charges'!$D:$P,COLUMN(G169)+5,FALSE)=0,"",VLOOKUP($A169,'Annex 2 EHV charges'!$D:$P,COLUMN(G169)+5,FALSE)),"")</f>
        <v/>
      </c>
      <c r="H169" s="87" t="str">
        <f>IFERROR(IF(VLOOKUP($A169,'Annex 2 EHV charges'!$D:$P,COLUMN(H169)+5,FALSE)=0,"",VLOOKUP($A169,'Annex 2 EHV charges'!$D:$P,COLUMN(H169)+5,FALSE)),"")</f>
        <v/>
      </c>
    </row>
    <row r="170" spans="1:8" x14ac:dyDescent="0.2">
      <c r="A170" s="84" t="str">
        <f t="array" ref="A170">IFERROR(INDEX('Annex 2 EHV charges'!$D$11:$D$200, MATCH(0, IF(ISBLANK('Annex 2 EHV charges'!$D$11:$D$200),1, COUNTIF(A$4:$A169, 'Annex 2 EHV charges'!$D$11:$D$200)), 0)),"")</f>
        <v/>
      </c>
      <c r="B170" s="83" t="str">
        <f>IF($A170="","",VLOOKUP($A170,'Annex 2 EHV charges'!$D:$P,2,0))</f>
        <v/>
      </c>
      <c r="C170" s="84" t="str">
        <f>IF($A170="","",VLOOKUP($A170,'Annex 2 EHV charges'!$D:$P,3,0))</f>
        <v/>
      </c>
      <c r="D170" s="83" t="str">
        <f>IF($A170="","",VLOOKUP($A170,'Annex 2 EHV charges'!$D:$P,4,0))</f>
        <v/>
      </c>
      <c r="E170" s="85" t="str">
        <f>IFERROR(IF(VLOOKUP($A170,'Annex 2 EHV charges'!$D:$P,COLUMN(E170)+5,FALSE)=0,"",VLOOKUP($A170,'Annex 2 EHV charges'!$D:$P,COLUMN(E170)+5,FALSE)),"")</f>
        <v/>
      </c>
      <c r="F170" s="86" t="str">
        <f>IFERROR(IF(VLOOKUP($A170,'Annex 2 EHV charges'!$D:$P,COLUMN(F170)+5,FALSE)=0,"",VLOOKUP($A170,'Annex 2 EHV charges'!$D:$P,COLUMN(F170)+5,FALSE)),"")</f>
        <v/>
      </c>
      <c r="G170" s="87" t="str">
        <f>IFERROR(IF(VLOOKUP($A170,'Annex 2 EHV charges'!$D:$P,COLUMN(G170)+5,FALSE)=0,"",VLOOKUP($A170,'Annex 2 EHV charges'!$D:$P,COLUMN(G170)+5,FALSE)),"")</f>
        <v/>
      </c>
      <c r="H170" s="87" t="str">
        <f>IFERROR(IF(VLOOKUP($A170,'Annex 2 EHV charges'!$D:$P,COLUMN(H170)+5,FALSE)=0,"",VLOOKUP($A170,'Annex 2 EHV charges'!$D:$P,COLUMN(H170)+5,FALSE)),"")</f>
        <v/>
      </c>
    </row>
    <row r="171" spans="1:8" x14ac:dyDescent="0.2">
      <c r="A171" s="84" t="str">
        <f t="array" ref="A171">IFERROR(INDEX('Annex 2 EHV charges'!$D$11:$D$200, MATCH(0, IF(ISBLANK('Annex 2 EHV charges'!$D$11:$D$200),1, COUNTIF(A$4:$A170, 'Annex 2 EHV charges'!$D$11:$D$200)), 0)),"")</f>
        <v/>
      </c>
      <c r="B171" s="83" t="str">
        <f>IF($A171="","",VLOOKUP($A171,'Annex 2 EHV charges'!$D:$P,2,0))</f>
        <v/>
      </c>
      <c r="C171" s="84" t="str">
        <f>IF($A171="","",VLOOKUP($A171,'Annex 2 EHV charges'!$D:$P,3,0))</f>
        <v/>
      </c>
      <c r="D171" s="83" t="str">
        <f>IF($A171="","",VLOOKUP($A171,'Annex 2 EHV charges'!$D:$P,4,0))</f>
        <v/>
      </c>
      <c r="E171" s="85" t="str">
        <f>IFERROR(IF(VLOOKUP($A171,'Annex 2 EHV charges'!$D:$P,COLUMN(E171)+5,FALSE)=0,"",VLOOKUP($A171,'Annex 2 EHV charges'!$D:$P,COLUMN(E171)+5,FALSE)),"")</f>
        <v/>
      </c>
      <c r="F171" s="86" t="str">
        <f>IFERROR(IF(VLOOKUP($A171,'Annex 2 EHV charges'!$D:$P,COLUMN(F171)+5,FALSE)=0,"",VLOOKUP($A171,'Annex 2 EHV charges'!$D:$P,COLUMN(F171)+5,FALSE)),"")</f>
        <v/>
      </c>
      <c r="G171" s="87" t="str">
        <f>IFERROR(IF(VLOOKUP($A171,'Annex 2 EHV charges'!$D:$P,COLUMN(G171)+5,FALSE)=0,"",VLOOKUP($A171,'Annex 2 EHV charges'!$D:$P,COLUMN(G171)+5,FALSE)),"")</f>
        <v/>
      </c>
      <c r="H171" s="87" t="str">
        <f>IFERROR(IF(VLOOKUP($A171,'Annex 2 EHV charges'!$D:$P,COLUMN(H171)+5,FALSE)=0,"",VLOOKUP($A171,'Annex 2 EHV charges'!$D:$P,COLUMN(H171)+5,FALSE)),"")</f>
        <v/>
      </c>
    </row>
    <row r="172" spans="1:8" x14ac:dyDescent="0.2">
      <c r="A172" s="84" t="str">
        <f t="array" ref="A172">IFERROR(INDEX('Annex 2 EHV charges'!$D$11:$D$200, MATCH(0, IF(ISBLANK('Annex 2 EHV charges'!$D$11:$D$200),1, COUNTIF(A$4:$A171, 'Annex 2 EHV charges'!$D$11:$D$200)), 0)),"")</f>
        <v/>
      </c>
      <c r="B172" s="83" t="str">
        <f>IF($A172="","",VLOOKUP($A172,'Annex 2 EHV charges'!$D:$P,2,0))</f>
        <v/>
      </c>
      <c r="C172" s="84" t="str">
        <f>IF($A172="","",VLOOKUP($A172,'Annex 2 EHV charges'!$D:$P,3,0))</f>
        <v/>
      </c>
      <c r="D172" s="83" t="str">
        <f>IF($A172="","",VLOOKUP($A172,'Annex 2 EHV charges'!$D:$P,4,0))</f>
        <v/>
      </c>
      <c r="E172" s="85" t="str">
        <f>IFERROR(IF(VLOOKUP($A172,'Annex 2 EHV charges'!$D:$P,COLUMN(E172)+5,FALSE)=0,"",VLOOKUP($A172,'Annex 2 EHV charges'!$D:$P,COLUMN(E172)+5,FALSE)),"")</f>
        <v/>
      </c>
      <c r="F172" s="86" t="str">
        <f>IFERROR(IF(VLOOKUP($A172,'Annex 2 EHV charges'!$D:$P,COLUMN(F172)+5,FALSE)=0,"",VLOOKUP($A172,'Annex 2 EHV charges'!$D:$P,COLUMN(F172)+5,FALSE)),"")</f>
        <v/>
      </c>
      <c r="G172" s="87" t="str">
        <f>IFERROR(IF(VLOOKUP($A172,'Annex 2 EHV charges'!$D:$P,COLUMN(G172)+5,FALSE)=0,"",VLOOKUP($A172,'Annex 2 EHV charges'!$D:$P,COLUMN(G172)+5,FALSE)),"")</f>
        <v/>
      </c>
      <c r="H172" s="87" t="str">
        <f>IFERROR(IF(VLOOKUP($A172,'Annex 2 EHV charges'!$D:$P,COLUMN(H172)+5,FALSE)=0,"",VLOOKUP($A172,'Annex 2 EHV charges'!$D:$P,COLUMN(H172)+5,FALSE)),"")</f>
        <v/>
      </c>
    </row>
    <row r="173" spans="1:8" x14ac:dyDescent="0.2">
      <c r="A173" s="84" t="str">
        <f t="array" ref="A173">IFERROR(INDEX('Annex 2 EHV charges'!$D$11:$D$200, MATCH(0, IF(ISBLANK('Annex 2 EHV charges'!$D$11:$D$200),1, COUNTIF(A$4:$A172, 'Annex 2 EHV charges'!$D$11:$D$200)), 0)),"")</f>
        <v/>
      </c>
      <c r="B173" s="83" t="str">
        <f>IF($A173="","",VLOOKUP($A173,'Annex 2 EHV charges'!$D:$P,2,0))</f>
        <v/>
      </c>
      <c r="C173" s="84" t="str">
        <f>IF($A173="","",VLOOKUP($A173,'Annex 2 EHV charges'!$D:$P,3,0))</f>
        <v/>
      </c>
      <c r="D173" s="83" t="str">
        <f>IF($A173="","",VLOOKUP($A173,'Annex 2 EHV charges'!$D:$P,4,0))</f>
        <v/>
      </c>
      <c r="E173" s="85" t="str">
        <f>IFERROR(IF(VLOOKUP($A173,'Annex 2 EHV charges'!$D:$P,COLUMN(E173)+5,FALSE)=0,"",VLOOKUP($A173,'Annex 2 EHV charges'!$D:$P,COLUMN(E173)+5,FALSE)),"")</f>
        <v/>
      </c>
      <c r="F173" s="86" t="str">
        <f>IFERROR(IF(VLOOKUP($A173,'Annex 2 EHV charges'!$D:$P,COLUMN(F173)+5,FALSE)=0,"",VLOOKUP($A173,'Annex 2 EHV charges'!$D:$P,COLUMN(F173)+5,FALSE)),"")</f>
        <v/>
      </c>
      <c r="G173" s="87" t="str">
        <f>IFERROR(IF(VLOOKUP($A173,'Annex 2 EHV charges'!$D:$P,COLUMN(G173)+5,FALSE)=0,"",VLOOKUP($A173,'Annex 2 EHV charges'!$D:$P,COLUMN(G173)+5,FALSE)),"")</f>
        <v/>
      </c>
      <c r="H173" s="87" t="str">
        <f>IFERROR(IF(VLOOKUP($A173,'Annex 2 EHV charges'!$D:$P,COLUMN(H173)+5,FALSE)=0,"",VLOOKUP($A173,'Annex 2 EHV charges'!$D:$P,COLUMN(H173)+5,FALSE)),"")</f>
        <v/>
      </c>
    </row>
    <row r="174" spans="1:8" x14ac:dyDescent="0.2">
      <c r="A174" s="84" t="str">
        <f t="array" ref="A174">IFERROR(INDEX('Annex 2 EHV charges'!$D$11:$D$200, MATCH(0, IF(ISBLANK('Annex 2 EHV charges'!$D$11:$D$200),1, COUNTIF(A$4:$A173, 'Annex 2 EHV charges'!$D$11:$D$200)), 0)),"")</f>
        <v/>
      </c>
      <c r="B174" s="83" t="str">
        <f>IF($A174="","",VLOOKUP($A174,'Annex 2 EHV charges'!$D:$P,2,0))</f>
        <v/>
      </c>
      <c r="C174" s="84" t="str">
        <f>IF($A174="","",VLOOKUP($A174,'Annex 2 EHV charges'!$D:$P,3,0))</f>
        <v/>
      </c>
      <c r="D174" s="83" t="str">
        <f>IF($A174="","",VLOOKUP($A174,'Annex 2 EHV charges'!$D:$P,4,0))</f>
        <v/>
      </c>
      <c r="E174" s="85" t="str">
        <f>IFERROR(IF(VLOOKUP($A174,'Annex 2 EHV charges'!$D:$P,COLUMN(E174)+5,FALSE)=0,"",VLOOKUP($A174,'Annex 2 EHV charges'!$D:$P,COLUMN(E174)+5,FALSE)),"")</f>
        <v/>
      </c>
      <c r="F174" s="86" t="str">
        <f>IFERROR(IF(VLOOKUP($A174,'Annex 2 EHV charges'!$D:$P,COLUMN(F174)+5,FALSE)=0,"",VLOOKUP($A174,'Annex 2 EHV charges'!$D:$P,COLUMN(F174)+5,FALSE)),"")</f>
        <v/>
      </c>
      <c r="G174" s="87" t="str">
        <f>IFERROR(IF(VLOOKUP($A174,'Annex 2 EHV charges'!$D:$P,COLUMN(G174)+5,FALSE)=0,"",VLOOKUP($A174,'Annex 2 EHV charges'!$D:$P,COLUMN(G174)+5,FALSE)),"")</f>
        <v/>
      </c>
      <c r="H174" s="87" t="str">
        <f>IFERROR(IF(VLOOKUP($A174,'Annex 2 EHV charges'!$D:$P,COLUMN(H174)+5,FALSE)=0,"",VLOOKUP($A174,'Annex 2 EHV charges'!$D:$P,COLUMN(H174)+5,FALSE)),"")</f>
        <v/>
      </c>
    </row>
    <row r="175" spans="1:8" x14ac:dyDescent="0.2">
      <c r="A175" s="84" t="str">
        <f t="array" ref="A175">IFERROR(INDEX('Annex 2 EHV charges'!$D$11:$D$200, MATCH(0, IF(ISBLANK('Annex 2 EHV charges'!$D$11:$D$200),1, COUNTIF(A$4:$A174, 'Annex 2 EHV charges'!$D$11:$D$200)), 0)),"")</f>
        <v/>
      </c>
      <c r="B175" s="83" t="str">
        <f>IF($A175="","",VLOOKUP($A175,'Annex 2 EHV charges'!$D:$P,2,0))</f>
        <v/>
      </c>
      <c r="C175" s="84" t="str">
        <f>IF($A175="","",VLOOKUP($A175,'Annex 2 EHV charges'!$D:$P,3,0))</f>
        <v/>
      </c>
      <c r="D175" s="83" t="str">
        <f>IF($A175="","",VLOOKUP($A175,'Annex 2 EHV charges'!$D:$P,4,0))</f>
        <v/>
      </c>
      <c r="E175" s="85" t="str">
        <f>IFERROR(IF(VLOOKUP($A175,'Annex 2 EHV charges'!$D:$P,COLUMN(E175)+5,FALSE)=0,"",VLOOKUP($A175,'Annex 2 EHV charges'!$D:$P,COLUMN(E175)+5,FALSE)),"")</f>
        <v/>
      </c>
      <c r="F175" s="86" t="str">
        <f>IFERROR(IF(VLOOKUP($A175,'Annex 2 EHV charges'!$D:$P,COLUMN(F175)+5,FALSE)=0,"",VLOOKUP($A175,'Annex 2 EHV charges'!$D:$P,COLUMN(F175)+5,FALSE)),"")</f>
        <v/>
      </c>
      <c r="G175" s="87" t="str">
        <f>IFERROR(IF(VLOOKUP($A175,'Annex 2 EHV charges'!$D:$P,COLUMN(G175)+5,FALSE)=0,"",VLOOKUP($A175,'Annex 2 EHV charges'!$D:$P,COLUMN(G175)+5,FALSE)),"")</f>
        <v/>
      </c>
      <c r="H175" s="87" t="str">
        <f>IFERROR(IF(VLOOKUP($A175,'Annex 2 EHV charges'!$D:$P,COLUMN(H175)+5,FALSE)=0,"",VLOOKUP($A175,'Annex 2 EHV charges'!$D:$P,COLUMN(H175)+5,FALSE)),"")</f>
        <v/>
      </c>
    </row>
    <row r="176" spans="1:8" x14ac:dyDescent="0.2">
      <c r="A176" s="84" t="str">
        <f t="array" ref="A176">IFERROR(INDEX('Annex 2 EHV charges'!$D$11:$D$200, MATCH(0, IF(ISBLANK('Annex 2 EHV charges'!$D$11:$D$200),1, COUNTIF(A$4:$A175, 'Annex 2 EHV charges'!$D$11:$D$200)), 0)),"")</f>
        <v/>
      </c>
      <c r="B176" s="83" t="str">
        <f>IF($A176="","",VLOOKUP($A176,'Annex 2 EHV charges'!$D:$P,2,0))</f>
        <v/>
      </c>
      <c r="C176" s="84" t="str">
        <f>IF($A176="","",VLOOKUP($A176,'Annex 2 EHV charges'!$D:$P,3,0))</f>
        <v/>
      </c>
      <c r="D176" s="83" t="str">
        <f>IF($A176="","",VLOOKUP($A176,'Annex 2 EHV charges'!$D:$P,4,0))</f>
        <v/>
      </c>
      <c r="E176" s="85" t="str">
        <f>IFERROR(IF(VLOOKUP($A176,'Annex 2 EHV charges'!$D:$P,COLUMN(E176)+5,FALSE)=0,"",VLOOKUP($A176,'Annex 2 EHV charges'!$D:$P,COLUMN(E176)+5,FALSE)),"")</f>
        <v/>
      </c>
      <c r="F176" s="86" t="str">
        <f>IFERROR(IF(VLOOKUP($A176,'Annex 2 EHV charges'!$D:$P,COLUMN(F176)+5,FALSE)=0,"",VLOOKUP($A176,'Annex 2 EHV charges'!$D:$P,COLUMN(F176)+5,FALSE)),"")</f>
        <v/>
      </c>
      <c r="G176" s="87" t="str">
        <f>IFERROR(IF(VLOOKUP($A176,'Annex 2 EHV charges'!$D:$P,COLUMN(G176)+5,FALSE)=0,"",VLOOKUP($A176,'Annex 2 EHV charges'!$D:$P,COLUMN(G176)+5,FALSE)),"")</f>
        <v/>
      </c>
      <c r="H176" s="87" t="str">
        <f>IFERROR(IF(VLOOKUP($A176,'Annex 2 EHV charges'!$D:$P,COLUMN(H176)+5,FALSE)=0,"",VLOOKUP($A176,'Annex 2 EHV charges'!$D:$P,COLUMN(H176)+5,FALSE)),"")</f>
        <v/>
      </c>
    </row>
    <row r="177" spans="1:8" x14ac:dyDescent="0.2">
      <c r="A177" s="84" t="str">
        <f t="array" ref="A177">IFERROR(INDEX('Annex 2 EHV charges'!$D$11:$D$200, MATCH(0, IF(ISBLANK('Annex 2 EHV charges'!$D$11:$D$200),1, COUNTIF(A$4:$A176, 'Annex 2 EHV charges'!$D$11:$D$200)), 0)),"")</f>
        <v/>
      </c>
      <c r="B177" s="83" t="str">
        <f>IF($A177="","",VLOOKUP($A177,'Annex 2 EHV charges'!$D:$P,2,0))</f>
        <v/>
      </c>
      <c r="C177" s="84" t="str">
        <f>IF($A177="","",VLOOKUP($A177,'Annex 2 EHV charges'!$D:$P,3,0))</f>
        <v/>
      </c>
      <c r="D177" s="83" t="str">
        <f>IF($A177="","",VLOOKUP($A177,'Annex 2 EHV charges'!$D:$P,4,0))</f>
        <v/>
      </c>
      <c r="E177" s="85" t="str">
        <f>IFERROR(IF(VLOOKUP($A177,'Annex 2 EHV charges'!$D:$P,COLUMN(E177)+5,FALSE)=0,"",VLOOKUP($A177,'Annex 2 EHV charges'!$D:$P,COLUMN(E177)+5,FALSE)),"")</f>
        <v/>
      </c>
      <c r="F177" s="86" t="str">
        <f>IFERROR(IF(VLOOKUP($A177,'Annex 2 EHV charges'!$D:$P,COLUMN(F177)+5,FALSE)=0,"",VLOOKUP($A177,'Annex 2 EHV charges'!$D:$P,COLUMN(F177)+5,FALSE)),"")</f>
        <v/>
      </c>
      <c r="G177" s="87" t="str">
        <f>IFERROR(IF(VLOOKUP($A177,'Annex 2 EHV charges'!$D:$P,COLUMN(G177)+5,FALSE)=0,"",VLOOKUP($A177,'Annex 2 EHV charges'!$D:$P,COLUMN(G177)+5,FALSE)),"")</f>
        <v/>
      </c>
      <c r="H177" s="87" t="str">
        <f>IFERROR(IF(VLOOKUP($A177,'Annex 2 EHV charges'!$D:$P,COLUMN(H177)+5,FALSE)=0,"",VLOOKUP($A177,'Annex 2 EHV charges'!$D:$P,COLUMN(H177)+5,FALSE)),"")</f>
        <v/>
      </c>
    </row>
    <row r="178" spans="1:8" x14ac:dyDescent="0.2">
      <c r="A178" s="84" t="str">
        <f t="array" ref="A178">IFERROR(INDEX('Annex 2 EHV charges'!$D$11:$D$200, MATCH(0, IF(ISBLANK('Annex 2 EHV charges'!$D$11:$D$200),1, COUNTIF(A$4:$A177, 'Annex 2 EHV charges'!$D$11:$D$200)), 0)),"")</f>
        <v/>
      </c>
      <c r="B178" s="83" t="str">
        <f>IF($A178="","",VLOOKUP($A178,'Annex 2 EHV charges'!$D:$P,2,0))</f>
        <v/>
      </c>
      <c r="C178" s="84" t="str">
        <f>IF($A178="","",VLOOKUP($A178,'Annex 2 EHV charges'!$D:$P,3,0))</f>
        <v/>
      </c>
      <c r="D178" s="83" t="str">
        <f>IF($A178="","",VLOOKUP($A178,'Annex 2 EHV charges'!$D:$P,4,0))</f>
        <v/>
      </c>
      <c r="E178" s="85" t="str">
        <f>IFERROR(IF(VLOOKUP($A178,'Annex 2 EHV charges'!$D:$P,COLUMN(E178)+5,FALSE)=0,"",VLOOKUP($A178,'Annex 2 EHV charges'!$D:$P,COLUMN(E178)+5,FALSE)),"")</f>
        <v/>
      </c>
      <c r="F178" s="86" t="str">
        <f>IFERROR(IF(VLOOKUP($A178,'Annex 2 EHV charges'!$D:$P,COLUMN(F178)+5,FALSE)=0,"",VLOOKUP($A178,'Annex 2 EHV charges'!$D:$P,COLUMN(F178)+5,FALSE)),"")</f>
        <v/>
      </c>
      <c r="G178" s="87" t="str">
        <f>IFERROR(IF(VLOOKUP($A178,'Annex 2 EHV charges'!$D:$P,COLUMN(G178)+5,FALSE)=0,"",VLOOKUP($A178,'Annex 2 EHV charges'!$D:$P,COLUMN(G178)+5,FALSE)),"")</f>
        <v/>
      </c>
      <c r="H178" s="87" t="str">
        <f>IFERROR(IF(VLOOKUP($A178,'Annex 2 EHV charges'!$D:$P,COLUMN(H178)+5,FALSE)=0,"",VLOOKUP($A178,'Annex 2 EHV charges'!$D:$P,COLUMN(H178)+5,FALSE)),"")</f>
        <v/>
      </c>
    </row>
    <row r="179" spans="1:8" x14ac:dyDescent="0.2">
      <c r="A179" s="84" t="str">
        <f t="array" ref="A179">IFERROR(INDEX('Annex 2 EHV charges'!$D$11:$D$200, MATCH(0, IF(ISBLANK('Annex 2 EHV charges'!$D$11:$D$200),1, COUNTIF(A$4:$A178, 'Annex 2 EHV charges'!$D$11:$D$200)), 0)),"")</f>
        <v/>
      </c>
      <c r="B179" s="83" t="str">
        <f>IF($A179="","",VLOOKUP($A179,'Annex 2 EHV charges'!$D:$P,2,0))</f>
        <v/>
      </c>
      <c r="C179" s="84" t="str">
        <f>IF($A179="","",VLOOKUP($A179,'Annex 2 EHV charges'!$D:$P,3,0))</f>
        <v/>
      </c>
      <c r="D179" s="83" t="str">
        <f>IF($A179="","",VLOOKUP($A179,'Annex 2 EHV charges'!$D:$P,4,0))</f>
        <v/>
      </c>
      <c r="E179" s="85" t="str">
        <f>IFERROR(IF(VLOOKUP($A179,'Annex 2 EHV charges'!$D:$P,COLUMN(E179)+5,FALSE)=0,"",VLOOKUP($A179,'Annex 2 EHV charges'!$D:$P,COLUMN(E179)+5,FALSE)),"")</f>
        <v/>
      </c>
      <c r="F179" s="86" t="str">
        <f>IFERROR(IF(VLOOKUP($A179,'Annex 2 EHV charges'!$D:$P,COLUMN(F179)+5,FALSE)=0,"",VLOOKUP($A179,'Annex 2 EHV charges'!$D:$P,COLUMN(F179)+5,FALSE)),"")</f>
        <v/>
      </c>
      <c r="G179" s="87" t="str">
        <f>IFERROR(IF(VLOOKUP($A179,'Annex 2 EHV charges'!$D:$P,COLUMN(G179)+5,FALSE)=0,"",VLOOKUP($A179,'Annex 2 EHV charges'!$D:$P,COLUMN(G179)+5,FALSE)),"")</f>
        <v/>
      </c>
      <c r="H179" s="87" t="str">
        <f>IFERROR(IF(VLOOKUP($A179,'Annex 2 EHV charges'!$D:$P,COLUMN(H179)+5,FALSE)=0,"",VLOOKUP($A179,'Annex 2 EHV charges'!$D:$P,COLUMN(H179)+5,FALSE)),"")</f>
        <v/>
      </c>
    </row>
    <row r="180" spans="1:8" x14ac:dyDescent="0.2">
      <c r="A180" s="84" t="str">
        <f t="array" ref="A180">IFERROR(INDEX('Annex 2 EHV charges'!$D$11:$D$200, MATCH(0, IF(ISBLANK('Annex 2 EHV charges'!$D$11:$D$200),1, COUNTIF(A$4:$A179, 'Annex 2 EHV charges'!$D$11:$D$200)), 0)),"")</f>
        <v/>
      </c>
      <c r="B180" s="83" t="str">
        <f>IF($A180="","",VLOOKUP($A180,'Annex 2 EHV charges'!$D:$P,2,0))</f>
        <v/>
      </c>
      <c r="C180" s="84" t="str">
        <f>IF($A180="","",VLOOKUP($A180,'Annex 2 EHV charges'!$D:$P,3,0))</f>
        <v/>
      </c>
      <c r="D180" s="83" t="str">
        <f>IF($A180="","",VLOOKUP($A180,'Annex 2 EHV charges'!$D:$P,4,0))</f>
        <v/>
      </c>
      <c r="E180" s="85" t="str">
        <f>IFERROR(IF(VLOOKUP($A180,'Annex 2 EHV charges'!$D:$P,COLUMN(E180)+5,FALSE)=0,"",VLOOKUP($A180,'Annex 2 EHV charges'!$D:$P,COLUMN(E180)+5,FALSE)),"")</f>
        <v/>
      </c>
      <c r="F180" s="86" t="str">
        <f>IFERROR(IF(VLOOKUP($A180,'Annex 2 EHV charges'!$D:$P,COLUMN(F180)+5,FALSE)=0,"",VLOOKUP($A180,'Annex 2 EHV charges'!$D:$P,COLUMN(F180)+5,FALSE)),"")</f>
        <v/>
      </c>
      <c r="G180" s="87" t="str">
        <f>IFERROR(IF(VLOOKUP($A180,'Annex 2 EHV charges'!$D:$P,COLUMN(G180)+5,FALSE)=0,"",VLOOKUP($A180,'Annex 2 EHV charges'!$D:$P,COLUMN(G180)+5,FALSE)),"")</f>
        <v/>
      </c>
      <c r="H180" s="87" t="str">
        <f>IFERROR(IF(VLOOKUP($A180,'Annex 2 EHV charges'!$D:$P,COLUMN(H180)+5,FALSE)=0,"",VLOOKUP($A180,'Annex 2 EHV charges'!$D:$P,COLUMN(H180)+5,FALSE)),"")</f>
        <v/>
      </c>
    </row>
    <row r="181" spans="1:8" x14ac:dyDescent="0.2">
      <c r="A181" s="84" t="str">
        <f t="array" ref="A181">IFERROR(INDEX('Annex 2 EHV charges'!$D$11:$D$200, MATCH(0, IF(ISBLANK('Annex 2 EHV charges'!$D$11:$D$200),1, COUNTIF(A$4:$A180, 'Annex 2 EHV charges'!$D$11:$D$200)), 0)),"")</f>
        <v/>
      </c>
      <c r="B181" s="83" t="str">
        <f>IF($A181="","",VLOOKUP($A181,'Annex 2 EHV charges'!$D:$P,2,0))</f>
        <v/>
      </c>
      <c r="C181" s="84" t="str">
        <f>IF($A181="","",VLOOKUP($A181,'Annex 2 EHV charges'!$D:$P,3,0))</f>
        <v/>
      </c>
      <c r="D181" s="83" t="str">
        <f>IF($A181="","",VLOOKUP($A181,'Annex 2 EHV charges'!$D:$P,4,0))</f>
        <v/>
      </c>
      <c r="E181" s="85" t="str">
        <f>IFERROR(IF(VLOOKUP($A181,'Annex 2 EHV charges'!$D:$P,COLUMN(E181)+5,FALSE)=0,"",VLOOKUP($A181,'Annex 2 EHV charges'!$D:$P,COLUMN(E181)+5,FALSE)),"")</f>
        <v/>
      </c>
      <c r="F181" s="86" t="str">
        <f>IFERROR(IF(VLOOKUP($A181,'Annex 2 EHV charges'!$D:$P,COLUMN(F181)+5,FALSE)=0,"",VLOOKUP($A181,'Annex 2 EHV charges'!$D:$P,COLUMN(F181)+5,FALSE)),"")</f>
        <v/>
      </c>
      <c r="G181" s="87" t="str">
        <f>IFERROR(IF(VLOOKUP($A181,'Annex 2 EHV charges'!$D:$P,COLUMN(G181)+5,FALSE)=0,"",VLOOKUP($A181,'Annex 2 EHV charges'!$D:$P,COLUMN(G181)+5,FALSE)),"")</f>
        <v/>
      </c>
      <c r="H181" s="87" t="str">
        <f>IFERROR(IF(VLOOKUP($A181,'Annex 2 EHV charges'!$D:$P,COLUMN(H181)+5,FALSE)=0,"",VLOOKUP($A181,'Annex 2 EHV charges'!$D:$P,COLUMN(H181)+5,FALSE)),"")</f>
        <v/>
      </c>
    </row>
    <row r="182" spans="1:8" x14ac:dyDescent="0.2">
      <c r="A182" s="84" t="str">
        <f t="array" ref="A182">IFERROR(INDEX('Annex 2 EHV charges'!$D$11:$D$200, MATCH(0, IF(ISBLANK('Annex 2 EHV charges'!$D$11:$D$200),1, COUNTIF(A$4:$A181, 'Annex 2 EHV charges'!$D$11:$D$200)), 0)),"")</f>
        <v/>
      </c>
      <c r="B182" s="83" t="str">
        <f>IF($A182="","",VLOOKUP($A182,'Annex 2 EHV charges'!$D:$P,2,0))</f>
        <v/>
      </c>
      <c r="C182" s="84" t="str">
        <f>IF($A182="","",VLOOKUP($A182,'Annex 2 EHV charges'!$D:$P,3,0))</f>
        <v/>
      </c>
      <c r="D182" s="83" t="str">
        <f>IF($A182="","",VLOOKUP($A182,'Annex 2 EHV charges'!$D:$P,4,0))</f>
        <v/>
      </c>
      <c r="E182" s="85" t="str">
        <f>IFERROR(IF(VLOOKUP($A182,'Annex 2 EHV charges'!$D:$P,COLUMN(E182)+5,FALSE)=0,"",VLOOKUP($A182,'Annex 2 EHV charges'!$D:$P,COLUMN(E182)+5,FALSE)),"")</f>
        <v/>
      </c>
      <c r="F182" s="86" t="str">
        <f>IFERROR(IF(VLOOKUP($A182,'Annex 2 EHV charges'!$D:$P,COLUMN(F182)+5,FALSE)=0,"",VLOOKUP($A182,'Annex 2 EHV charges'!$D:$P,COLUMN(F182)+5,FALSE)),"")</f>
        <v/>
      </c>
      <c r="G182" s="87" t="str">
        <f>IFERROR(IF(VLOOKUP($A182,'Annex 2 EHV charges'!$D:$P,COLUMN(G182)+5,FALSE)=0,"",VLOOKUP($A182,'Annex 2 EHV charges'!$D:$P,COLUMN(G182)+5,FALSE)),"")</f>
        <v/>
      </c>
      <c r="H182" s="87" t="str">
        <f>IFERROR(IF(VLOOKUP($A182,'Annex 2 EHV charges'!$D:$P,COLUMN(H182)+5,FALSE)=0,"",VLOOKUP($A182,'Annex 2 EHV charges'!$D:$P,COLUMN(H182)+5,FALSE)),"")</f>
        <v/>
      </c>
    </row>
    <row r="183" spans="1:8" x14ac:dyDescent="0.2">
      <c r="A183" s="84" t="str">
        <f t="array" ref="A183">IFERROR(INDEX('Annex 2 EHV charges'!$D$11:$D$200, MATCH(0, IF(ISBLANK('Annex 2 EHV charges'!$D$11:$D$200),1, COUNTIF(A$4:$A182, 'Annex 2 EHV charges'!$D$11:$D$200)), 0)),"")</f>
        <v/>
      </c>
      <c r="B183" s="83" t="str">
        <f>IF($A183="","",VLOOKUP($A183,'Annex 2 EHV charges'!$D:$P,2,0))</f>
        <v/>
      </c>
      <c r="C183" s="84" t="str">
        <f>IF($A183="","",VLOOKUP($A183,'Annex 2 EHV charges'!$D:$P,3,0))</f>
        <v/>
      </c>
      <c r="D183" s="83" t="str">
        <f>IF($A183="","",VLOOKUP($A183,'Annex 2 EHV charges'!$D:$P,4,0))</f>
        <v/>
      </c>
      <c r="E183" s="85" t="str">
        <f>IFERROR(IF(VLOOKUP($A183,'Annex 2 EHV charges'!$D:$P,COLUMN(E183)+5,FALSE)=0,"",VLOOKUP($A183,'Annex 2 EHV charges'!$D:$P,COLUMN(E183)+5,FALSE)),"")</f>
        <v/>
      </c>
      <c r="F183" s="86" t="str">
        <f>IFERROR(IF(VLOOKUP($A183,'Annex 2 EHV charges'!$D:$P,COLUMN(F183)+5,FALSE)=0,"",VLOOKUP($A183,'Annex 2 EHV charges'!$D:$P,COLUMN(F183)+5,FALSE)),"")</f>
        <v/>
      </c>
      <c r="G183" s="87" t="str">
        <f>IFERROR(IF(VLOOKUP($A183,'Annex 2 EHV charges'!$D:$P,COLUMN(G183)+5,FALSE)=0,"",VLOOKUP($A183,'Annex 2 EHV charges'!$D:$P,COLUMN(G183)+5,FALSE)),"")</f>
        <v/>
      </c>
      <c r="H183" s="87" t="str">
        <f>IFERROR(IF(VLOOKUP($A183,'Annex 2 EHV charges'!$D:$P,COLUMN(H183)+5,FALSE)=0,"",VLOOKUP($A183,'Annex 2 EHV charges'!$D:$P,COLUMN(H183)+5,FALSE)),"")</f>
        <v/>
      </c>
    </row>
    <row r="184" spans="1:8" x14ac:dyDescent="0.2">
      <c r="A184" s="84" t="str">
        <f t="array" ref="A184">IFERROR(INDEX('Annex 2 EHV charges'!$D$11:$D$200, MATCH(0, IF(ISBLANK('Annex 2 EHV charges'!$D$11:$D$200),1, COUNTIF(A$4:$A183, 'Annex 2 EHV charges'!$D$11:$D$200)), 0)),"")</f>
        <v/>
      </c>
      <c r="B184" s="83" t="str">
        <f>IF($A184="","",VLOOKUP($A184,'Annex 2 EHV charges'!$D:$P,2,0))</f>
        <v/>
      </c>
      <c r="C184" s="84" t="str">
        <f>IF($A184="","",VLOOKUP($A184,'Annex 2 EHV charges'!$D:$P,3,0))</f>
        <v/>
      </c>
      <c r="D184" s="83" t="str">
        <f>IF($A184="","",VLOOKUP($A184,'Annex 2 EHV charges'!$D:$P,4,0))</f>
        <v/>
      </c>
      <c r="E184" s="85" t="str">
        <f>IFERROR(IF(VLOOKUP($A184,'Annex 2 EHV charges'!$D:$P,COLUMN(E184)+5,FALSE)=0,"",VLOOKUP($A184,'Annex 2 EHV charges'!$D:$P,COLUMN(E184)+5,FALSE)),"")</f>
        <v/>
      </c>
      <c r="F184" s="86" t="str">
        <f>IFERROR(IF(VLOOKUP($A184,'Annex 2 EHV charges'!$D:$P,COLUMN(F184)+5,FALSE)=0,"",VLOOKUP($A184,'Annex 2 EHV charges'!$D:$P,COLUMN(F184)+5,FALSE)),"")</f>
        <v/>
      </c>
      <c r="G184" s="87" t="str">
        <f>IFERROR(IF(VLOOKUP($A184,'Annex 2 EHV charges'!$D:$P,COLUMN(G184)+5,FALSE)=0,"",VLOOKUP($A184,'Annex 2 EHV charges'!$D:$P,COLUMN(G184)+5,FALSE)),"")</f>
        <v/>
      </c>
      <c r="H184" s="87" t="str">
        <f>IFERROR(IF(VLOOKUP($A184,'Annex 2 EHV charges'!$D:$P,COLUMN(H184)+5,FALSE)=0,"",VLOOKUP($A184,'Annex 2 EHV charges'!$D:$P,COLUMN(H184)+5,FALSE)),"")</f>
        <v/>
      </c>
    </row>
    <row r="185" spans="1:8" x14ac:dyDescent="0.2">
      <c r="A185" s="84" t="str">
        <f t="array" ref="A185">IFERROR(INDEX('Annex 2 EHV charges'!$D$11:$D$200, MATCH(0, IF(ISBLANK('Annex 2 EHV charges'!$D$11:$D$200),1, COUNTIF(A$4:$A184, 'Annex 2 EHV charges'!$D$11:$D$200)), 0)),"")</f>
        <v/>
      </c>
      <c r="B185" s="83" t="str">
        <f>IF($A185="","",VLOOKUP($A185,'Annex 2 EHV charges'!$D:$P,2,0))</f>
        <v/>
      </c>
      <c r="C185" s="84" t="str">
        <f>IF($A185="","",VLOOKUP($A185,'Annex 2 EHV charges'!$D:$P,3,0))</f>
        <v/>
      </c>
      <c r="D185" s="83" t="str">
        <f>IF($A185="","",VLOOKUP($A185,'Annex 2 EHV charges'!$D:$P,4,0))</f>
        <v/>
      </c>
      <c r="E185" s="85" t="str">
        <f>IFERROR(IF(VLOOKUP($A185,'Annex 2 EHV charges'!$D:$P,COLUMN(E185)+5,FALSE)=0,"",VLOOKUP($A185,'Annex 2 EHV charges'!$D:$P,COLUMN(E185)+5,FALSE)),"")</f>
        <v/>
      </c>
      <c r="F185" s="86" t="str">
        <f>IFERROR(IF(VLOOKUP($A185,'Annex 2 EHV charges'!$D:$P,COLUMN(F185)+5,FALSE)=0,"",VLOOKUP($A185,'Annex 2 EHV charges'!$D:$P,COLUMN(F185)+5,FALSE)),"")</f>
        <v/>
      </c>
      <c r="G185" s="87" t="str">
        <f>IFERROR(IF(VLOOKUP($A185,'Annex 2 EHV charges'!$D:$P,COLUMN(G185)+5,FALSE)=0,"",VLOOKUP($A185,'Annex 2 EHV charges'!$D:$P,COLUMN(G185)+5,FALSE)),"")</f>
        <v/>
      </c>
      <c r="H185" s="87" t="str">
        <f>IFERROR(IF(VLOOKUP($A185,'Annex 2 EHV charges'!$D:$P,COLUMN(H185)+5,FALSE)=0,"",VLOOKUP($A185,'Annex 2 EHV charges'!$D:$P,COLUMN(H185)+5,FALSE)),"")</f>
        <v/>
      </c>
    </row>
    <row r="186" spans="1:8" x14ac:dyDescent="0.2">
      <c r="A186" s="84" t="str">
        <f t="array" ref="A186">IFERROR(INDEX('Annex 2 EHV charges'!$D$11:$D$200, MATCH(0, IF(ISBLANK('Annex 2 EHV charges'!$D$11:$D$200),1, COUNTIF(A$4:$A185, 'Annex 2 EHV charges'!$D$11:$D$200)), 0)),"")</f>
        <v/>
      </c>
      <c r="B186" s="83" t="str">
        <f>IF($A186="","",VLOOKUP($A186,'Annex 2 EHV charges'!$D:$P,2,0))</f>
        <v/>
      </c>
      <c r="C186" s="84" t="str">
        <f>IF($A186="","",VLOOKUP($A186,'Annex 2 EHV charges'!$D:$P,3,0))</f>
        <v/>
      </c>
      <c r="D186" s="83" t="str">
        <f>IF($A186="","",VLOOKUP($A186,'Annex 2 EHV charges'!$D:$P,4,0))</f>
        <v/>
      </c>
      <c r="E186" s="85" t="str">
        <f>IFERROR(IF(VLOOKUP($A186,'Annex 2 EHV charges'!$D:$P,COLUMN(E186)+5,FALSE)=0,"",VLOOKUP($A186,'Annex 2 EHV charges'!$D:$P,COLUMN(E186)+5,FALSE)),"")</f>
        <v/>
      </c>
      <c r="F186" s="86" t="str">
        <f>IFERROR(IF(VLOOKUP($A186,'Annex 2 EHV charges'!$D:$P,COLUMN(F186)+5,FALSE)=0,"",VLOOKUP($A186,'Annex 2 EHV charges'!$D:$P,COLUMN(F186)+5,FALSE)),"")</f>
        <v/>
      </c>
      <c r="G186" s="87" t="str">
        <f>IFERROR(IF(VLOOKUP($A186,'Annex 2 EHV charges'!$D:$P,COLUMN(G186)+5,FALSE)=0,"",VLOOKUP($A186,'Annex 2 EHV charges'!$D:$P,COLUMN(G186)+5,FALSE)),"")</f>
        <v/>
      </c>
      <c r="H186" s="87" t="str">
        <f>IFERROR(IF(VLOOKUP($A186,'Annex 2 EHV charges'!$D:$P,COLUMN(H186)+5,FALSE)=0,"",VLOOKUP($A186,'Annex 2 EHV charges'!$D:$P,COLUMN(H186)+5,FALSE)),"")</f>
        <v/>
      </c>
    </row>
    <row r="187" spans="1:8" x14ac:dyDescent="0.2">
      <c r="A187" s="84" t="str">
        <f t="array" ref="A187">IFERROR(INDEX('Annex 2 EHV charges'!$D$11:$D$200, MATCH(0, IF(ISBLANK('Annex 2 EHV charges'!$D$11:$D$200),1, COUNTIF(A$4:$A186, 'Annex 2 EHV charges'!$D$11:$D$200)), 0)),"")</f>
        <v/>
      </c>
      <c r="B187" s="83" t="str">
        <f>IF($A187="","",VLOOKUP($A187,'Annex 2 EHV charges'!$D:$P,2,0))</f>
        <v/>
      </c>
      <c r="C187" s="84" t="str">
        <f>IF($A187="","",VLOOKUP($A187,'Annex 2 EHV charges'!$D:$P,3,0))</f>
        <v/>
      </c>
      <c r="D187" s="83" t="str">
        <f>IF($A187="","",VLOOKUP($A187,'Annex 2 EHV charges'!$D:$P,4,0))</f>
        <v/>
      </c>
      <c r="E187" s="85" t="str">
        <f>IFERROR(IF(VLOOKUP($A187,'Annex 2 EHV charges'!$D:$P,COLUMN(E187)+5,FALSE)=0,"",VLOOKUP($A187,'Annex 2 EHV charges'!$D:$P,COLUMN(E187)+5,FALSE)),"")</f>
        <v/>
      </c>
      <c r="F187" s="86" t="str">
        <f>IFERROR(IF(VLOOKUP($A187,'Annex 2 EHV charges'!$D:$P,COLUMN(F187)+5,FALSE)=0,"",VLOOKUP($A187,'Annex 2 EHV charges'!$D:$P,COLUMN(F187)+5,FALSE)),"")</f>
        <v/>
      </c>
      <c r="G187" s="87" t="str">
        <f>IFERROR(IF(VLOOKUP($A187,'Annex 2 EHV charges'!$D:$P,COLUMN(G187)+5,FALSE)=0,"",VLOOKUP($A187,'Annex 2 EHV charges'!$D:$P,COLUMN(G187)+5,FALSE)),"")</f>
        <v/>
      </c>
      <c r="H187" s="87" t="str">
        <f>IFERROR(IF(VLOOKUP($A187,'Annex 2 EHV charges'!$D:$P,COLUMN(H187)+5,FALSE)=0,"",VLOOKUP($A187,'Annex 2 EHV charges'!$D:$P,COLUMN(H187)+5,FALSE)),"")</f>
        <v/>
      </c>
    </row>
    <row r="188" spans="1:8" x14ac:dyDescent="0.2">
      <c r="A188" s="84" t="str">
        <f t="array" ref="A188">IFERROR(INDEX('Annex 2 EHV charges'!$D$11:$D$200, MATCH(0, IF(ISBLANK('Annex 2 EHV charges'!$D$11:$D$200),1, COUNTIF(A$4:$A187, 'Annex 2 EHV charges'!$D$11:$D$200)), 0)),"")</f>
        <v/>
      </c>
      <c r="B188" s="83" t="str">
        <f>IF($A188="","",VLOOKUP($A188,'Annex 2 EHV charges'!$D:$P,2,0))</f>
        <v/>
      </c>
      <c r="C188" s="84" t="str">
        <f>IF($A188="","",VLOOKUP($A188,'Annex 2 EHV charges'!$D:$P,3,0))</f>
        <v/>
      </c>
      <c r="D188" s="83" t="str">
        <f>IF($A188="","",VLOOKUP($A188,'Annex 2 EHV charges'!$D:$P,4,0))</f>
        <v/>
      </c>
      <c r="E188" s="85" t="str">
        <f>IFERROR(IF(VLOOKUP($A188,'Annex 2 EHV charges'!$D:$P,COLUMN(E188)+5,FALSE)=0,"",VLOOKUP($A188,'Annex 2 EHV charges'!$D:$P,COLUMN(E188)+5,FALSE)),"")</f>
        <v/>
      </c>
      <c r="F188" s="86" t="str">
        <f>IFERROR(IF(VLOOKUP($A188,'Annex 2 EHV charges'!$D:$P,COLUMN(F188)+5,FALSE)=0,"",VLOOKUP($A188,'Annex 2 EHV charges'!$D:$P,COLUMN(F188)+5,FALSE)),"")</f>
        <v/>
      </c>
      <c r="G188" s="87" t="str">
        <f>IFERROR(IF(VLOOKUP($A188,'Annex 2 EHV charges'!$D:$P,COLUMN(G188)+5,FALSE)=0,"",VLOOKUP($A188,'Annex 2 EHV charges'!$D:$P,COLUMN(G188)+5,FALSE)),"")</f>
        <v/>
      </c>
      <c r="H188" s="87" t="str">
        <f>IFERROR(IF(VLOOKUP($A188,'Annex 2 EHV charges'!$D:$P,COLUMN(H188)+5,FALSE)=0,"",VLOOKUP($A188,'Annex 2 EHV charges'!$D:$P,COLUMN(H188)+5,FALSE)),"")</f>
        <v/>
      </c>
    </row>
    <row r="189" spans="1:8" x14ac:dyDescent="0.2">
      <c r="A189" s="84" t="str">
        <f t="array" ref="A189">IFERROR(INDEX('Annex 2 EHV charges'!$D$11:$D$200, MATCH(0, IF(ISBLANK('Annex 2 EHV charges'!$D$11:$D$200),1, COUNTIF(A$4:$A188, 'Annex 2 EHV charges'!$D$11:$D$200)), 0)),"")</f>
        <v/>
      </c>
      <c r="B189" s="83" t="str">
        <f>IF($A189="","",VLOOKUP($A189,'Annex 2 EHV charges'!$D:$P,2,0))</f>
        <v/>
      </c>
      <c r="C189" s="84" t="str">
        <f>IF($A189="","",VLOOKUP($A189,'Annex 2 EHV charges'!$D:$P,3,0))</f>
        <v/>
      </c>
      <c r="D189" s="83" t="str">
        <f>IF($A189="","",VLOOKUP($A189,'Annex 2 EHV charges'!$D:$P,4,0))</f>
        <v/>
      </c>
      <c r="E189" s="85" t="str">
        <f>IFERROR(IF(VLOOKUP($A189,'Annex 2 EHV charges'!$D:$P,COLUMN(E189)+5,FALSE)=0,"",VLOOKUP($A189,'Annex 2 EHV charges'!$D:$P,COLUMN(E189)+5,FALSE)),"")</f>
        <v/>
      </c>
      <c r="F189" s="86" t="str">
        <f>IFERROR(IF(VLOOKUP($A189,'Annex 2 EHV charges'!$D:$P,COLUMN(F189)+5,FALSE)=0,"",VLOOKUP($A189,'Annex 2 EHV charges'!$D:$P,COLUMN(F189)+5,FALSE)),"")</f>
        <v/>
      </c>
      <c r="G189" s="87" t="str">
        <f>IFERROR(IF(VLOOKUP($A189,'Annex 2 EHV charges'!$D:$P,COLUMN(G189)+5,FALSE)=0,"",VLOOKUP($A189,'Annex 2 EHV charges'!$D:$P,COLUMN(G189)+5,FALSE)),"")</f>
        <v/>
      </c>
      <c r="H189" s="87" t="str">
        <f>IFERROR(IF(VLOOKUP($A189,'Annex 2 EHV charges'!$D:$P,COLUMN(H189)+5,FALSE)=0,"",VLOOKUP($A189,'Annex 2 EHV charges'!$D:$P,COLUMN(H189)+5,FALSE)),"")</f>
        <v/>
      </c>
    </row>
    <row r="190" spans="1:8" x14ac:dyDescent="0.2">
      <c r="A190" s="84" t="str">
        <f t="array" ref="A190">IFERROR(INDEX('Annex 2 EHV charges'!$D$11:$D$200, MATCH(0, IF(ISBLANK('Annex 2 EHV charges'!$D$11:$D$200),1, COUNTIF(A$4:$A189, 'Annex 2 EHV charges'!$D$11:$D$200)), 0)),"")</f>
        <v/>
      </c>
      <c r="B190" s="83" t="str">
        <f>IF($A190="","",VLOOKUP($A190,'Annex 2 EHV charges'!$D:$P,2,0))</f>
        <v/>
      </c>
      <c r="C190" s="84" t="str">
        <f>IF($A190="","",VLOOKUP($A190,'Annex 2 EHV charges'!$D:$P,3,0))</f>
        <v/>
      </c>
      <c r="D190" s="83" t="str">
        <f>IF($A190="","",VLOOKUP($A190,'Annex 2 EHV charges'!$D:$P,4,0))</f>
        <v/>
      </c>
      <c r="E190" s="85" t="str">
        <f>IFERROR(IF(VLOOKUP($A190,'Annex 2 EHV charges'!$D:$P,COLUMN(E190)+5,FALSE)=0,"",VLOOKUP($A190,'Annex 2 EHV charges'!$D:$P,COLUMN(E190)+5,FALSE)),"")</f>
        <v/>
      </c>
      <c r="F190" s="86" t="str">
        <f>IFERROR(IF(VLOOKUP($A190,'Annex 2 EHV charges'!$D:$P,COLUMN(F190)+5,FALSE)=0,"",VLOOKUP($A190,'Annex 2 EHV charges'!$D:$P,COLUMN(F190)+5,FALSE)),"")</f>
        <v/>
      </c>
      <c r="G190" s="87" t="str">
        <f>IFERROR(IF(VLOOKUP($A190,'Annex 2 EHV charges'!$D:$P,COLUMN(G190)+5,FALSE)=0,"",VLOOKUP($A190,'Annex 2 EHV charges'!$D:$P,COLUMN(G190)+5,FALSE)),"")</f>
        <v/>
      </c>
      <c r="H190" s="87" t="str">
        <f>IFERROR(IF(VLOOKUP($A190,'Annex 2 EHV charges'!$D:$P,COLUMN(H190)+5,FALSE)=0,"",VLOOKUP($A190,'Annex 2 EHV charges'!$D:$P,COLUMN(H190)+5,FALSE)),"")</f>
        <v/>
      </c>
    </row>
    <row r="191" spans="1:8" x14ac:dyDescent="0.2">
      <c r="A191" s="84" t="str">
        <f t="array" ref="A191">IFERROR(INDEX('Annex 2 EHV charges'!$D$11:$D$200, MATCH(0, IF(ISBLANK('Annex 2 EHV charges'!$D$11:$D$200),1, COUNTIF(A$4:$A190, 'Annex 2 EHV charges'!$D$11:$D$200)), 0)),"")</f>
        <v/>
      </c>
      <c r="B191" s="83" t="str">
        <f>IF($A191="","",VLOOKUP($A191,'Annex 2 EHV charges'!$D:$P,2,0))</f>
        <v/>
      </c>
      <c r="C191" s="84" t="str">
        <f>IF($A191="","",VLOOKUP($A191,'Annex 2 EHV charges'!$D:$P,3,0))</f>
        <v/>
      </c>
      <c r="D191" s="83" t="str">
        <f>IF($A191="","",VLOOKUP($A191,'Annex 2 EHV charges'!$D:$P,4,0))</f>
        <v/>
      </c>
      <c r="E191" s="85" t="str">
        <f>IFERROR(IF(VLOOKUP($A191,'Annex 2 EHV charges'!$D:$P,COLUMN(E191)+5,FALSE)=0,"",VLOOKUP($A191,'Annex 2 EHV charges'!$D:$P,COLUMN(E191)+5,FALSE)),"")</f>
        <v/>
      </c>
      <c r="F191" s="86" t="str">
        <f>IFERROR(IF(VLOOKUP($A191,'Annex 2 EHV charges'!$D:$P,COLUMN(F191)+5,FALSE)=0,"",VLOOKUP($A191,'Annex 2 EHV charges'!$D:$P,COLUMN(F191)+5,FALSE)),"")</f>
        <v/>
      </c>
      <c r="G191" s="87" t="str">
        <f>IFERROR(IF(VLOOKUP($A191,'Annex 2 EHV charges'!$D:$P,COLUMN(G191)+5,FALSE)=0,"",VLOOKUP($A191,'Annex 2 EHV charges'!$D:$P,COLUMN(G191)+5,FALSE)),"")</f>
        <v/>
      </c>
      <c r="H191" s="87" t="str">
        <f>IFERROR(IF(VLOOKUP($A191,'Annex 2 EHV charges'!$D:$P,COLUMN(H191)+5,FALSE)=0,"",VLOOKUP($A191,'Annex 2 EHV charges'!$D:$P,COLUMN(H191)+5,FALSE)),"")</f>
        <v/>
      </c>
    </row>
    <row r="192" spans="1:8" x14ac:dyDescent="0.2">
      <c r="A192" s="84" t="str">
        <f t="array" ref="A192">IFERROR(INDEX('Annex 2 EHV charges'!$D$11:$D$200, MATCH(0, IF(ISBLANK('Annex 2 EHV charges'!$D$11:$D$200),1, COUNTIF(A$4:$A191, 'Annex 2 EHV charges'!$D$11:$D$200)), 0)),"")</f>
        <v/>
      </c>
      <c r="B192" s="83" t="str">
        <f>IF($A192="","",VLOOKUP($A192,'Annex 2 EHV charges'!$D:$P,2,0))</f>
        <v/>
      </c>
      <c r="C192" s="84" t="str">
        <f>IF($A192="","",VLOOKUP($A192,'Annex 2 EHV charges'!$D:$P,3,0))</f>
        <v/>
      </c>
      <c r="D192" s="83" t="str">
        <f>IF($A192="","",VLOOKUP($A192,'Annex 2 EHV charges'!$D:$P,4,0))</f>
        <v/>
      </c>
      <c r="E192" s="85" t="str">
        <f>IFERROR(IF(VLOOKUP($A192,'Annex 2 EHV charges'!$D:$P,COLUMN(E192)+5,FALSE)=0,"",VLOOKUP($A192,'Annex 2 EHV charges'!$D:$P,COLUMN(E192)+5,FALSE)),"")</f>
        <v/>
      </c>
      <c r="F192" s="86" t="str">
        <f>IFERROR(IF(VLOOKUP($A192,'Annex 2 EHV charges'!$D:$P,COLUMN(F192)+5,FALSE)=0,"",VLOOKUP($A192,'Annex 2 EHV charges'!$D:$P,COLUMN(F192)+5,FALSE)),"")</f>
        <v/>
      </c>
      <c r="G192" s="87" t="str">
        <f>IFERROR(IF(VLOOKUP($A192,'Annex 2 EHV charges'!$D:$P,COLUMN(G192)+5,FALSE)=0,"",VLOOKUP($A192,'Annex 2 EHV charges'!$D:$P,COLUMN(G192)+5,FALSE)),"")</f>
        <v/>
      </c>
      <c r="H192" s="87" t="str">
        <f>IFERROR(IF(VLOOKUP($A192,'Annex 2 EHV charges'!$D:$P,COLUMN(H192)+5,FALSE)=0,"",VLOOKUP($A192,'Annex 2 EHV charges'!$D:$P,COLUMN(H192)+5,FALSE)),"")</f>
        <v/>
      </c>
    </row>
    <row r="193" spans="1:8" x14ac:dyDescent="0.2">
      <c r="A193" s="84" t="str">
        <f t="array" ref="A193">IFERROR(INDEX('Annex 2 EHV charges'!$D$11:$D$200, MATCH(0, IF(ISBLANK('Annex 2 EHV charges'!$D$11:$D$200),1, COUNTIF(A$4:$A192, 'Annex 2 EHV charges'!$D$11:$D$200)), 0)),"")</f>
        <v/>
      </c>
      <c r="B193" s="83" t="str">
        <f>IF($A193="","",VLOOKUP($A193,'Annex 2 EHV charges'!$D:$P,2,0))</f>
        <v/>
      </c>
      <c r="C193" s="84" t="str">
        <f>IF($A193="","",VLOOKUP($A193,'Annex 2 EHV charges'!$D:$P,3,0))</f>
        <v/>
      </c>
      <c r="D193" s="83" t="str">
        <f>IF($A193="","",VLOOKUP($A193,'Annex 2 EHV charges'!$D:$P,4,0))</f>
        <v/>
      </c>
      <c r="E193" s="85" t="str">
        <f>IFERROR(IF(VLOOKUP($A193,'Annex 2 EHV charges'!$D:$P,COLUMN(E193)+5,FALSE)=0,"",VLOOKUP($A193,'Annex 2 EHV charges'!$D:$P,COLUMN(E193)+5,FALSE)),"")</f>
        <v/>
      </c>
      <c r="F193" s="86" t="str">
        <f>IFERROR(IF(VLOOKUP($A193,'Annex 2 EHV charges'!$D:$P,COLUMN(F193)+5,FALSE)=0,"",VLOOKUP($A193,'Annex 2 EHV charges'!$D:$P,COLUMN(F193)+5,FALSE)),"")</f>
        <v/>
      </c>
      <c r="G193" s="87" t="str">
        <f>IFERROR(IF(VLOOKUP($A193,'Annex 2 EHV charges'!$D:$P,COLUMN(G193)+5,FALSE)=0,"",VLOOKUP($A193,'Annex 2 EHV charges'!$D:$P,COLUMN(G193)+5,FALSE)),"")</f>
        <v/>
      </c>
      <c r="H193" s="87" t="str">
        <f>IFERROR(IF(VLOOKUP($A193,'Annex 2 EHV charges'!$D:$P,COLUMN(H193)+5,FALSE)=0,"",VLOOKUP($A193,'Annex 2 EHV charges'!$D:$P,COLUMN(H193)+5,FALSE)),"")</f>
        <v/>
      </c>
    </row>
    <row r="194" spans="1:8" x14ac:dyDescent="0.2">
      <c r="A194" s="84" t="str">
        <f t="array" ref="A194">IFERROR(INDEX('Annex 2 EHV charges'!$D$11:$D$200, MATCH(0, IF(ISBLANK('Annex 2 EHV charges'!$D$11:$D$200),1, COUNTIF(A$4:$A193, 'Annex 2 EHV charges'!$D$11:$D$200)), 0)),"")</f>
        <v/>
      </c>
      <c r="B194" s="83" t="str">
        <f>IF($A194="","",VLOOKUP($A194,'Annex 2 EHV charges'!$D:$P,2,0))</f>
        <v/>
      </c>
      <c r="C194" s="84" t="str">
        <f>IF($A194="","",VLOOKUP($A194,'Annex 2 EHV charges'!$D:$P,3,0))</f>
        <v/>
      </c>
      <c r="D194" s="83" t="str">
        <f>IF($A194="","",VLOOKUP($A194,'Annex 2 EHV charges'!$D:$P,4,0))</f>
        <v/>
      </c>
      <c r="E194" s="85" t="str">
        <f>IFERROR(IF(VLOOKUP($A194,'Annex 2 EHV charges'!$D:$P,COLUMN(E194)+5,FALSE)=0,"",VLOOKUP($A194,'Annex 2 EHV charges'!$D:$P,COLUMN(E194)+5,FALSE)),"")</f>
        <v/>
      </c>
      <c r="F194" s="86" t="str">
        <f>IFERROR(IF(VLOOKUP($A194,'Annex 2 EHV charges'!$D:$P,COLUMN(F194)+5,FALSE)=0,"",VLOOKUP($A194,'Annex 2 EHV charges'!$D:$P,COLUMN(F194)+5,FALSE)),"")</f>
        <v/>
      </c>
      <c r="G194" s="87" t="str">
        <f>IFERROR(IF(VLOOKUP($A194,'Annex 2 EHV charges'!$D:$P,COLUMN(G194)+5,FALSE)=0,"",VLOOKUP($A194,'Annex 2 EHV charges'!$D:$P,COLUMN(G194)+5,FALSE)),"")</f>
        <v/>
      </c>
      <c r="H194" s="87" t="str">
        <f>IFERROR(IF(VLOOKUP($A194,'Annex 2 EHV charges'!$D:$P,COLUMN(H194)+5,FALSE)=0,"",VLOOKUP($A194,'Annex 2 EHV charges'!$D:$P,COLUMN(H194)+5,FALSE)),"")</f>
        <v/>
      </c>
    </row>
    <row r="195" spans="1:8" x14ac:dyDescent="0.2">
      <c r="A195" s="84" t="str">
        <f t="array" ref="A195">IFERROR(INDEX('Annex 2 EHV charges'!$D$11:$D$200, MATCH(0, IF(ISBLANK('Annex 2 EHV charges'!$D$11:$D$200),1, COUNTIF(A$4:$A194, 'Annex 2 EHV charges'!$D$11:$D$200)), 0)),"")</f>
        <v/>
      </c>
      <c r="B195" s="83" t="str">
        <f>IF($A195="","",VLOOKUP($A195,'Annex 2 EHV charges'!$D:$P,2,0))</f>
        <v/>
      </c>
      <c r="C195" s="84" t="str">
        <f>IF($A195="","",VLOOKUP($A195,'Annex 2 EHV charges'!$D:$P,3,0))</f>
        <v/>
      </c>
      <c r="D195" s="83" t="str">
        <f>IF($A195="","",VLOOKUP($A195,'Annex 2 EHV charges'!$D:$P,4,0))</f>
        <v/>
      </c>
      <c r="E195" s="85" t="str">
        <f>IFERROR(IF(VLOOKUP($A195,'Annex 2 EHV charges'!$D:$P,COLUMN(E195)+5,FALSE)=0,"",VLOOKUP($A195,'Annex 2 EHV charges'!$D:$P,COLUMN(E195)+5,FALSE)),"")</f>
        <v/>
      </c>
      <c r="F195" s="86" t="str">
        <f>IFERROR(IF(VLOOKUP($A195,'Annex 2 EHV charges'!$D:$P,COLUMN(F195)+5,FALSE)=0,"",VLOOKUP($A195,'Annex 2 EHV charges'!$D:$P,COLUMN(F195)+5,FALSE)),"")</f>
        <v/>
      </c>
      <c r="G195" s="87" t="str">
        <f>IFERROR(IF(VLOOKUP($A195,'Annex 2 EHV charges'!$D:$P,COLUMN(G195)+5,FALSE)=0,"",VLOOKUP($A195,'Annex 2 EHV charges'!$D:$P,COLUMN(G195)+5,FALSE)),"")</f>
        <v/>
      </c>
      <c r="H195" s="87" t="str">
        <f>IFERROR(IF(VLOOKUP($A195,'Annex 2 EHV charges'!$D:$P,COLUMN(H195)+5,FALSE)=0,"",VLOOKUP($A195,'Annex 2 EHV charges'!$D:$P,COLUMN(H195)+5,FALSE)),"")</f>
        <v/>
      </c>
    </row>
    <row r="196" spans="1:8" x14ac:dyDescent="0.2">
      <c r="A196" s="84" t="str">
        <f t="array" ref="A196">IFERROR(INDEX('Annex 2 EHV charges'!$D$11:$D$200, MATCH(0, IF(ISBLANK('Annex 2 EHV charges'!$D$11:$D$200),1, COUNTIF(A$4:$A195, 'Annex 2 EHV charges'!$D$11:$D$200)), 0)),"")</f>
        <v/>
      </c>
      <c r="B196" s="83" t="str">
        <f>IF($A196="","",VLOOKUP($A196,'Annex 2 EHV charges'!$D:$P,2,0))</f>
        <v/>
      </c>
      <c r="C196" s="84" t="str">
        <f>IF($A196="","",VLOOKUP($A196,'Annex 2 EHV charges'!$D:$P,3,0))</f>
        <v/>
      </c>
      <c r="D196" s="83" t="str">
        <f>IF($A196="","",VLOOKUP($A196,'Annex 2 EHV charges'!$D:$P,4,0))</f>
        <v/>
      </c>
      <c r="E196" s="85" t="str">
        <f>IFERROR(IF(VLOOKUP($A196,'Annex 2 EHV charges'!$D:$P,COLUMN(E196)+5,FALSE)=0,"",VLOOKUP($A196,'Annex 2 EHV charges'!$D:$P,COLUMN(E196)+5,FALSE)),"")</f>
        <v/>
      </c>
      <c r="F196" s="86" t="str">
        <f>IFERROR(IF(VLOOKUP($A196,'Annex 2 EHV charges'!$D:$P,COLUMN(F196)+5,FALSE)=0,"",VLOOKUP($A196,'Annex 2 EHV charges'!$D:$P,COLUMN(F196)+5,FALSE)),"")</f>
        <v/>
      </c>
      <c r="G196" s="87" t="str">
        <f>IFERROR(IF(VLOOKUP($A196,'Annex 2 EHV charges'!$D:$P,COLUMN(G196)+5,FALSE)=0,"",VLOOKUP($A196,'Annex 2 EHV charges'!$D:$P,COLUMN(G196)+5,FALSE)),"")</f>
        <v/>
      </c>
      <c r="H196" s="87" t="str">
        <f>IFERROR(IF(VLOOKUP($A196,'Annex 2 EHV charges'!$D:$P,COLUMN(H196)+5,FALSE)=0,"",VLOOKUP($A196,'Annex 2 EHV charges'!$D:$P,COLUMN(H196)+5,FALSE)),"")</f>
        <v/>
      </c>
    </row>
    <row r="197" spans="1:8" x14ac:dyDescent="0.2">
      <c r="A197" s="84" t="str">
        <f t="array" ref="A197">IFERROR(INDEX('Annex 2 EHV charges'!$D$11:$D$200, MATCH(0, IF(ISBLANK('Annex 2 EHV charges'!$D$11:$D$200),1, COUNTIF(A$4:$A196, 'Annex 2 EHV charges'!$D$11:$D$200)), 0)),"")</f>
        <v/>
      </c>
      <c r="B197" s="83" t="str">
        <f>IF($A197="","",VLOOKUP($A197,'Annex 2 EHV charges'!$D:$P,2,0))</f>
        <v/>
      </c>
      <c r="C197" s="84" t="str">
        <f>IF($A197="","",VLOOKUP($A197,'Annex 2 EHV charges'!$D:$P,3,0))</f>
        <v/>
      </c>
      <c r="D197" s="83" t="str">
        <f>IF($A197="","",VLOOKUP($A197,'Annex 2 EHV charges'!$D:$P,4,0))</f>
        <v/>
      </c>
      <c r="E197" s="85" t="str">
        <f>IFERROR(IF(VLOOKUP($A197,'Annex 2 EHV charges'!$D:$P,COLUMN(E197)+5,FALSE)=0,"",VLOOKUP($A197,'Annex 2 EHV charges'!$D:$P,COLUMN(E197)+5,FALSE)),"")</f>
        <v/>
      </c>
      <c r="F197" s="86" t="str">
        <f>IFERROR(IF(VLOOKUP($A197,'Annex 2 EHV charges'!$D:$P,COLUMN(F197)+5,FALSE)=0,"",VLOOKUP($A197,'Annex 2 EHV charges'!$D:$P,COLUMN(F197)+5,FALSE)),"")</f>
        <v/>
      </c>
      <c r="G197" s="87" t="str">
        <f>IFERROR(IF(VLOOKUP($A197,'Annex 2 EHV charges'!$D:$P,COLUMN(G197)+5,FALSE)=0,"",VLOOKUP($A197,'Annex 2 EHV charges'!$D:$P,COLUMN(G197)+5,FALSE)),"")</f>
        <v/>
      </c>
      <c r="H197" s="87" t="str">
        <f>IFERROR(IF(VLOOKUP($A197,'Annex 2 EHV charges'!$D:$P,COLUMN(H197)+5,FALSE)=0,"",VLOOKUP($A197,'Annex 2 EHV charges'!$D:$P,COLUMN(H197)+5,FALSE)),"")</f>
        <v/>
      </c>
    </row>
    <row r="198" spans="1:8" x14ac:dyDescent="0.2">
      <c r="A198" s="84" t="str">
        <f t="array" ref="A198">IFERROR(INDEX('Annex 2 EHV charges'!$D$11:$D$200, MATCH(0, IF(ISBLANK('Annex 2 EHV charges'!$D$11:$D$200),1, COUNTIF(A$4:$A197, 'Annex 2 EHV charges'!$D$11:$D$200)), 0)),"")</f>
        <v/>
      </c>
      <c r="B198" s="83" t="str">
        <f>IF($A198="","",VLOOKUP($A198,'Annex 2 EHV charges'!$D:$P,2,0))</f>
        <v/>
      </c>
      <c r="C198" s="84" t="str">
        <f>IF($A198="","",VLOOKUP($A198,'Annex 2 EHV charges'!$D:$P,3,0))</f>
        <v/>
      </c>
      <c r="D198" s="83" t="str">
        <f>IF($A198="","",VLOOKUP($A198,'Annex 2 EHV charges'!$D:$P,4,0))</f>
        <v/>
      </c>
      <c r="E198" s="85" t="str">
        <f>IFERROR(IF(VLOOKUP($A198,'Annex 2 EHV charges'!$D:$P,COLUMN(E198)+5,FALSE)=0,"",VLOOKUP($A198,'Annex 2 EHV charges'!$D:$P,COLUMN(E198)+5,FALSE)),"")</f>
        <v/>
      </c>
      <c r="F198" s="86" t="str">
        <f>IFERROR(IF(VLOOKUP($A198,'Annex 2 EHV charges'!$D:$P,COLUMN(F198)+5,FALSE)=0,"",VLOOKUP($A198,'Annex 2 EHV charges'!$D:$P,COLUMN(F198)+5,FALSE)),"")</f>
        <v/>
      </c>
      <c r="G198" s="87" t="str">
        <f>IFERROR(IF(VLOOKUP($A198,'Annex 2 EHV charges'!$D:$P,COLUMN(G198)+5,FALSE)=0,"",VLOOKUP($A198,'Annex 2 EHV charges'!$D:$P,COLUMN(G198)+5,FALSE)),"")</f>
        <v/>
      </c>
      <c r="H198" s="87" t="str">
        <f>IFERROR(IF(VLOOKUP($A198,'Annex 2 EHV charges'!$D:$P,COLUMN(H198)+5,FALSE)=0,"",VLOOKUP($A198,'Annex 2 EHV charges'!$D:$P,COLUMN(H198)+5,FALSE)),"")</f>
        <v/>
      </c>
    </row>
    <row r="199" spans="1:8" x14ac:dyDescent="0.2">
      <c r="A199" s="84" t="str">
        <f t="array" ref="A199">IFERROR(INDEX('Annex 2 EHV charges'!$D$11:$D$200, MATCH(0, IF(ISBLANK('Annex 2 EHV charges'!$D$11:$D$200),1, COUNTIF(A$4:$A198, 'Annex 2 EHV charges'!$D$11:$D$200)), 0)),"")</f>
        <v/>
      </c>
      <c r="B199" s="83" t="str">
        <f>IF($A199="","",VLOOKUP($A199,'Annex 2 EHV charges'!$D:$P,2,0))</f>
        <v/>
      </c>
      <c r="C199" s="84" t="str">
        <f>IF($A199="","",VLOOKUP($A199,'Annex 2 EHV charges'!$D:$P,3,0))</f>
        <v/>
      </c>
      <c r="D199" s="83" t="str">
        <f>IF($A199="","",VLOOKUP($A199,'Annex 2 EHV charges'!$D:$P,4,0))</f>
        <v/>
      </c>
      <c r="E199" s="85" t="str">
        <f>IFERROR(IF(VLOOKUP($A199,'Annex 2 EHV charges'!$D:$P,COLUMN(E199)+5,FALSE)=0,"",VLOOKUP($A199,'Annex 2 EHV charges'!$D:$P,COLUMN(E199)+5,FALSE)),"")</f>
        <v/>
      </c>
      <c r="F199" s="86" t="str">
        <f>IFERROR(IF(VLOOKUP($A199,'Annex 2 EHV charges'!$D:$P,COLUMN(F199)+5,FALSE)=0,"",VLOOKUP($A199,'Annex 2 EHV charges'!$D:$P,COLUMN(F199)+5,FALSE)),"")</f>
        <v/>
      </c>
      <c r="G199" s="87" t="str">
        <f>IFERROR(IF(VLOOKUP($A199,'Annex 2 EHV charges'!$D:$P,COLUMN(G199)+5,FALSE)=0,"",VLOOKUP($A199,'Annex 2 EHV charges'!$D:$P,COLUMN(G199)+5,FALSE)),"")</f>
        <v/>
      </c>
      <c r="H199" s="87" t="str">
        <f>IFERROR(IF(VLOOKUP($A199,'Annex 2 EHV charges'!$D:$P,COLUMN(H199)+5,FALSE)=0,"",VLOOKUP($A199,'Annex 2 EHV charges'!$D:$P,COLUMN(H199)+5,FALSE)),"")</f>
        <v/>
      </c>
    </row>
    <row r="200" spans="1:8" x14ac:dyDescent="0.2">
      <c r="A200" s="84" t="str">
        <f t="array" ref="A200">IFERROR(INDEX('Annex 2 EHV charges'!$D$11:$D$200, MATCH(0, IF(ISBLANK('Annex 2 EHV charges'!$D$11:$D$200),1, COUNTIF(A$4:$A199, 'Annex 2 EHV charges'!$D$11:$D$200)), 0)),"")</f>
        <v/>
      </c>
      <c r="B200" s="83" t="str">
        <f>IF($A200="","",VLOOKUP($A200,'Annex 2 EHV charges'!$D:$P,2,0))</f>
        <v/>
      </c>
      <c r="C200" s="84" t="str">
        <f>IF($A200="","",VLOOKUP($A200,'Annex 2 EHV charges'!$D:$P,3,0))</f>
        <v/>
      </c>
      <c r="D200" s="83" t="str">
        <f>IF($A200="","",VLOOKUP($A200,'Annex 2 EHV charges'!$D:$P,4,0))</f>
        <v/>
      </c>
      <c r="E200" s="85" t="str">
        <f>IFERROR(IF(VLOOKUP($A200,'Annex 2 EHV charges'!$D:$P,COLUMN(E200)+5,FALSE)=0,"",VLOOKUP($A200,'Annex 2 EHV charges'!$D:$P,COLUMN(E200)+5,FALSE)),"")</f>
        <v/>
      </c>
      <c r="F200" s="86" t="str">
        <f>IFERROR(IF(VLOOKUP($A200,'Annex 2 EHV charges'!$D:$P,COLUMN(F200)+5,FALSE)=0,"",VLOOKUP($A200,'Annex 2 EHV charges'!$D:$P,COLUMN(F200)+5,FALSE)),"")</f>
        <v/>
      </c>
      <c r="G200" s="87" t="str">
        <f>IFERROR(IF(VLOOKUP($A200,'Annex 2 EHV charges'!$D:$P,COLUMN(G200)+5,FALSE)=0,"",VLOOKUP($A200,'Annex 2 EHV charges'!$D:$P,COLUMN(G200)+5,FALSE)),"")</f>
        <v/>
      </c>
      <c r="H200" s="87" t="str">
        <f>IFERROR(IF(VLOOKUP($A200,'Annex 2 EHV charges'!$D:$P,COLUMN(H200)+5,FALSE)=0,"",VLOOKUP($A200,'Annex 2 EHV charges'!$D:$P,COLUMN(H200)+5,FALSE)),"")</f>
        <v/>
      </c>
    </row>
    <row r="201" spans="1:8" x14ac:dyDescent="0.2">
      <c r="A201" s="84"/>
      <c r="B201" s="83"/>
      <c r="C201" s="84"/>
      <c r="D201" s="83"/>
      <c r="E201" s="85"/>
      <c r="F201" s="86"/>
      <c r="G201" s="87"/>
      <c r="H201" s="87"/>
    </row>
    <row r="202" spans="1:8" x14ac:dyDescent="0.2">
      <c r="A202" s="84"/>
      <c r="B202" s="83"/>
      <c r="C202" s="84"/>
      <c r="D202" s="83"/>
      <c r="E202" s="85"/>
      <c r="F202" s="86"/>
      <c r="G202" s="87"/>
      <c r="H202" s="87"/>
    </row>
    <row r="203" spans="1:8" x14ac:dyDescent="0.2">
      <c r="A203" s="84"/>
      <c r="B203" s="83"/>
      <c r="C203" s="84"/>
      <c r="D203" s="83"/>
      <c r="E203" s="85"/>
      <c r="F203" s="86"/>
      <c r="G203" s="87"/>
      <c r="H203" s="87"/>
    </row>
    <row r="204" spans="1:8" x14ac:dyDescent="0.2">
      <c r="A204" s="84"/>
      <c r="B204" s="83"/>
      <c r="C204" s="84"/>
      <c r="D204" s="83"/>
      <c r="E204" s="85"/>
      <c r="F204" s="86"/>
      <c r="G204" s="87"/>
      <c r="H204" s="87"/>
    </row>
    <row r="205" spans="1:8" x14ac:dyDescent="0.2">
      <c r="A205" s="84"/>
      <c r="B205" s="83"/>
      <c r="C205" s="84"/>
      <c r="D205" s="83"/>
      <c r="E205" s="85"/>
      <c r="F205" s="86"/>
      <c r="G205" s="87"/>
      <c r="H205" s="87"/>
    </row>
    <row r="206" spans="1:8" x14ac:dyDescent="0.2">
      <c r="A206" s="84"/>
      <c r="B206" s="83"/>
      <c r="C206" s="84"/>
      <c r="D206" s="83"/>
      <c r="E206" s="85"/>
      <c r="F206" s="86"/>
      <c r="G206" s="87"/>
      <c r="H206" s="87"/>
    </row>
    <row r="207" spans="1:8" x14ac:dyDescent="0.2">
      <c r="A207" s="84"/>
      <c r="B207" s="83"/>
      <c r="C207" s="84"/>
      <c r="D207" s="83"/>
      <c r="E207" s="85"/>
      <c r="F207" s="86"/>
      <c r="G207" s="87"/>
      <c r="H207" s="87"/>
    </row>
    <row r="208" spans="1:8" x14ac:dyDescent="0.2">
      <c r="A208" s="84"/>
      <c r="B208" s="83"/>
      <c r="C208" s="84"/>
      <c r="D208" s="83"/>
      <c r="E208" s="85"/>
      <c r="F208" s="86"/>
      <c r="G208" s="87"/>
      <c r="H208" s="87"/>
    </row>
    <row r="209" spans="1:8" x14ac:dyDescent="0.2">
      <c r="A209" s="84"/>
      <c r="B209" s="83"/>
      <c r="C209" s="84"/>
      <c r="D209" s="83"/>
      <c r="E209" s="85"/>
      <c r="F209" s="86"/>
      <c r="G209" s="87"/>
      <c r="H209" s="87"/>
    </row>
    <row r="210" spans="1:8" x14ac:dyDescent="0.2">
      <c r="A210" s="84"/>
      <c r="B210" s="83"/>
      <c r="C210" s="84"/>
      <c r="D210" s="83"/>
      <c r="E210" s="85"/>
      <c r="F210" s="86"/>
      <c r="G210" s="87"/>
      <c r="H210" s="87"/>
    </row>
    <row r="211" spans="1:8" x14ac:dyDescent="0.2">
      <c r="A211" s="84"/>
      <c r="B211" s="83"/>
      <c r="C211" s="84"/>
      <c r="D211" s="83"/>
      <c r="E211" s="85"/>
      <c r="F211" s="86"/>
      <c r="G211" s="87"/>
      <c r="H211" s="87"/>
    </row>
    <row r="212" spans="1:8" x14ac:dyDescent="0.2">
      <c r="A212" s="84"/>
      <c r="B212" s="83"/>
      <c r="C212" s="84"/>
      <c r="D212" s="83"/>
      <c r="E212" s="85"/>
      <c r="F212" s="86"/>
      <c r="G212" s="87"/>
      <c r="H212" s="87"/>
    </row>
    <row r="213" spans="1:8" x14ac:dyDescent="0.2">
      <c r="A213" s="84"/>
      <c r="B213" s="83"/>
      <c r="C213" s="84"/>
      <c r="D213" s="83"/>
      <c r="E213" s="85"/>
      <c r="F213" s="86"/>
      <c r="G213" s="87"/>
      <c r="H213" s="87"/>
    </row>
    <row r="214" spans="1:8" x14ac:dyDescent="0.2">
      <c r="A214" s="84"/>
      <c r="B214" s="83"/>
      <c r="C214" s="84"/>
      <c r="D214" s="83"/>
      <c r="E214" s="85"/>
      <c r="F214" s="86"/>
      <c r="G214" s="87"/>
      <c r="H214" s="87"/>
    </row>
    <row r="215" spans="1:8" x14ac:dyDescent="0.2">
      <c r="A215" s="84"/>
      <c r="B215" s="83"/>
      <c r="C215" s="84"/>
      <c r="D215" s="83"/>
      <c r="E215" s="85"/>
      <c r="F215" s="86"/>
      <c r="G215" s="87"/>
      <c r="H215" s="87"/>
    </row>
    <row r="216" spans="1:8" x14ac:dyDescent="0.2">
      <c r="A216" s="84"/>
      <c r="B216" s="83"/>
      <c r="C216" s="84"/>
      <c r="D216" s="83"/>
      <c r="E216" s="85"/>
      <c r="F216" s="86"/>
      <c r="G216" s="87"/>
      <c r="H216" s="87"/>
    </row>
    <row r="217" spans="1:8" x14ac:dyDescent="0.2">
      <c r="A217" s="84"/>
      <c r="B217" s="83"/>
      <c r="C217" s="84"/>
      <c r="D217" s="83"/>
      <c r="E217" s="85"/>
      <c r="F217" s="86"/>
      <c r="G217" s="87"/>
      <c r="H217" s="87"/>
    </row>
    <row r="218" spans="1:8" x14ac:dyDescent="0.2">
      <c r="A218" s="84"/>
      <c r="B218" s="83"/>
      <c r="C218" s="84"/>
      <c r="D218" s="83"/>
      <c r="E218" s="85"/>
      <c r="F218" s="86"/>
      <c r="G218" s="87"/>
      <c r="H218" s="87"/>
    </row>
    <row r="219" spans="1:8" x14ac:dyDescent="0.2">
      <c r="A219" s="84"/>
      <c r="B219" s="83"/>
      <c r="C219" s="84"/>
      <c r="D219" s="83"/>
      <c r="E219" s="85"/>
      <c r="F219" s="86"/>
      <c r="G219" s="87"/>
      <c r="H219" s="87"/>
    </row>
    <row r="220" spans="1:8" x14ac:dyDescent="0.2">
      <c r="A220" s="84"/>
      <c r="B220" s="83"/>
      <c r="C220" s="84"/>
      <c r="D220" s="83"/>
      <c r="E220" s="85"/>
      <c r="F220" s="86"/>
      <c r="G220" s="87"/>
      <c r="H220" s="87"/>
    </row>
    <row r="221" spans="1:8" x14ac:dyDescent="0.2">
      <c r="A221" s="84"/>
      <c r="B221" s="83"/>
      <c r="C221" s="84"/>
      <c r="D221" s="83"/>
      <c r="E221" s="85"/>
      <c r="F221" s="86"/>
      <c r="G221" s="87"/>
      <c r="H221" s="87"/>
    </row>
    <row r="222" spans="1:8" x14ac:dyDescent="0.2">
      <c r="A222" s="84"/>
      <c r="B222" s="83"/>
      <c r="C222" s="84"/>
      <c r="D222" s="83"/>
      <c r="E222" s="85"/>
      <c r="F222" s="86"/>
      <c r="G222" s="87"/>
      <c r="H222" s="87"/>
    </row>
    <row r="223" spans="1:8" x14ac:dyDescent="0.2">
      <c r="A223" s="84"/>
      <c r="B223" s="83"/>
      <c r="C223" s="84"/>
      <c r="D223" s="83"/>
      <c r="E223" s="85"/>
      <c r="F223" s="86"/>
      <c r="G223" s="87"/>
      <c r="H223" s="87"/>
    </row>
    <row r="224" spans="1:8" x14ac:dyDescent="0.2">
      <c r="A224" s="84"/>
      <c r="B224" s="83"/>
      <c r="C224" s="84"/>
      <c r="D224" s="83"/>
      <c r="E224" s="85"/>
      <c r="F224" s="86"/>
      <c r="G224" s="87"/>
      <c r="H224" s="87"/>
    </row>
    <row r="225" spans="1:8" x14ac:dyDescent="0.2">
      <c r="A225" s="84"/>
      <c r="B225" s="83"/>
      <c r="C225" s="84"/>
      <c r="D225" s="83"/>
      <c r="E225" s="85"/>
      <c r="F225" s="86"/>
      <c r="G225" s="87"/>
      <c r="H225" s="87"/>
    </row>
    <row r="226" spans="1:8" x14ac:dyDescent="0.2">
      <c r="A226" s="84"/>
      <c r="B226" s="83"/>
      <c r="C226" s="84"/>
      <c r="D226" s="83"/>
      <c r="E226" s="85"/>
      <c r="F226" s="86"/>
      <c r="G226" s="87"/>
      <c r="H226" s="87"/>
    </row>
    <row r="227" spans="1:8" x14ac:dyDescent="0.2">
      <c r="A227" s="84"/>
      <c r="B227" s="83"/>
      <c r="C227" s="84"/>
      <c r="D227" s="83"/>
      <c r="E227" s="85"/>
      <c r="F227" s="86"/>
      <c r="G227" s="87"/>
      <c r="H227" s="87"/>
    </row>
    <row r="228" spans="1:8" x14ac:dyDescent="0.2">
      <c r="A228" s="84"/>
      <c r="B228" s="83"/>
      <c r="C228" s="84"/>
      <c r="D228" s="83"/>
      <c r="E228" s="85"/>
      <c r="F228" s="86"/>
      <c r="G228" s="87"/>
      <c r="H228" s="87"/>
    </row>
    <row r="229" spans="1:8" x14ac:dyDescent="0.2">
      <c r="A229" s="84"/>
      <c r="B229" s="83"/>
      <c r="C229" s="84"/>
      <c r="D229" s="83"/>
      <c r="E229" s="85"/>
      <c r="F229" s="86"/>
      <c r="G229" s="87"/>
      <c r="H229" s="87"/>
    </row>
    <row r="230" spans="1:8" x14ac:dyDescent="0.2">
      <c r="A230" s="84"/>
      <c r="B230" s="83"/>
      <c r="C230" s="84"/>
      <c r="D230" s="83"/>
      <c r="E230" s="85"/>
      <c r="F230" s="86"/>
      <c r="G230" s="87"/>
      <c r="H230" s="87"/>
    </row>
    <row r="231" spans="1:8" x14ac:dyDescent="0.2">
      <c r="A231" s="84"/>
      <c r="B231" s="83"/>
      <c r="C231" s="84"/>
      <c r="D231" s="83"/>
      <c r="E231" s="85"/>
      <c r="F231" s="86"/>
      <c r="G231" s="87"/>
      <c r="H231" s="87"/>
    </row>
    <row r="232" spans="1:8" x14ac:dyDescent="0.2">
      <c r="A232" s="84"/>
      <c r="B232" s="83"/>
      <c r="C232" s="84"/>
      <c r="D232" s="83"/>
      <c r="E232" s="85"/>
      <c r="F232" s="86"/>
      <c r="G232" s="87"/>
      <c r="H232" s="87"/>
    </row>
    <row r="233" spans="1:8" x14ac:dyDescent="0.2">
      <c r="A233" s="84"/>
      <c r="B233" s="83"/>
      <c r="C233" s="84"/>
      <c r="D233" s="83"/>
      <c r="E233" s="85"/>
      <c r="F233" s="86"/>
      <c r="G233" s="87"/>
      <c r="H233" s="87"/>
    </row>
    <row r="234" spans="1:8" x14ac:dyDescent="0.2">
      <c r="A234" s="84"/>
      <c r="B234" s="83"/>
      <c r="C234" s="84"/>
      <c r="D234" s="83"/>
      <c r="E234" s="85"/>
      <c r="F234" s="86"/>
      <c r="G234" s="87"/>
      <c r="H234" s="87"/>
    </row>
    <row r="235" spans="1:8" x14ac:dyDescent="0.2">
      <c r="A235" s="84"/>
      <c r="B235" s="83"/>
      <c r="C235" s="84"/>
      <c r="D235" s="83"/>
      <c r="E235" s="85"/>
      <c r="F235" s="86"/>
      <c r="G235" s="87"/>
      <c r="H235" s="87"/>
    </row>
    <row r="236" spans="1:8" x14ac:dyDescent="0.2">
      <c r="A236" s="84"/>
      <c r="B236" s="83"/>
      <c r="C236" s="84"/>
      <c r="D236" s="83"/>
      <c r="E236" s="85"/>
      <c r="F236" s="86"/>
      <c r="G236" s="87"/>
      <c r="H236" s="87"/>
    </row>
    <row r="237" spans="1:8" x14ac:dyDescent="0.2">
      <c r="A237" s="84"/>
      <c r="B237" s="83"/>
      <c r="C237" s="84"/>
      <c r="D237" s="83"/>
      <c r="E237" s="85"/>
      <c r="F237" s="86"/>
      <c r="G237" s="87"/>
      <c r="H237" s="87"/>
    </row>
    <row r="238" spans="1:8" x14ac:dyDescent="0.2">
      <c r="A238" s="84"/>
      <c r="B238" s="83"/>
      <c r="C238" s="84"/>
      <c r="D238" s="83"/>
      <c r="E238" s="85"/>
      <c r="F238" s="86"/>
      <c r="G238" s="87"/>
      <c r="H238" s="87"/>
    </row>
    <row r="239" spans="1:8" x14ac:dyDescent="0.2">
      <c r="A239" s="84"/>
      <c r="B239" s="83"/>
      <c r="C239" s="84"/>
      <c r="D239" s="83"/>
      <c r="E239" s="85"/>
      <c r="F239" s="86"/>
      <c r="G239" s="87"/>
      <c r="H239" s="87"/>
    </row>
    <row r="240" spans="1:8" x14ac:dyDescent="0.2">
      <c r="A240" s="84"/>
      <c r="B240" s="83"/>
      <c r="C240" s="84"/>
      <c r="D240" s="83"/>
      <c r="E240" s="85"/>
      <c r="F240" s="86"/>
      <c r="G240" s="87"/>
      <c r="H240" s="87"/>
    </row>
    <row r="241" spans="1:8" x14ac:dyDescent="0.2">
      <c r="A241" s="84"/>
      <c r="B241" s="83"/>
      <c r="C241" s="84"/>
      <c r="D241" s="83"/>
      <c r="E241" s="85"/>
      <c r="F241" s="86"/>
      <c r="G241" s="87"/>
      <c r="H241" s="87"/>
    </row>
    <row r="242" spans="1:8" x14ac:dyDescent="0.2">
      <c r="A242" s="84"/>
      <c r="B242" s="83"/>
      <c r="C242" s="84"/>
      <c r="D242" s="83"/>
      <c r="E242" s="85"/>
      <c r="F242" s="86"/>
      <c r="G242" s="87"/>
      <c r="H242" s="87"/>
    </row>
    <row r="243" spans="1:8" x14ac:dyDescent="0.2">
      <c r="A243" s="84"/>
      <c r="B243" s="83"/>
      <c r="C243" s="84"/>
      <c r="D243" s="83"/>
      <c r="E243" s="85"/>
      <c r="F243" s="86"/>
      <c r="G243" s="87"/>
      <c r="H243" s="87"/>
    </row>
    <row r="244" spans="1:8" x14ac:dyDescent="0.2">
      <c r="A244" s="84"/>
      <c r="B244" s="83"/>
      <c r="C244" s="84"/>
      <c r="D244" s="83"/>
      <c r="E244" s="85"/>
      <c r="F244" s="86"/>
      <c r="G244" s="87"/>
      <c r="H244" s="87"/>
    </row>
    <row r="245" spans="1:8" x14ac:dyDescent="0.2">
      <c r="A245" s="84"/>
      <c r="B245" s="83"/>
      <c r="C245" s="84"/>
      <c r="D245" s="83"/>
      <c r="E245" s="85"/>
      <c r="F245" s="86"/>
      <c r="G245" s="87"/>
      <c r="H245" s="87"/>
    </row>
    <row r="246" spans="1:8" x14ac:dyDescent="0.2">
      <c r="A246" s="84"/>
      <c r="B246" s="83"/>
      <c r="C246" s="84"/>
      <c r="D246" s="83"/>
      <c r="E246" s="85"/>
      <c r="F246" s="86"/>
      <c r="G246" s="87"/>
      <c r="H246" s="87"/>
    </row>
    <row r="247" spans="1:8" x14ac:dyDescent="0.2">
      <c r="A247" s="84"/>
      <c r="B247" s="83"/>
      <c r="C247" s="84"/>
      <c r="D247" s="83"/>
      <c r="E247" s="85"/>
      <c r="F247" s="86"/>
      <c r="G247" s="87"/>
      <c r="H247" s="87"/>
    </row>
    <row r="248" spans="1:8" x14ac:dyDescent="0.2">
      <c r="A248" s="84"/>
      <c r="B248" s="83"/>
      <c r="C248" s="84"/>
      <c r="D248" s="83"/>
      <c r="E248" s="85"/>
      <c r="F248" s="86"/>
      <c r="G248" s="87"/>
      <c r="H248" s="87"/>
    </row>
    <row r="249" spans="1:8" x14ac:dyDescent="0.2">
      <c r="A249" s="84"/>
      <c r="B249" s="83"/>
      <c r="C249" s="84"/>
      <c r="D249" s="83"/>
      <c r="E249" s="85"/>
      <c r="F249" s="86"/>
      <c r="G249" s="87"/>
      <c r="H249" s="87"/>
    </row>
    <row r="250" spans="1:8" x14ac:dyDescent="0.2">
      <c r="A250" s="84"/>
      <c r="B250" s="83"/>
      <c r="C250" s="84"/>
      <c r="D250" s="83"/>
      <c r="E250" s="85"/>
      <c r="F250" s="86"/>
      <c r="G250" s="87"/>
      <c r="H250" s="87"/>
    </row>
    <row r="251" spans="1:8" x14ac:dyDescent="0.2">
      <c r="A251" s="84"/>
      <c r="B251" s="83"/>
      <c r="C251" s="84"/>
      <c r="D251" s="83"/>
      <c r="E251" s="85"/>
      <c r="F251" s="86"/>
      <c r="G251" s="87"/>
      <c r="H251" s="87"/>
    </row>
    <row r="252" spans="1:8" x14ac:dyDescent="0.2">
      <c r="A252" s="84"/>
      <c r="B252" s="83"/>
      <c r="C252" s="84"/>
      <c r="D252" s="83"/>
      <c r="E252" s="85"/>
      <c r="F252" s="86"/>
      <c r="G252" s="87"/>
      <c r="H252" s="87"/>
    </row>
    <row r="253" spans="1:8" x14ac:dyDescent="0.2">
      <c r="A253" s="84"/>
      <c r="B253" s="83"/>
      <c r="C253" s="84"/>
      <c r="D253" s="83"/>
      <c r="E253" s="85"/>
      <c r="F253" s="86"/>
      <c r="G253" s="87"/>
      <c r="H253" s="87"/>
    </row>
    <row r="254" spans="1:8" x14ac:dyDescent="0.2">
      <c r="A254" s="84"/>
      <c r="B254" s="83"/>
      <c r="C254" s="84"/>
      <c r="D254" s="83"/>
      <c r="E254" s="85"/>
      <c r="F254" s="86"/>
      <c r="G254" s="87"/>
      <c r="H254" s="87"/>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2" t="s">
        <v>27</v>
      </c>
      <c r="B1" s="3"/>
      <c r="D1" s="3"/>
      <c r="E1" s="3"/>
      <c r="F1" s="3"/>
      <c r="G1" s="8"/>
      <c r="H1" s="4"/>
      <c r="I1" s="4"/>
    </row>
    <row r="2" spans="1:12" s="2" customFormat="1" ht="27" customHeight="1" x14ac:dyDescent="0.2">
      <c r="A2" s="272" t="str">
        <f>Overview!B4&amp; " - Effective from "&amp;TEXT(Overview!D4,"D MMMM YYYY")&amp;" - "&amp;Overview!E4&amp;" LV and HV tariffs"</f>
        <v>National Grid Electricity Distribution (West Midlands) plc - Effective from 1 April 2024 - Final LV and HV tariffs</v>
      </c>
      <c r="B2" s="272"/>
      <c r="C2" s="272"/>
      <c r="D2" s="272"/>
      <c r="E2" s="272"/>
      <c r="F2" s="272"/>
      <c r="G2" s="272"/>
      <c r="H2" s="272"/>
      <c r="I2" s="272"/>
      <c r="J2" s="272"/>
      <c r="K2" s="4"/>
      <c r="L2" s="4"/>
    </row>
    <row r="3" spans="1:12" s="2" customFormat="1" ht="27" customHeight="1" x14ac:dyDescent="0.2">
      <c r="A3" s="309" t="s">
        <v>205</v>
      </c>
      <c r="B3" s="309"/>
      <c r="C3" s="309"/>
      <c r="D3" s="309"/>
      <c r="E3" s="309"/>
      <c r="F3" s="309"/>
      <c r="G3" s="309"/>
      <c r="H3" s="309"/>
      <c r="I3" s="309"/>
      <c r="J3" s="309"/>
      <c r="K3" s="4"/>
      <c r="L3" s="4"/>
    </row>
    <row r="4" spans="1:12" s="2" customFormat="1" ht="71.25" customHeight="1" x14ac:dyDescent="0.2">
      <c r="A4" s="14"/>
      <c r="B4" s="24" t="s">
        <v>0</v>
      </c>
      <c r="C4" s="13" t="s">
        <v>32</v>
      </c>
      <c r="D4" s="48" t="s">
        <v>206</v>
      </c>
      <c r="E4" s="48" t="s">
        <v>208</v>
      </c>
      <c r="F4" s="48" t="s">
        <v>207</v>
      </c>
      <c r="G4" s="130" t="s">
        <v>33</v>
      </c>
      <c r="H4" s="13"/>
      <c r="I4" s="13"/>
      <c r="J4" s="13"/>
      <c r="K4" s="4"/>
      <c r="L4" s="4"/>
    </row>
    <row r="5" spans="1:12" s="2" customFormat="1" ht="32.25" customHeight="1" x14ac:dyDescent="0.2">
      <c r="A5" s="15"/>
      <c r="B5" s="23"/>
      <c r="C5" s="16"/>
      <c r="D5" s="17"/>
      <c r="E5" s="17"/>
      <c r="F5" s="17"/>
      <c r="G5" s="18"/>
      <c r="H5" s="22"/>
      <c r="I5" s="22"/>
      <c r="J5" s="22"/>
      <c r="K5" s="4"/>
      <c r="L5" s="4"/>
    </row>
    <row r="6" spans="1:12" x14ac:dyDescent="0.2">
      <c r="A6" s="310" t="s">
        <v>2</v>
      </c>
      <c r="B6" s="307" t="s">
        <v>3</v>
      </c>
      <c r="C6" s="307"/>
      <c r="D6" s="307"/>
      <c r="E6" s="307"/>
      <c r="F6" s="307"/>
      <c r="G6" s="307"/>
      <c r="H6" s="308"/>
      <c r="I6" s="308"/>
      <c r="J6" s="308"/>
    </row>
    <row r="7" spans="1:12" x14ac:dyDescent="0.2">
      <c r="A7" s="310"/>
      <c r="B7" s="307"/>
      <c r="C7" s="307"/>
      <c r="D7" s="307"/>
      <c r="E7" s="307"/>
      <c r="F7" s="307"/>
      <c r="G7" s="307"/>
      <c r="H7" s="308"/>
      <c r="I7" s="308"/>
      <c r="J7" s="308"/>
    </row>
    <row r="8" spans="1:12" x14ac:dyDescent="0.2">
      <c r="A8" s="310"/>
      <c r="B8" s="307"/>
      <c r="C8" s="307"/>
      <c r="D8" s="307"/>
      <c r="E8" s="307"/>
      <c r="F8" s="307"/>
      <c r="G8" s="307"/>
      <c r="H8" s="308"/>
      <c r="I8" s="308"/>
      <c r="J8" s="308"/>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2" customFormat="1" ht="27" customHeight="1" x14ac:dyDescent="0.2">
      <c r="A11" s="309" t="s">
        <v>204</v>
      </c>
      <c r="B11" s="309"/>
      <c r="C11" s="309"/>
      <c r="D11" s="309"/>
      <c r="E11" s="309"/>
      <c r="F11" s="309"/>
      <c r="G11" s="309"/>
      <c r="H11" s="309"/>
      <c r="I11" s="309"/>
      <c r="J11" s="309"/>
      <c r="K11" s="4"/>
      <c r="L11" s="4"/>
    </row>
    <row r="12" spans="1:12" s="2" customFormat="1" ht="58.5" customHeight="1" x14ac:dyDescent="0.2">
      <c r="A12" s="14"/>
      <c r="B12" s="24" t="s">
        <v>0</v>
      </c>
      <c r="C12" s="13" t="s">
        <v>32</v>
      </c>
      <c r="D12" s="48" t="s">
        <v>206</v>
      </c>
      <c r="E12" s="48" t="s">
        <v>208</v>
      </c>
      <c r="F12" s="48" t="s">
        <v>207</v>
      </c>
      <c r="G12" s="119" t="s">
        <v>33</v>
      </c>
      <c r="H12" s="119" t="s">
        <v>34</v>
      </c>
      <c r="I12" s="24" t="s">
        <v>174</v>
      </c>
      <c r="J12" s="119" t="s">
        <v>61</v>
      </c>
      <c r="K12" s="4"/>
      <c r="L12" s="4"/>
    </row>
    <row r="13" spans="1:12" s="2" customFormat="1" ht="32.25" customHeight="1" x14ac:dyDescent="0.2">
      <c r="A13" s="15"/>
      <c r="B13" s="23"/>
      <c r="C13" s="16">
        <v>0</v>
      </c>
      <c r="D13" s="17"/>
      <c r="E13" s="17"/>
      <c r="F13" s="17"/>
      <c r="G13" s="18"/>
      <c r="H13" s="18"/>
      <c r="I13" s="18"/>
      <c r="J13" s="17"/>
      <c r="K13" s="4"/>
      <c r="L13" s="4"/>
    </row>
    <row r="14" spans="1:12" x14ac:dyDescent="0.2">
      <c r="A14" s="310" t="s">
        <v>2</v>
      </c>
      <c r="B14" s="311" t="s">
        <v>20</v>
      </c>
      <c r="C14" s="311"/>
      <c r="D14" s="311"/>
      <c r="E14" s="311"/>
      <c r="F14" s="311"/>
      <c r="G14" s="311"/>
      <c r="H14" s="312"/>
      <c r="I14" s="312"/>
      <c r="J14" s="312"/>
    </row>
    <row r="15" spans="1:12" x14ac:dyDescent="0.2">
      <c r="A15" s="310"/>
      <c r="B15" s="307" t="s">
        <v>3</v>
      </c>
      <c r="C15" s="307"/>
      <c r="D15" s="307"/>
      <c r="E15" s="307"/>
      <c r="F15" s="307"/>
      <c r="G15" s="307"/>
      <c r="H15" s="308"/>
      <c r="I15" s="308"/>
      <c r="J15" s="308"/>
    </row>
    <row r="16" spans="1:12" x14ac:dyDescent="0.2">
      <c r="A16" s="310"/>
      <c r="B16" s="307" t="s">
        <v>71</v>
      </c>
      <c r="C16" s="307"/>
      <c r="D16" s="307"/>
      <c r="E16" s="307"/>
      <c r="F16" s="307"/>
      <c r="G16" s="307"/>
      <c r="H16" s="308"/>
      <c r="I16" s="308"/>
      <c r="J16" s="308"/>
    </row>
    <row r="17" spans="1:10" x14ac:dyDescent="0.2">
      <c r="A17" s="313"/>
      <c r="B17" s="307" t="s">
        <v>72</v>
      </c>
      <c r="C17" s="307"/>
      <c r="D17" s="307"/>
      <c r="E17" s="307"/>
      <c r="F17" s="307"/>
      <c r="G17" s="307"/>
      <c r="H17" s="308"/>
      <c r="I17" s="308"/>
      <c r="J17" s="308"/>
    </row>
    <row r="18" spans="1:10" x14ac:dyDescent="0.2">
      <c r="A18" s="313"/>
      <c r="B18" s="307" t="s">
        <v>73</v>
      </c>
      <c r="C18" s="307"/>
      <c r="D18" s="307"/>
      <c r="E18" s="307"/>
      <c r="F18" s="307"/>
      <c r="G18" s="307"/>
      <c r="H18" s="308"/>
      <c r="I18" s="308"/>
      <c r="J18" s="308"/>
    </row>
    <row r="19" spans="1:10" x14ac:dyDescent="0.2">
      <c r="A19" s="313"/>
      <c r="B19" s="307" t="s">
        <v>4</v>
      </c>
      <c r="C19" s="307"/>
      <c r="D19" s="307"/>
      <c r="E19" s="307"/>
      <c r="F19" s="307"/>
      <c r="G19" s="307"/>
      <c r="H19" s="308"/>
      <c r="I19" s="308"/>
      <c r="J19" s="308"/>
    </row>
    <row r="20" spans="1:10" x14ac:dyDescent="0.2">
      <c r="A20" s="313"/>
      <c r="B20" s="307"/>
      <c r="C20" s="307"/>
      <c r="D20" s="307"/>
      <c r="E20" s="307"/>
      <c r="F20" s="307"/>
      <c r="G20" s="307"/>
      <c r="H20" s="308"/>
      <c r="I20" s="308"/>
      <c r="J20" s="308"/>
    </row>
    <row r="21" spans="1:10" x14ac:dyDescent="0.2">
      <c r="A21" s="313"/>
      <c r="B21" s="307" t="s">
        <v>5</v>
      </c>
      <c r="C21" s="307"/>
      <c r="D21" s="307"/>
      <c r="E21" s="307"/>
      <c r="F21" s="307"/>
      <c r="G21" s="307"/>
      <c r="H21" s="308"/>
      <c r="I21" s="308"/>
      <c r="J21" s="30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abSelected="1" topLeftCell="A151" zoomScaleNormal="100" zoomScaleSheetLayoutView="100" workbookViewId="0">
      <selection activeCell="I161" sqref="I161"/>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2" t="s">
        <v>27</v>
      </c>
      <c r="B1" s="324" t="s">
        <v>170</v>
      </c>
      <c r="C1" s="325"/>
      <c r="D1" s="325"/>
      <c r="F1" s="326" t="s">
        <v>173</v>
      </c>
      <c r="G1" s="327"/>
      <c r="H1" s="328"/>
      <c r="I1" s="4"/>
      <c r="J1" s="2"/>
      <c r="K1" s="2"/>
    </row>
    <row r="2" spans="1:13" ht="31.5" customHeight="1" x14ac:dyDescent="0.2">
      <c r="A2" s="329" t="str">
        <f>Overview!B4&amp; " - Effective from "&amp;TEXT(Overview!D4,"D MMMM YYYY")&amp;" - "&amp;Overview!E4&amp;" LDNO tariffs"</f>
        <v>National Grid Electricity Distribution (West Midlands) plc - Effective from 1 April 2024 - Final LDNO tariffs</v>
      </c>
      <c r="B2" s="329"/>
      <c r="C2" s="329"/>
      <c r="D2" s="329"/>
      <c r="E2" s="329"/>
      <c r="F2" s="329"/>
      <c r="G2" s="329"/>
      <c r="H2" s="329"/>
      <c r="I2" s="329"/>
      <c r="J2" s="329"/>
    </row>
    <row r="3" spans="1:13" ht="8.25" customHeight="1" x14ac:dyDescent="0.2">
      <c r="A3" s="204"/>
      <c r="B3" s="204"/>
      <c r="C3" s="204"/>
      <c r="D3" s="204"/>
      <c r="E3" s="204"/>
      <c r="F3" s="204"/>
      <c r="G3" s="204"/>
      <c r="H3" s="204"/>
      <c r="I3" s="204"/>
      <c r="J3" s="204"/>
    </row>
    <row r="4" spans="1:13" ht="18" customHeight="1" x14ac:dyDescent="0.2">
      <c r="A4" s="272" t="str">
        <f>'Annex 1 LV, HV and UMS charges'!A4:E4</f>
        <v>Time Bands for LV and HV Designated Properties</v>
      </c>
      <c r="B4" s="272"/>
      <c r="C4" s="272"/>
      <c r="D4" s="272"/>
      <c r="E4" s="204"/>
      <c r="F4" s="272" t="str">
        <f>'Annex 1 LV, HV and UMS charges'!G4</f>
        <v>Time Bands for Unmetered Properties</v>
      </c>
      <c r="G4" s="272"/>
      <c r="H4" s="272"/>
      <c r="I4" s="272"/>
      <c r="J4" s="272"/>
      <c r="L4" s="4"/>
    </row>
    <row r="5" spans="1:13" ht="30" x14ac:dyDescent="0.2">
      <c r="A5" s="210" t="s">
        <v>20</v>
      </c>
      <c r="B5" s="211" t="s">
        <v>103</v>
      </c>
      <c r="C5" s="212" t="s">
        <v>104</v>
      </c>
      <c r="D5" s="213" t="s">
        <v>105</v>
      </c>
      <c r="E5" s="204"/>
      <c r="F5" s="214"/>
      <c r="G5" s="215"/>
      <c r="H5" s="216" t="s">
        <v>107</v>
      </c>
      <c r="I5" s="217" t="s">
        <v>108</v>
      </c>
      <c r="J5" s="213" t="s">
        <v>105</v>
      </c>
      <c r="K5" s="204"/>
      <c r="L5" s="4"/>
      <c r="M5" s="4"/>
    </row>
    <row r="6" spans="1:13" ht="25.5" x14ac:dyDescent="0.2">
      <c r="A6" s="218" t="str">
        <f>IF('Annex 1 LV, HV and UMS charges'!A6=0,"",'Annex 1 LV, HV and UMS charges'!A6)</f>
        <v xml:space="preserve">Monday to Friday </v>
      </c>
      <c r="B6" s="219" t="str">
        <f>IF('Annex 1 LV, HV and UMS charges'!B6=0,"",'Annex 1 LV, HV and UMS charges'!B6)</f>
        <v>16:00 to 19:00</v>
      </c>
      <c r="C6" s="220" t="str">
        <f>IF('Annex 1 LV, HV and UMS charges'!C6=0,"",'Annex 1 LV, HV and UMS charges'!C6)</f>
        <v>07:30 to 16:00
19:00 to 21:00</v>
      </c>
      <c r="D6" s="221" t="str">
        <f>IF('Annex 1 LV, HV and UMS charges'!E6=0,"",'Annex 1 LV, HV and UMS charges'!E6)</f>
        <v>00:00 to 07:30
21:00 to 24:00</v>
      </c>
      <c r="E6" s="204"/>
      <c r="F6" s="330" t="str">
        <f>'Annex 1 LV, HV and UMS charges'!G6</f>
        <v>Monday to Friday Nov to Feb</v>
      </c>
      <c r="G6" s="331"/>
      <c r="H6" s="219" t="str">
        <f>IF('Annex 1 LV, HV and UMS charges'!I6=0,"",'Annex 1 LV, HV and UMS charges'!I6)</f>
        <v>16:00 to 19:00</v>
      </c>
      <c r="I6" s="219" t="str">
        <f>IF('Annex 1 LV, HV and UMS charges'!J6=0,"",'Annex 1 LV, HV and UMS charges'!J6)</f>
        <v>07:30 to 16:00
19:00 to 21:00</v>
      </c>
      <c r="J6" s="219" t="str">
        <f>IF('Annex 1 LV, HV and UMS charges'!K6=0,"",'Annex 1 LV, HV and UMS charges'!K6)</f>
        <v>00:00 to 07:30
21:00 to 24:00</v>
      </c>
      <c r="K6" s="204"/>
      <c r="L6" s="4"/>
      <c r="M6" s="4"/>
    </row>
    <row r="7" spans="1:13" ht="25.5" x14ac:dyDescent="0.2">
      <c r="A7" s="218" t="str">
        <f>IF('Annex 1 LV, HV and UMS charges'!A7=0,"",'Annex 1 LV, HV and UMS charges'!A7)</f>
        <v>Weekends</v>
      </c>
      <c r="B7" s="222" t="str">
        <f>IF('Annex 1 LV, HV and UMS charges'!B7=0,"",'Annex 1 LV, HV and UMS charges'!B7)</f>
        <v/>
      </c>
      <c r="C7" s="223" t="str">
        <f>IF('Annex 1 LV, HV and UMS charges'!C7=0,"",'Annex 1 LV, HV and UMS charges'!C7)</f>
        <v/>
      </c>
      <c r="D7" s="221" t="str">
        <f>IF('Annex 1 LV, HV and UMS charges'!E7=0,"",'Annex 1 LV, HV and UMS charges'!E7)</f>
        <v>00:00 to 24:00</v>
      </c>
      <c r="E7" s="204"/>
      <c r="F7" s="330" t="str">
        <f>'Annex 1 LV, HV and UMS charges'!G7</f>
        <v>Monday to Friday Mar to Oct</v>
      </c>
      <c r="G7" s="331"/>
      <c r="H7" s="222" t="str">
        <f>IF('Annex 1 LV, HV and UMS charges'!I7=0,"",'Annex 1 LV, HV and UMS charges'!I7)</f>
        <v/>
      </c>
      <c r="I7" s="219" t="str">
        <f>IF('Annex 1 LV, HV and UMS charges'!J7=0,"",'Annex 1 LV, HV and UMS charges'!J7)</f>
        <v>07:30 to 21:00</v>
      </c>
      <c r="J7" s="219" t="str">
        <f>IF('Annex 1 LV, HV and UMS charges'!K7=0,"",'Annex 1 LV, HV and UMS charges'!K7)</f>
        <v>00:00 to 07:30
21:00 to 24:00</v>
      </c>
      <c r="K7" s="204"/>
      <c r="L7" s="4"/>
      <c r="M7" s="4"/>
    </row>
    <row r="8" spans="1:13" ht="18" x14ac:dyDescent="0.2">
      <c r="A8" s="224" t="s">
        <v>21</v>
      </c>
      <c r="B8" s="314" t="s">
        <v>22</v>
      </c>
      <c r="C8" s="315"/>
      <c r="D8" s="316"/>
      <c r="E8" s="204"/>
      <c r="F8" s="330" t="str">
        <f>'Annex 1 LV, HV and UMS charges'!G8</f>
        <v>Weekends</v>
      </c>
      <c r="G8" s="331"/>
      <c r="H8" s="222" t="str">
        <f>IF('Annex 1 LV, HV and UMS charges'!I8=0,"",'Annex 1 LV, HV and UMS charges'!I8)</f>
        <v/>
      </c>
      <c r="I8" s="222" t="str">
        <f>IF('Annex 1 LV, HV and UMS charges'!J8=0,"",'Annex 1 LV, HV and UMS charges'!J8)</f>
        <v/>
      </c>
      <c r="J8" s="219" t="str">
        <f>IF('Annex 1 LV, HV and UMS charges'!K8=0,"",'Annex 1 LV, HV and UMS charges'!K8)</f>
        <v>00:00 to 24:00</v>
      </c>
      <c r="K8" s="204"/>
      <c r="L8" s="4"/>
      <c r="M8" s="4"/>
    </row>
    <row r="9" spans="1:13" s="71" customFormat="1" ht="18" x14ac:dyDescent="0.2">
      <c r="A9" s="225"/>
      <c r="B9" s="225"/>
      <c r="C9" s="320"/>
      <c r="D9" s="321"/>
      <c r="E9" s="204"/>
      <c r="F9" s="330" t="str">
        <f>'Annex 1 LV, HV and UMS charges'!G9</f>
        <v>Notes</v>
      </c>
      <c r="G9" s="331"/>
      <c r="H9" s="314" t="s">
        <v>22</v>
      </c>
      <c r="I9" s="315"/>
      <c r="J9" s="316"/>
      <c r="K9" s="204"/>
      <c r="L9" s="43"/>
      <c r="M9" s="43"/>
    </row>
    <row r="10" spans="1:13" ht="4.5" customHeight="1" x14ac:dyDescent="0.2">
      <c r="A10" s="205"/>
      <c r="B10" s="317"/>
      <c r="C10" s="318"/>
      <c r="D10" s="318"/>
      <c r="E10" s="319"/>
      <c r="F10" s="204"/>
      <c r="G10" s="320"/>
      <c r="H10" s="321"/>
      <c r="I10" s="206"/>
      <c r="J10" s="206"/>
    </row>
    <row r="11" spans="1:13" ht="4.5" customHeight="1" x14ac:dyDescent="0.2">
      <c r="A11" s="204"/>
      <c r="B11" s="204"/>
      <c r="C11" s="204"/>
      <c r="D11" s="204"/>
      <c r="E11" s="204"/>
      <c r="F11" s="204"/>
      <c r="G11" s="322"/>
      <c r="H11" s="323"/>
      <c r="I11" s="207"/>
      <c r="J11" s="208"/>
    </row>
    <row r="12" spans="1:13" ht="4.5" customHeight="1" x14ac:dyDescent="0.2">
      <c r="A12" s="204"/>
      <c r="B12" s="204"/>
      <c r="C12" s="204"/>
      <c r="D12" s="204"/>
      <c r="E12" s="204"/>
      <c r="F12" s="204"/>
      <c r="G12" s="204"/>
      <c r="H12" s="204"/>
      <c r="I12" s="204"/>
      <c r="J12" s="204"/>
    </row>
    <row r="13" spans="1:13" ht="38.25" x14ac:dyDescent="0.2">
      <c r="A13" s="163" t="s">
        <v>172</v>
      </c>
      <c r="B13" s="163" t="s">
        <v>513</v>
      </c>
      <c r="C13" s="164" t="s">
        <v>32</v>
      </c>
      <c r="D13" s="48" t="s">
        <v>206</v>
      </c>
      <c r="E13" s="48" t="s">
        <v>208</v>
      </c>
      <c r="F13" s="48" t="s">
        <v>207</v>
      </c>
      <c r="G13" s="164" t="s">
        <v>33</v>
      </c>
      <c r="H13" s="164" t="s">
        <v>34</v>
      </c>
      <c r="I13" s="164" t="s">
        <v>174</v>
      </c>
      <c r="J13" s="164" t="s">
        <v>61</v>
      </c>
    </row>
    <row r="14" spans="1:13" ht="26.1" customHeight="1" x14ac:dyDescent="0.2">
      <c r="A14" s="159" t="s">
        <v>544</v>
      </c>
      <c r="B14" s="23"/>
      <c r="C14" s="160" t="str">
        <f>VLOOKUP(MID(A14,FIND(":",A14)+2,LEN(A14)-(FIND(":",A14)+1)),'Annex 1 LV, HV and UMS charges'!$A$13:$C$45,3,FALSE)</f>
        <v>0, 1, 2</v>
      </c>
      <c r="D14" s="234">
        <v>4.2519999999999998</v>
      </c>
      <c r="E14" s="235">
        <v>0.747</v>
      </c>
      <c r="F14" s="236">
        <v>0.10100000000000001</v>
      </c>
      <c r="G14" s="237">
        <v>16.420000000000002</v>
      </c>
      <c r="H14" s="238">
        <v>0</v>
      </c>
      <c r="I14" s="244">
        <v>0</v>
      </c>
      <c r="J14" s="239">
        <v>0</v>
      </c>
    </row>
    <row r="15" spans="1:13" ht="26.1" customHeight="1" x14ac:dyDescent="0.2">
      <c r="A15" s="159" t="s">
        <v>545</v>
      </c>
      <c r="B15" s="23"/>
      <c r="C15" s="160" t="str">
        <f>VLOOKUP(MID(A15,FIND(":",A15)+2,LEN(A15)-(FIND(":",A15)+1)),'Annex 1 LV, HV and UMS charges'!$A$13:$C$45,3,FALSE)</f>
        <v>2</v>
      </c>
      <c r="D15" s="234">
        <v>4.2519999999999998</v>
      </c>
      <c r="E15" s="235">
        <v>0.747</v>
      </c>
      <c r="F15" s="236">
        <v>0.10100000000000001</v>
      </c>
      <c r="G15" s="238">
        <v>0</v>
      </c>
      <c r="H15" s="238">
        <v>0</v>
      </c>
      <c r="I15" s="244">
        <v>0</v>
      </c>
      <c r="J15" s="239">
        <v>0</v>
      </c>
    </row>
    <row r="16" spans="1:13" ht="26.1" customHeight="1" x14ac:dyDescent="0.2">
      <c r="A16" s="159" t="s">
        <v>546</v>
      </c>
      <c r="B16" s="23"/>
      <c r="C16" s="160" t="str">
        <f>VLOOKUP(MID(A16,FIND(":",A16)+2,LEN(A16)-(FIND(":",A16)+1)),'Annex 1 LV, HV and UMS charges'!$A$13:$C$45,3,FALSE)</f>
        <v>0, 3, 4, 5-8</v>
      </c>
      <c r="D16" s="234">
        <v>4.165</v>
      </c>
      <c r="E16" s="235">
        <v>0.73099999999999998</v>
      </c>
      <c r="F16" s="236">
        <v>9.9000000000000005E-2</v>
      </c>
      <c r="G16" s="237">
        <v>7.12</v>
      </c>
      <c r="H16" s="238">
        <v>0</v>
      </c>
      <c r="I16" s="244">
        <v>0</v>
      </c>
      <c r="J16" s="239">
        <v>0</v>
      </c>
    </row>
    <row r="17" spans="1:10" ht="26.1" customHeight="1" x14ac:dyDescent="0.2">
      <c r="A17" s="159" t="s">
        <v>547</v>
      </c>
      <c r="B17" s="23"/>
      <c r="C17" s="160" t="str">
        <f>VLOOKUP(MID(A17,FIND(":",A17)+2,LEN(A17)-(FIND(":",A17)+1)),'Annex 1 LV, HV and UMS charges'!$A$13:$C$45,3,FALSE)</f>
        <v>0, 3, 4, 5-8</v>
      </c>
      <c r="D17" s="234">
        <v>4.165</v>
      </c>
      <c r="E17" s="235">
        <v>0.73099999999999998</v>
      </c>
      <c r="F17" s="236">
        <v>9.9000000000000005E-2</v>
      </c>
      <c r="G17" s="237">
        <v>11.71</v>
      </c>
      <c r="H17" s="238">
        <v>0</v>
      </c>
      <c r="I17" s="244">
        <v>0</v>
      </c>
      <c r="J17" s="239">
        <v>0</v>
      </c>
    </row>
    <row r="18" spans="1:10" ht="26.1" customHeight="1" x14ac:dyDescent="0.2">
      <c r="A18" s="159" t="s">
        <v>548</v>
      </c>
      <c r="B18" s="23"/>
      <c r="C18" s="160" t="str">
        <f>VLOOKUP(MID(A18,FIND(":",A18)+2,LEN(A18)-(FIND(":",A18)+1)),'Annex 1 LV, HV and UMS charges'!$A$13:$C$45,3,FALSE)</f>
        <v>0, 3, 4, 5-8</v>
      </c>
      <c r="D18" s="234">
        <v>4.165</v>
      </c>
      <c r="E18" s="235">
        <v>0.73099999999999998</v>
      </c>
      <c r="F18" s="236">
        <v>9.9000000000000005E-2</v>
      </c>
      <c r="G18" s="237">
        <v>33.979999999999997</v>
      </c>
      <c r="H18" s="238">
        <v>0</v>
      </c>
      <c r="I18" s="244">
        <v>0</v>
      </c>
      <c r="J18" s="239">
        <v>0</v>
      </c>
    </row>
    <row r="19" spans="1:10" ht="26.1" customHeight="1" x14ac:dyDescent="0.2">
      <c r="A19" s="159" t="s">
        <v>549</v>
      </c>
      <c r="B19" s="23"/>
      <c r="C19" s="160" t="str">
        <f>VLOOKUP(MID(A19,FIND(":",A19)+2,LEN(A19)-(FIND(":",A19)+1)),'Annex 1 LV, HV and UMS charges'!$A$13:$C$45,3,FALSE)</f>
        <v>0, 3, 4, 5-8</v>
      </c>
      <c r="D19" s="234">
        <v>4.165</v>
      </c>
      <c r="E19" s="235">
        <v>0.73099999999999998</v>
      </c>
      <c r="F19" s="236">
        <v>9.9000000000000005E-2</v>
      </c>
      <c r="G19" s="237">
        <v>72.510000000000005</v>
      </c>
      <c r="H19" s="238">
        <v>0</v>
      </c>
      <c r="I19" s="244">
        <v>0</v>
      </c>
      <c r="J19" s="239">
        <v>0</v>
      </c>
    </row>
    <row r="20" spans="1:10" ht="26.1" customHeight="1" x14ac:dyDescent="0.2">
      <c r="A20" s="159" t="s">
        <v>550</v>
      </c>
      <c r="B20" s="23"/>
      <c r="C20" s="160" t="str">
        <f>VLOOKUP(MID(A20,FIND(":",A20)+2,LEN(A20)-(FIND(":",A20)+1)),'Annex 1 LV, HV and UMS charges'!$A$13:$C$45,3,FALSE)</f>
        <v>0, 3, 4, 5-8</v>
      </c>
      <c r="D20" s="234">
        <v>4.165</v>
      </c>
      <c r="E20" s="235">
        <v>0.73099999999999998</v>
      </c>
      <c r="F20" s="236">
        <v>9.9000000000000005E-2</v>
      </c>
      <c r="G20" s="237">
        <v>219.09</v>
      </c>
      <c r="H20" s="238">
        <v>0</v>
      </c>
      <c r="I20" s="244">
        <v>0</v>
      </c>
      <c r="J20" s="239">
        <v>0</v>
      </c>
    </row>
    <row r="21" spans="1:10" ht="26.1" customHeight="1" x14ac:dyDescent="0.2">
      <c r="A21" s="159" t="s">
        <v>467</v>
      </c>
      <c r="B21" s="23"/>
      <c r="C21" s="160" t="str">
        <f>VLOOKUP(MID(A21,FIND(":",A21)+2,LEN(A21)-(FIND(":",A21)+1)),'Annex 1 LV, HV and UMS charges'!$A$13:$C$45,3,FALSE)</f>
        <v>4</v>
      </c>
      <c r="D21" s="234">
        <v>4.165</v>
      </c>
      <c r="E21" s="235">
        <v>0.73099999999999998</v>
      </c>
      <c r="F21" s="236">
        <v>9.9000000000000005E-2</v>
      </c>
      <c r="G21" s="238">
        <v>0</v>
      </c>
      <c r="H21" s="238">
        <v>0</v>
      </c>
      <c r="I21" s="244">
        <v>0</v>
      </c>
      <c r="J21" s="239">
        <v>0</v>
      </c>
    </row>
    <row r="22" spans="1:10" ht="26.1" customHeight="1" x14ac:dyDescent="0.2">
      <c r="A22" s="159" t="s">
        <v>551</v>
      </c>
      <c r="B22" s="23"/>
      <c r="C22" s="160">
        <f>VLOOKUP(MID(A22,FIND(":",A22)+2,LEN(A22)-(FIND(":",A22)+1)),'Annex 1 LV, HV and UMS charges'!$A$13:$C$45,3,FALSE)</f>
        <v>0</v>
      </c>
      <c r="D22" s="234">
        <v>2.8069999999999999</v>
      </c>
      <c r="E22" s="235">
        <v>0.49199999999999999</v>
      </c>
      <c r="F22" s="236">
        <v>6.2E-2</v>
      </c>
      <c r="G22" s="237">
        <v>10.050000000000001</v>
      </c>
      <c r="H22" s="237">
        <v>3.34</v>
      </c>
      <c r="I22" s="240">
        <v>5.76</v>
      </c>
      <c r="J22" s="241">
        <v>7.0000000000000007E-2</v>
      </c>
    </row>
    <row r="23" spans="1:10" ht="26.1" customHeight="1" x14ac:dyDescent="0.2">
      <c r="A23" s="159" t="s">
        <v>552</v>
      </c>
      <c r="B23" s="23"/>
      <c r="C23" s="160">
        <f>VLOOKUP(MID(A23,FIND(":",A23)+2,LEN(A23)-(FIND(":",A23)+1)),'Annex 1 LV, HV and UMS charges'!$A$13:$C$45,3,FALSE)</f>
        <v>0</v>
      </c>
      <c r="D23" s="234">
        <v>2.8069999999999999</v>
      </c>
      <c r="E23" s="235">
        <v>0.49199999999999999</v>
      </c>
      <c r="F23" s="236">
        <v>6.2E-2</v>
      </c>
      <c r="G23" s="237">
        <v>344.27</v>
      </c>
      <c r="H23" s="237">
        <v>3.34</v>
      </c>
      <c r="I23" s="240">
        <v>5.76</v>
      </c>
      <c r="J23" s="241">
        <v>7.0000000000000007E-2</v>
      </c>
    </row>
    <row r="24" spans="1:10" ht="26.1" customHeight="1" x14ac:dyDescent="0.2">
      <c r="A24" s="159" t="s">
        <v>553</v>
      </c>
      <c r="B24" s="23"/>
      <c r="C24" s="160">
        <f>VLOOKUP(MID(A24,FIND(":",A24)+2,LEN(A24)-(FIND(":",A24)+1)),'Annex 1 LV, HV and UMS charges'!$A$13:$C$45,3,FALSE)</f>
        <v>0</v>
      </c>
      <c r="D24" s="234">
        <v>2.8069999999999999</v>
      </c>
      <c r="E24" s="235">
        <v>0.49199999999999999</v>
      </c>
      <c r="F24" s="236">
        <v>6.2E-2</v>
      </c>
      <c r="G24" s="237">
        <v>621.5</v>
      </c>
      <c r="H24" s="237">
        <v>3.34</v>
      </c>
      <c r="I24" s="240">
        <v>5.76</v>
      </c>
      <c r="J24" s="241">
        <v>7.0000000000000007E-2</v>
      </c>
    </row>
    <row r="25" spans="1:10" ht="26.1" customHeight="1" x14ac:dyDescent="0.2">
      <c r="A25" s="159" t="s">
        <v>554</v>
      </c>
      <c r="B25" s="23"/>
      <c r="C25" s="160">
        <f>VLOOKUP(MID(A25,FIND(":",A25)+2,LEN(A25)-(FIND(":",A25)+1)),'Annex 1 LV, HV and UMS charges'!$A$13:$C$45,3,FALSE)</f>
        <v>0</v>
      </c>
      <c r="D25" s="234">
        <v>2.8069999999999999</v>
      </c>
      <c r="E25" s="235">
        <v>0.49199999999999999</v>
      </c>
      <c r="F25" s="236">
        <v>6.2E-2</v>
      </c>
      <c r="G25" s="237">
        <v>969.96</v>
      </c>
      <c r="H25" s="237">
        <v>3.34</v>
      </c>
      <c r="I25" s="240">
        <v>5.76</v>
      </c>
      <c r="J25" s="241">
        <v>7.0000000000000007E-2</v>
      </c>
    </row>
    <row r="26" spans="1:10" ht="26.1" customHeight="1" x14ac:dyDescent="0.2">
      <c r="A26" s="159" t="s">
        <v>555</v>
      </c>
      <c r="B26" s="23"/>
      <c r="C26" s="160">
        <f>VLOOKUP(MID(A26,FIND(":",A26)+2,LEN(A26)-(FIND(":",A26)+1)),'Annex 1 LV, HV and UMS charges'!$A$13:$C$45,3,FALSE)</f>
        <v>0</v>
      </c>
      <c r="D26" s="234">
        <v>2.8069999999999999</v>
      </c>
      <c r="E26" s="235">
        <v>0.49199999999999999</v>
      </c>
      <c r="F26" s="236">
        <v>6.2E-2</v>
      </c>
      <c r="G26" s="237">
        <v>1785.88</v>
      </c>
      <c r="H26" s="237">
        <v>3.34</v>
      </c>
      <c r="I26" s="240">
        <v>5.76</v>
      </c>
      <c r="J26" s="241">
        <v>7.0000000000000007E-2</v>
      </c>
    </row>
    <row r="27" spans="1:10" ht="26.1" customHeight="1" x14ac:dyDescent="0.2">
      <c r="A27" s="159" t="s">
        <v>468</v>
      </c>
      <c r="B27" s="23"/>
      <c r="C27" s="160" t="str">
        <f>VLOOKUP(MID(A27,FIND(":",A27)+2,LEN(A27)-(FIND(":",A27)+1)),'Annex 1 LV, HV and UMS charges'!$A$13:$C$45,3,FALSE)</f>
        <v>0, 1 or 8</v>
      </c>
      <c r="D27" s="242">
        <v>15.677</v>
      </c>
      <c r="E27" s="243">
        <v>2.7839999999999998</v>
      </c>
      <c r="F27" s="236">
        <v>2.1459999999999999</v>
      </c>
      <c r="G27" s="238">
        <v>0</v>
      </c>
      <c r="H27" s="238">
        <v>0</v>
      </c>
      <c r="I27" s="244">
        <v>0</v>
      </c>
      <c r="J27" s="239">
        <v>0</v>
      </c>
    </row>
    <row r="28" spans="1:10" ht="26.1" customHeight="1" x14ac:dyDescent="0.2">
      <c r="A28" s="159" t="s">
        <v>469</v>
      </c>
      <c r="B28" s="23"/>
      <c r="C28" s="160">
        <f>VLOOKUP(MID(A28,FIND(":",A28)+2,LEN(A28)-(FIND(":",A28)+1)),'Annex 1 LV, HV and UMS charges'!$A$13:$C$45,3,FALSE)</f>
        <v>0</v>
      </c>
      <c r="D28" s="234">
        <v>-4.4960000000000004</v>
      </c>
      <c r="E28" s="235">
        <v>-0.78900000000000003</v>
      </c>
      <c r="F28" s="236">
        <v>-0.107</v>
      </c>
      <c r="G28" s="161">
        <v>0</v>
      </c>
      <c r="H28" s="238">
        <v>0</v>
      </c>
      <c r="I28" s="244">
        <v>0</v>
      </c>
      <c r="J28" s="239">
        <v>0</v>
      </c>
    </row>
    <row r="29" spans="1:10" ht="26.1" customHeight="1" x14ac:dyDescent="0.2">
      <c r="A29" s="159" t="s">
        <v>470</v>
      </c>
      <c r="B29" s="23"/>
      <c r="C29" s="160">
        <f>VLOOKUP(MID(A29,FIND(":",A29)+2,LEN(A29)-(FIND(":",A29)+1)),'Annex 1 LV, HV and UMS charges'!$A$13:$C$45,3,FALSE)</f>
        <v>0</v>
      </c>
      <c r="D29" s="234">
        <v>-4.4960000000000004</v>
      </c>
      <c r="E29" s="235">
        <v>-0.78900000000000003</v>
      </c>
      <c r="F29" s="236">
        <v>-0.107</v>
      </c>
      <c r="G29" s="161">
        <v>0</v>
      </c>
      <c r="H29" s="238">
        <v>0</v>
      </c>
      <c r="I29" s="244">
        <v>0</v>
      </c>
      <c r="J29" s="241">
        <v>0.124</v>
      </c>
    </row>
    <row r="30" spans="1:10" ht="26.1" customHeight="1" x14ac:dyDescent="0.2">
      <c r="A30" s="162" t="s">
        <v>556</v>
      </c>
      <c r="B30" s="23"/>
      <c r="C30" s="160" t="str">
        <f>VLOOKUP(MID(A30,FIND(":",A30)+2,LEN(A30)-(FIND(":",A30)+1)),'Annex 1 LV, HV and UMS charges'!$A$13:$C$45,3,FALSE)</f>
        <v>0, 1, 2</v>
      </c>
      <c r="D30" s="234">
        <v>3.3079999999999998</v>
      </c>
      <c r="E30" s="235">
        <v>0.58099999999999996</v>
      </c>
      <c r="F30" s="236">
        <v>7.8E-2</v>
      </c>
      <c r="G30" s="237">
        <v>12.92</v>
      </c>
      <c r="H30" s="238">
        <v>0</v>
      </c>
      <c r="I30" s="244">
        <v>0</v>
      </c>
      <c r="J30" s="239">
        <v>0</v>
      </c>
    </row>
    <row r="31" spans="1:10" ht="26.1" customHeight="1" x14ac:dyDescent="0.2">
      <c r="A31" s="162" t="s">
        <v>557</v>
      </c>
      <c r="B31" s="23"/>
      <c r="C31" s="160" t="str">
        <f>VLOOKUP(MID(A31,FIND(":",A31)+2,LEN(A31)-(FIND(":",A31)+1)),'Annex 1 LV, HV and UMS charges'!$A$13:$C$45,3,FALSE)</f>
        <v>2</v>
      </c>
      <c r="D31" s="234">
        <v>3.3079999999999998</v>
      </c>
      <c r="E31" s="235">
        <v>0.58099999999999996</v>
      </c>
      <c r="F31" s="236">
        <v>7.8E-2</v>
      </c>
      <c r="G31" s="238">
        <v>0</v>
      </c>
      <c r="H31" s="238">
        <v>0</v>
      </c>
      <c r="I31" s="244">
        <v>0</v>
      </c>
      <c r="J31" s="239">
        <v>0</v>
      </c>
    </row>
    <row r="32" spans="1:10" ht="26.1" customHeight="1" x14ac:dyDescent="0.2">
      <c r="A32" s="162" t="s">
        <v>558</v>
      </c>
      <c r="B32" s="23"/>
      <c r="C32" s="160" t="str">
        <f>VLOOKUP(MID(A32,FIND(":",A32)+2,LEN(A32)-(FIND(":",A32)+1)),'Annex 1 LV, HV and UMS charges'!$A$13:$C$45,3,FALSE)</f>
        <v>0, 3, 4, 5-8</v>
      </c>
      <c r="D32" s="234">
        <v>3.24</v>
      </c>
      <c r="E32" s="235">
        <v>0.56899999999999995</v>
      </c>
      <c r="F32" s="236">
        <v>7.6999999999999999E-2</v>
      </c>
      <c r="G32" s="237">
        <v>5.64</v>
      </c>
      <c r="H32" s="238">
        <v>0</v>
      </c>
      <c r="I32" s="244">
        <v>0</v>
      </c>
      <c r="J32" s="239">
        <v>0</v>
      </c>
    </row>
    <row r="33" spans="1:10" ht="26.1" customHeight="1" x14ac:dyDescent="0.2">
      <c r="A33" s="162" t="s">
        <v>559</v>
      </c>
      <c r="B33" s="23"/>
      <c r="C33" s="160" t="str">
        <f>VLOOKUP(MID(A33,FIND(":",A33)+2,LEN(A33)-(FIND(":",A33)+1)),'Annex 1 LV, HV and UMS charges'!$A$13:$C$45,3,FALSE)</f>
        <v>0, 3, 4, 5-8</v>
      </c>
      <c r="D33" s="234">
        <v>3.24</v>
      </c>
      <c r="E33" s="235">
        <v>0.56899999999999995</v>
      </c>
      <c r="F33" s="236">
        <v>7.6999999999999999E-2</v>
      </c>
      <c r="G33" s="237">
        <v>9.2100000000000009</v>
      </c>
      <c r="H33" s="238">
        <v>0</v>
      </c>
      <c r="I33" s="244">
        <v>0</v>
      </c>
      <c r="J33" s="239">
        <v>0</v>
      </c>
    </row>
    <row r="34" spans="1:10" ht="26.1" customHeight="1" x14ac:dyDescent="0.2">
      <c r="A34" s="162" t="s">
        <v>560</v>
      </c>
      <c r="B34" s="23"/>
      <c r="C34" s="160" t="str">
        <f>VLOOKUP(MID(A34,FIND(":",A34)+2,LEN(A34)-(FIND(":",A34)+1)),'Annex 1 LV, HV and UMS charges'!$A$13:$C$45,3,FALSE)</f>
        <v>0, 3, 4, 5-8</v>
      </c>
      <c r="D34" s="234">
        <v>3.24</v>
      </c>
      <c r="E34" s="235">
        <v>0.56899999999999995</v>
      </c>
      <c r="F34" s="236">
        <v>7.6999999999999999E-2</v>
      </c>
      <c r="G34" s="237">
        <v>26.54</v>
      </c>
      <c r="H34" s="238">
        <v>0</v>
      </c>
      <c r="I34" s="244">
        <v>0</v>
      </c>
      <c r="J34" s="239">
        <v>0</v>
      </c>
    </row>
    <row r="35" spans="1:10" ht="26.1" customHeight="1" x14ac:dyDescent="0.2">
      <c r="A35" s="162" t="s">
        <v>561</v>
      </c>
      <c r="B35" s="23"/>
      <c r="C35" s="160" t="str">
        <f>VLOOKUP(MID(A35,FIND(":",A35)+2,LEN(A35)-(FIND(":",A35)+1)),'Annex 1 LV, HV and UMS charges'!$A$13:$C$45,3,FALSE)</f>
        <v>0, 3, 4, 5-8</v>
      </c>
      <c r="D35" s="234">
        <v>3.24</v>
      </c>
      <c r="E35" s="235">
        <v>0.56899999999999995</v>
      </c>
      <c r="F35" s="236">
        <v>7.6999999999999999E-2</v>
      </c>
      <c r="G35" s="237">
        <v>56.52</v>
      </c>
      <c r="H35" s="238">
        <v>0</v>
      </c>
      <c r="I35" s="244">
        <v>0</v>
      </c>
      <c r="J35" s="239">
        <v>0</v>
      </c>
    </row>
    <row r="36" spans="1:10" ht="26.1" customHeight="1" x14ac:dyDescent="0.2">
      <c r="A36" s="162" t="s">
        <v>562</v>
      </c>
      <c r="B36" s="23"/>
      <c r="C36" s="160" t="str">
        <f>VLOOKUP(MID(A36,FIND(":",A36)+2,LEN(A36)-(FIND(":",A36)+1)),'Annex 1 LV, HV and UMS charges'!$A$13:$C$45,3,FALSE)</f>
        <v>0, 3, 4, 5-8</v>
      </c>
      <c r="D36" s="234">
        <v>3.24</v>
      </c>
      <c r="E36" s="235">
        <v>0.56899999999999995</v>
      </c>
      <c r="F36" s="236">
        <v>7.6999999999999999E-2</v>
      </c>
      <c r="G36" s="237">
        <v>170.56</v>
      </c>
      <c r="H36" s="238">
        <v>0</v>
      </c>
      <c r="I36" s="244">
        <v>0</v>
      </c>
      <c r="J36" s="239">
        <v>0</v>
      </c>
    </row>
    <row r="37" spans="1:10" ht="26.1" customHeight="1" x14ac:dyDescent="0.2">
      <c r="A37" s="162" t="s">
        <v>471</v>
      </c>
      <c r="B37" s="23"/>
      <c r="C37" s="160" t="str">
        <f>VLOOKUP(MID(A37,FIND(":",A37)+2,LEN(A37)-(FIND(":",A37)+1)),'Annex 1 LV, HV and UMS charges'!$A$13:$C$45,3,FALSE)</f>
        <v>4</v>
      </c>
      <c r="D37" s="234">
        <v>3.24</v>
      </c>
      <c r="E37" s="235">
        <v>0.56899999999999995</v>
      </c>
      <c r="F37" s="236">
        <v>7.6999999999999999E-2</v>
      </c>
      <c r="G37" s="238">
        <v>0</v>
      </c>
      <c r="H37" s="238">
        <v>0</v>
      </c>
      <c r="I37" s="244">
        <v>0</v>
      </c>
      <c r="J37" s="239">
        <v>0</v>
      </c>
    </row>
    <row r="38" spans="1:10" ht="26.1" customHeight="1" x14ac:dyDescent="0.2">
      <c r="A38" s="162" t="s">
        <v>563</v>
      </c>
      <c r="B38" s="23"/>
      <c r="C38" s="160">
        <f>VLOOKUP(MID(A38,FIND(":",A38)+2,LEN(A38)-(FIND(":",A38)+1)),'Annex 1 LV, HV and UMS charges'!$A$13:$C$45,3,FALSE)</f>
        <v>0</v>
      </c>
      <c r="D38" s="234">
        <v>2.1840000000000002</v>
      </c>
      <c r="E38" s="235">
        <v>0.38300000000000001</v>
      </c>
      <c r="F38" s="236">
        <v>4.8000000000000001E-2</v>
      </c>
      <c r="G38" s="237">
        <v>7.92</v>
      </c>
      <c r="H38" s="237">
        <v>2.6</v>
      </c>
      <c r="I38" s="240">
        <v>4.4800000000000004</v>
      </c>
      <c r="J38" s="241">
        <v>5.5E-2</v>
      </c>
    </row>
    <row r="39" spans="1:10" ht="26.1" customHeight="1" x14ac:dyDescent="0.2">
      <c r="A39" s="162" t="s">
        <v>564</v>
      </c>
      <c r="B39" s="23"/>
      <c r="C39" s="160">
        <f>VLOOKUP(MID(A39,FIND(":",A39)+2,LEN(A39)-(FIND(":",A39)+1)),'Annex 1 LV, HV and UMS charges'!$A$13:$C$45,3,FALSE)</f>
        <v>0</v>
      </c>
      <c r="D39" s="234">
        <v>2.1840000000000002</v>
      </c>
      <c r="E39" s="235">
        <v>0.38300000000000001</v>
      </c>
      <c r="F39" s="236">
        <v>4.8000000000000001E-2</v>
      </c>
      <c r="G39" s="237">
        <v>267.95</v>
      </c>
      <c r="H39" s="237">
        <v>2.6</v>
      </c>
      <c r="I39" s="240">
        <v>4.4800000000000004</v>
      </c>
      <c r="J39" s="241">
        <v>5.5E-2</v>
      </c>
    </row>
    <row r="40" spans="1:10" ht="26.1" customHeight="1" x14ac:dyDescent="0.2">
      <c r="A40" s="162" t="s">
        <v>565</v>
      </c>
      <c r="B40" s="23"/>
      <c r="C40" s="160">
        <f>VLOOKUP(MID(A40,FIND(":",A40)+2,LEN(A40)-(FIND(":",A40)+1)),'Annex 1 LV, HV and UMS charges'!$A$13:$C$45,3,FALSE)</f>
        <v>0</v>
      </c>
      <c r="D40" s="234">
        <v>2.1840000000000002</v>
      </c>
      <c r="E40" s="235">
        <v>0.38300000000000001</v>
      </c>
      <c r="F40" s="236">
        <v>4.8000000000000001E-2</v>
      </c>
      <c r="G40" s="237">
        <v>483.63</v>
      </c>
      <c r="H40" s="237">
        <v>2.6</v>
      </c>
      <c r="I40" s="240">
        <v>4.4800000000000004</v>
      </c>
      <c r="J40" s="241">
        <v>5.5E-2</v>
      </c>
    </row>
    <row r="41" spans="1:10" ht="26.1" customHeight="1" x14ac:dyDescent="0.2">
      <c r="A41" s="162" t="s">
        <v>566</v>
      </c>
      <c r="B41" s="23"/>
      <c r="C41" s="160">
        <f>VLOOKUP(MID(A41,FIND(":",A41)+2,LEN(A41)-(FIND(":",A41)+1)),'Annex 1 LV, HV and UMS charges'!$A$13:$C$45,3,FALSE)</f>
        <v>0</v>
      </c>
      <c r="D41" s="234">
        <v>2.1840000000000002</v>
      </c>
      <c r="E41" s="235">
        <v>0.38300000000000001</v>
      </c>
      <c r="F41" s="236">
        <v>4.8000000000000001E-2</v>
      </c>
      <c r="G41" s="237">
        <v>754.73</v>
      </c>
      <c r="H41" s="237">
        <v>2.6</v>
      </c>
      <c r="I41" s="240">
        <v>4.4800000000000004</v>
      </c>
      <c r="J41" s="241">
        <v>5.5E-2</v>
      </c>
    </row>
    <row r="42" spans="1:10" ht="26.1" customHeight="1" x14ac:dyDescent="0.2">
      <c r="A42" s="162" t="s">
        <v>567</v>
      </c>
      <c r="B42" s="23"/>
      <c r="C42" s="160">
        <f>VLOOKUP(MID(A42,FIND(":",A42)+2,LEN(A42)-(FIND(":",A42)+1)),'Annex 1 LV, HV and UMS charges'!$A$13:$C$45,3,FALSE)</f>
        <v>0</v>
      </c>
      <c r="D42" s="234">
        <v>2.1840000000000002</v>
      </c>
      <c r="E42" s="235">
        <v>0.38300000000000001</v>
      </c>
      <c r="F42" s="236">
        <v>4.8000000000000001E-2</v>
      </c>
      <c r="G42" s="237">
        <v>1389.52</v>
      </c>
      <c r="H42" s="237">
        <v>2.6</v>
      </c>
      <c r="I42" s="240">
        <v>4.4800000000000004</v>
      </c>
      <c r="J42" s="241">
        <v>5.5E-2</v>
      </c>
    </row>
    <row r="43" spans="1:10" ht="26.1" customHeight="1" x14ac:dyDescent="0.2">
      <c r="A43" s="162" t="s">
        <v>568</v>
      </c>
      <c r="B43" s="23"/>
      <c r="C43" s="160">
        <f>VLOOKUP(MID(A43,FIND(":",A43)+2,LEN(A43)-(FIND(":",A43)+1)),'Annex 1 LV, HV and UMS charges'!$A$13:$C$45,3,FALSE)</f>
        <v>0</v>
      </c>
      <c r="D43" s="234">
        <v>2.093</v>
      </c>
      <c r="E43" s="235">
        <v>0.36699999999999999</v>
      </c>
      <c r="F43" s="236">
        <v>3.6999999999999998E-2</v>
      </c>
      <c r="G43" s="237">
        <v>9.6999999999999993</v>
      </c>
      <c r="H43" s="237">
        <v>4.62</v>
      </c>
      <c r="I43" s="240">
        <v>6.24</v>
      </c>
      <c r="J43" s="241">
        <v>5.1999999999999998E-2</v>
      </c>
    </row>
    <row r="44" spans="1:10" ht="26.1" customHeight="1" x14ac:dyDescent="0.2">
      <c r="A44" s="162" t="s">
        <v>569</v>
      </c>
      <c r="B44" s="23"/>
      <c r="C44" s="160">
        <f>VLOOKUP(MID(A44,FIND(":",A44)+2,LEN(A44)-(FIND(":",A44)+1)),'Annex 1 LV, HV and UMS charges'!$A$13:$C$45,3,FALSE)</f>
        <v>0</v>
      </c>
      <c r="D44" s="234">
        <v>2.093</v>
      </c>
      <c r="E44" s="235">
        <v>0.36699999999999999</v>
      </c>
      <c r="F44" s="236">
        <v>3.6999999999999998E-2</v>
      </c>
      <c r="G44" s="237">
        <v>422.38</v>
      </c>
      <c r="H44" s="237">
        <v>4.62</v>
      </c>
      <c r="I44" s="240">
        <v>6.24</v>
      </c>
      <c r="J44" s="241">
        <v>5.1999999999999998E-2</v>
      </c>
    </row>
    <row r="45" spans="1:10" ht="26.1" customHeight="1" x14ac:dyDescent="0.2">
      <c r="A45" s="162" t="s">
        <v>570</v>
      </c>
      <c r="B45" s="23"/>
      <c r="C45" s="160">
        <f>VLOOKUP(MID(A45,FIND(":",A45)+2,LEN(A45)-(FIND(":",A45)+1)),'Annex 1 LV, HV and UMS charges'!$A$13:$C$45,3,FALSE)</f>
        <v>0</v>
      </c>
      <c r="D45" s="234">
        <v>2.093</v>
      </c>
      <c r="E45" s="235">
        <v>0.36699999999999999</v>
      </c>
      <c r="F45" s="236">
        <v>3.6999999999999998E-2</v>
      </c>
      <c r="G45" s="237">
        <v>764.69</v>
      </c>
      <c r="H45" s="237">
        <v>4.62</v>
      </c>
      <c r="I45" s="240">
        <v>6.24</v>
      </c>
      <c r="J45" s="241">
        <v>5.1999999999999998E-2</v>
      </c>
    </row>
    <row r="46" spans="1:10" ht="26.1" customHeight="1" x14ac:dyDescent="0.2">
      <c r="A46" s="162" t="s">
        <v>571</v>
      </c>
      <c r="B46" s="23"/>
      <c r="C46" s="160">
        <f>VLOOKUP(MID(A46,FIND(":",A46)+2,LEN(A46)-(FIND(":",A46)+1)),'Annex 1 LV, HV and UMS charges'!$A$13:$C$45,3,FALSE)</f>
        <v>0</v>
      </c>
      <c r="D46" s="234">
        <v>2.093</v>
      </c>
      <c r="E46" s="235">
        <v>0.36699999999999999</v>
      </c>
      <c r="F46" s="236">
        <v>3.6999999999999998E-2</v>
      </c>
      <c r="G46" s="237">
        <v>1194.95</v>
      </c>
      <c r="H46" s="237">
        <v>4.62</v>
      </c>
      <c r="I46" s="240">
        <v>6.24</v>
      </c>
      <c r="J46" s="241">
        <v>5.1999999999999998E-2</v>
      </c>
    </row>
    <row r="47" spans="1:10" ht="26.1" customHeight="1" x14ac:dyDescent="0.2">
      <c r="A47" s="162" t="s">
        <v>572</v>
      </c>
      <c r="B47" s="23"/>
      <c r="C47" s="160">
        <f>VLOOKUP(MID(A47,FIND(":",A47)+2,LEN(A47)-(FIND(":",A47)+1)),'Annex 1 LV, HV and UMS charges'!$A$13:$C$45,3,FALSE)</f>
        <v>0</v>
      </c>
      <c r="D47" s="234">
        <v>2.093</v>
      </c>
      <c r="E47" s="235">
        <v>0.36699999999999999</v>
      </c>
      <c r="F47" s="236">
        <v>3.6999999999999998E-2</v>
      </c>
      <c r="G47" s="237">
        <v>2202.39</v>
      </c>
      <c r="H47" s="237">
        <v>4.62</v>
      </c>
      <c r="I47" s="240">
        <v>6.24</v>
      </c>
      <c r="J47" s="241">
        <v>5.1999999999999998E-2</v>
      </c>
    </row>
    <row r="48" spans="1:10" ht="26.1" customHeight="1" x14ac:dyDescent="0.2">
      <c r="A48" s="162" t="s">
        <v>573</v>
      </c>
      <c r="B48" s="23"/>
      <c r="C48" s="160">
        <f>VLOOKUP(MID(A48,FIND(":",A48)+2,LEN(A48)-(FIND(":",A48)+1)),'Annex 1 LV, HV and UMS charges'!$A$13:$C$45,3,FALSE)</f>
        <v>0</v>
      </c>
      <c r="D48" s="234">
        <v>1.212</v>
      </c>
      <c r="E48" s="235">
        <v>0.19800000000000001</v>
      </c>
      <c r="F48" s="236">
        <v>1.7000000000000001E-2</v>
      </c>
      <c r="G48" s="237">
        <v>98.39</v>
      </c>
      <c r="H48" s="237">
        <v>5.59</v>
      </c>
      <c r="I48" s="240">
        <v>7.24</v>
      </c>
      <c r="J48" s="241">
        <v>2.7E-2</v>
      </c>
    </row>
    <row r="49" spans="1:10" ht="26.1" customHeight="1" x14ac:dyDescent="0.2">
      <c r="A49" s="162" t="s">
        <v>574</v>
      </c>
      <c r="B49" s="23"/>
      <c r="C49" s="160">
        <f>VLOOKUP(MID(A49,FIND(":",A49)+2,LEN(A49)-(FIND(":",A49)+1)),'Annex 1 LV, HV and UMS charges'!$A$13:$C$45,3,FALSE)</f>
        <v>0</v>
      </c>
      <c r="D49" s="234">
        <v>1.212</v>
      </c>
      <c r="E49" s="235">
        <v>0.19800000000000001</v>
      </c>
      <c r="F49" s="236">
        <v>1.7000000000000001E-2</v>
      </c>
      <c r="G49" s="237">
        <v>2324.0300000000002</v>
      </c>
      <c r="H49" s="237">
        <v>5.59</v>
      </c>
      <c r="I49" s="240">
        <v>7.24</v>
      </c>
      <c r="J49" s="241">
        <v>2.7E-2</v>
      </c>
    </row>
    <row r="50" spans="1:10" ht="26.1" customHeight="1" x14ac:dyDescent="0.2">
      <c r="A50" s="162" t="s">
        <v>575</v>
      </c>
      <c r="B50" s="23"/>
      <c r="C50" s="160">
        <f>VLOOKUP(MID(A50,FIND(":",A50)+2,LEN(A50)-(FIND(":",A50)+1)),'Annex 1 LV, HV and UMS charges'!$A$13:$C$45,3,FALSE)</f>
        <v>0</v>
      </c>
      <c r="D50" s="234">
        <v>1.212</v>
      </c>
      <c r="E50" s="235">
        <v>0.19800000000000001</v>
      </c>
      <c r="F50" s="236">
        <v>1.7000000000000001E-2</v>
      </c>
      <c r="G50" s="237">
        <v>7019.86</v>
      </c>
      <c r="H50" s="237">
        <v>5.59</v>
      </c>
      <c r="I50" s="240">
        <v>7.24</v>
      </c>
      <c r="J50" s="241">
        <v>2.7E-2</v>
      </c>
    </row>
    <row r="51" spans="1:10" ht="26.1" customHeight="1" x14ac:dyDescent="0.2">
      <c r="A51" s="162" t="s">
        <v>576</v>
      </c>
      <c r="B51" s="23"/>
      <c r="C51" s="160">
        <f>VLOOKUP(MID(A51,FIND(":",A51)+2,LEN(A51)-(FIND(":",A51)+1)),'Annex 1 LV, HV and UMS charges'!$A$13:$C$45,3,FALSE)</f>
        <v>0</v>
      </c>
      <c r="D51" s="234">
        <v>1.212</v>
      </c>
      <c r="E51" s="235">
        <v>0.19800000000000001</v>
      </c>
      <c r="F51" s="236">
        <v>1.7000000000000001E-2</v>
      </c>
      <c r="G51" s="237">
        <v>15878.48</v>
      </c>
      <c r="H51" s="237">
        <v>5.59</v>
      </c>
      <c r="I51" s="240">
        <v>7.24</v>
      </c>
      <c r="J51" s="241">
        <v>2.7E-2</v>
      </c>
    </row>
    <row r="52" spans="1:10" ht="26.1" customHeight="1" x14ac:dyDescent="0.2">
      <c r="A52" s="162" t="s">
        <v>577</v>
      </c>
      <c r="B52" s="23"/>
      <c r="C52" s="160">
        <f>VLOOKUP(MID(A52,FIND(":",A52)+2,LEN(A52)-(FIND(":",A52)+1)),'Annex 1 LV, HV and UMS charges'!$A$13:$C$45,3,FALSE)</f>
        <v>0</v>
      </c>
      <c r="D52" s="234">
        <v>1.212</v>
      </c>
      <c r="E52" s="235">
        <v>0.19800000000000001</v>
      </c>
      <c r="F52" s="236">
        <v>1.7000000000000001E-2</v>
      </c>
      <c r="G52" s="237">
        <v>47037.32</v>
      </c>
      <c r="H52" s="237">
        <v>5.59</v>
      </c>
      <c r="I52" s="240">
        <v>7.24</v>
      </c>
      <c r="J52" s="241">
        <v>2.7E-2</v>
      </c>
    </row>
    <row r="53" spans="1:10" ht="26.1" customHeight="1" x14ac:dyDescent="0.2">
      <c r="A53" s="162" t="s">
        <v>472</v>
      </c>
      <c r="B53" s="23"/>
      <c r="C53" s="160" t="str">
        <f>VLOOKUP(MID(A53,FIND(":",A53)+2,LEN(A53)-(FIND(":",A53)+1)),'Annex 1 LV, HV and UMS charges'!$A$13:$C$45,3,FALSE)</f>
        <v>0, 1 or 8</v>
      </c>
      <c r="D53" s="242">
        <v>12.196999999999999</v>
      </c>
      <c r="E53" s="243">
        <v>2.1659999999999999</v>
      </c>
      <c r="F53" s="236">
        <v>1.67</v>
      </c>
      <c r="G53" s="238">
        <v>0</v>
      </c>
      <c r="H53" s="238">
        <v>0</v>
      </c>
      <c r="I53" s="244">
        <v>0</v>
      </c>
      <c r="J53" s="239">
        <v>0</v>
      </c>
    </row>
    <row r="54" spans="1:10" ht="26.1" customHeight="1" x14ac:dyDescent="0.2">
      <c r="A54" s="162" t="s">
        <v>473</v>
      </c>
      <c r="B54" s="23"/>
      <c r="C54" s="160">
        <f>VLOOKUP(MID(A54,FIND(":",A54)+2,LEN(A54)-(FIND(":",A54)+1)),'Annex 1 LV, HV and UMS charges'!$A$13:$C$45,3,FALSE)</f>
        <v>0</v>
      </c>
      <c r="D54" s="234">
        <v>-4.4960000000000004</v>
      </c>
      <c r="E54" s="235">
        <v>-0.78900000000000003</v>
      </c>
      <c r="F54" s="236">
        <v>-0.107</v>
      </c>
      <c r="G54" s="161">
        <v>0</v>
      </c>
      <c r="H54" s="238">
        <v>0</v>
      </c>
      <c r="I54" s="244">
        <v>0</v>
      </c>
      <c r="J54" s="239">
        <v>0</v>
      </c>
    </row>
    <row r="55" spans="1:10" ht="26.1" customHeight="1" x14ac:dyDescent="0.2">
      <c r="A55" s="162" t="s">
        <v>474</v>
      </c>
      <c r="B55" s="23"/>
      <c r="C55" s="160">
        <f>VLOOKUP(MID(A55,FIND(":",A55)+2,LEN(A55)-(FIND(":",A55)+1)),'Annex 1 LV, HV and UMS charges'!$A$13:$C$45,3,FALSE)</f>
        <v>0</v>
      </c>
      <c r="D55" s="234">
        <v>-3.7389999999999999</v>
      </c>
      <c r="E55" s="235">
        <v>-0.65600000000000003</v>
      </c>
      <c r="F55" s="236">
        <v>-8.5000000000000006E-2</v>
      </c>
      <c r="G55" s="161">
        <v>0</v>
      </c>
      <c r="H55" s="238">
        <v>0</v>
      </c>
      <c r="I55" s="244">
        <v>0</v>
      </c>
      <c r="J55" s="239">
        <v>0</v>
      </c>
    </row>
    <row r="56" spans="1:10" ht="26.1" customHeight="1" x14ac:dyDescent="0.2">
      <c r="A56" s="162" t="s">
        <v>475</v>
      </c>
      <c r="B56" s="23"/>
      <c r="C56" s="160">
        <f>VLOOKUP(MID(A56,FIND(":",A56)+2,LEN(A56)-(FIND(":",A56)+1)),'Annex 1 LV, HV and UMS charges'!$A$13:$C$45,3,FALSE)</f>
        <v>0</v>
      </c>
      <c r="D56" s="234">
        <v>-4.4960000000000004</v>
      </c>
      <c r="E56" s="235">
        <v>-0.78900000000000003</v>
      </c>
      <c r="F56" s="236">
        <v>-0.107</v>
      </c>
      <c r="G56" s="161">
        <v>0</v>
      </c>
      <c r="H56" s="238">
        <v>0</v>
      </c>
      <c r="I56" s="244">
        <v>0</v>
      </c>
      <c r="J56" s="241">
        <v>0.124</v>
      </c>
    </row>
    <row r="57" spans="1:10" ht="26.1" customHeight="1" x14ac:dyDescent="0.2">
      <c r="A57" s="162" t="s">
        <v>476</v>
      </c>
      <c r="B57" s="23"/>
      <c r="C57" s="160">
        <f>VLOOKUP(MID(A57,FIND(":",A57)+2,LEN(A57)-(FIND(":",A57)+1)),'Annex 1 LV, HV and UMS charges'!$A$13:$C$45,3,FALSE)</f>
        <v>0</v>
      </c>
      <c r="D57" s="234">
        <v>-3.7389999999999999</v>
      </c>
      <c r="E57" s="235">
        <v>-0.65600000000000003</v>
      </c>
      <c r="F57" s="236">
        <v>-8.5000000000000006E-2</v>
      </c>
      <c r="G57" s="161">
        <v>0</v>
      </c>
      <c r="H57" s="238">
        <v>0</v>
      </c>
      <c r="I57" s="244">
        <v>0</v>
      </c>
      <c r="J57" s="241">
        <v>9.5000000000000001E-2</v>
      </c>
    </row>
    <row r="58" spans="1:10" ht="26.1" customHeight="1" x14ac:dyDescent="0.2">
      <c r="A58" s="162" t="s">
        <v>477</v>
      </c>
      <c r="B58" s="23"/>
      <c r="C58" s="160">
        <f>VLOOKUP(MID(A58,FIND(":",A58)+2,LEN(A58)-(FIND(":",A58)+1)),'Annex 1 LV, HV and UMS charges'!$A$13:$C$45,3,FALSE)</f>
        <v>0</v>
      </c>
      <c r="D58" s="234">
        <v>-1.944</v>
      </c>
      <c r="E58" s="235">
        <v>-0.33900000000000002</v>
      </c>
      <c r="F58" s="236">
        <v>-3.4000000000000002E-2</v>
      </c>
      <c r="G58" s="161">
        <v>0</v>
      </c>
      <c r="H58" s="238">
        <v>0</v>
      </c>
      <c r="I58" s="244">
        <v>0</v>
      </c>
      <c r="J58" s="241">
        <v>7.3999999999999996E-2</v>
      </c>
    </row>
    <row r="59" spans="1:10" ht="26.1" customHeight="1" x14ac:dyDescent="0.2">
      <c r="A59" s="159" t="s">
        <v>666</v>
      </c>
      <c r="B59" s="23"/>
      <c r="C59" s="160" t="str">
        <f>VLOOKUP(MID(A59,FIND(":",A59)+2,LEN(A59)-(FIND(":",A59)+1)),'Annex 1 LV, HV and UMS charges'!$A$13:$C$45,3,FALSE)</f>
        <v>0, 1, 2</v>
      </c>
      <c r="D59" s="234">
        <v>2.6549999999999998</v>
      </c>
      <c r="E59" s="235">
        <v>0.46600000000000003</v>
      </c>
      <c r="F59" s="236">
        <v>6.3E-2</v>
      </c>
      <c r="G59" s="237">
        <v>10.5</v>
      </c>
      <c r="H59" s="238">
        <v>0</v>
      </c>
      <c r="I59" s="244">
        <v>0</v>
      </c>
      <c r="J59" s="239">
        <v>0</v>
      </c>
    </row>
    <row r="60" spans="1:10" ht="26.1" customHeight="1" x14ac:dyDescent="0.2">
      <c r="A60" s="159" t="s">
        <v>667</v>
      </c>
      <c r="B60" s="23"/>
      <c r="C60" s="160" t="str">
        <f>VLOOKUP(MID(A60,FIND(":",A60)+2,LEN(A60)-(FIND(":",A60)+1)),'Annex 1 LV, HV and UMS charges'!$A$13:$C$45,3,FALSE)</f>
        <v>2</v>
      </c>
      <c r="D60" s="234">
        <v>2.6549999999999998</v>
      </c>
      <c r="E60" s="235">
        <v>0.46600000000000003</v>
      </c>
      <c r="F60" s="236">
        <v>6.3E-2</v>
      </c>
      <c r="G60" s="238">
        <v>0</v>
      </c>
      <c r="H60" s="238">
        <v>0</v>
      </c>
      <c r="I60" s="244">
        <v>0</v>
      </c>
      <c r="J60" s="239">
        <v>0</v>
      </c>
    </row>
    <row r="61" spans="1:10" ht="26.1" customHeight="1" x14ac:dyDescent="0.2">
      <c r="A61" s="159" t="s">
        <v>668</v>
      </c>
      <c r="B61" s="23"/>
      <c r="C61" s="160" t="str">
        <f>VLOOKUP(MID(A61,FIND(":",A61)+2,LEN(A61)-(FIND(":",A61)+1)),'Annex 1 LV, HV and UMS charges'!$A$13:$C$45,3,FALSE)</f>
        <v>0, 3, 4, 5-8</v>
      </c>
      <c r="D61" s="234">
        <v>2.6</v>
      </c>
      <c r="E61" s="235">
        <v>0.45700000000000002</v>
      </c>
      <c r="F61" s="236">
        <v>6.2E-2</v>
      </c>
      <c r="G61" s="237">
        <v>4.62</v>
      </c>
      <c r="H61" s="238">
        <v>0</v>
      </c>
      <c r="I61" s="244">
        <v>0</v>
      </c>
      <c r="J61" s="239">
        <v>0</v>
      </c>
    </row>
    <row r="62" spans="1:10" ht="26.1" customHeight="1" x14ac:dyDescent="0.2">
      <c r="A62" s="159" t="s">
        <v>669</v>
      </c>
      <c r="B62" s="23"/>
      <c r="C62" s="160" t="str">
        <f>VLOOKUP(MID(A62,FIND(":",A62)+2,LEN(A62)-(FIND(":",A62)+1)),'Annex 1 LV, HV and UMS charges'!$A$13:$C$45,3,FALSE)</f>
        <v>0, 3, 4, 5-8</v>
      </c>
      <c r="D62" s="234">
        <v>2.6</v>
      </c>
      <c r="E62" s="235">
        <v>0.45700000000000002</v>
      </c>
      <c r="F62" s="236">
        <v>6.2E-2</v>
      </c>
      <c r="G62" s="237">
        <v>7.49</v>
      </c>
      <c r="H62" s="238">
        <v>0</v>
      </c>
      <c r="I62" s="244">
        <v>0</v>
      </c>
      <c r="J62" s="239">
        <v>0</v>
      </c>
    </row>
    <row r="63" spans="1:10" ht="26.1" customHeight="1" x14ac:dyDescent="0.2">
      <c r="A63" s="159" t="s">
        <v>670</v>
      </c>
      <c r="B63" s="23"/>
      <c r="C63" s="160" t="str">
        <f>VLOOKUP(MID(A63,FIND(":",A63)+2,LEN(A63)-(FIND(":",A63)+1)),'Annex 1 LV, HV and UMS charges'!$A$13:$C$45,3,FALSE)</f>
        <v>0, 3, 4, 5-8</v>
      </c>
      <c r="D63" s="234">
        <v>2.6</v>
      </c>
      <c r="E63" s="235">
        <v>0.45700000000000002</v>
      </c>
      <c r="F63" s="236">
        <v>6.2E-2</v>
      </c>
      <c r="G63" s="237">
        <v>21.39</v>
      </c>
      <c r="H63" s="238">
        <v>0</v>
      </c>
      <c r="I63" s="244">
        <v>0</v>
      </c>
      <c r="J63" s="239">
        <v>0</v>
      </c>
    </row>
    <row r="64" spans="1:10" ht="26.1" customHeight="1" x14ac:dyDescent="0.2">
      <c r="A64" s="159" t="s">
        <v>671</v>
      </c>
      <c r="B64" s="23"/>
      <c r="C64" s="160" t="str">
        <f>VLOOKUP(MID(A64,FIND(":",A64)+2,LEN(A64)-(FIND(":",A64)+1)),'Annex 1 LV, HV and UMS charges'!$A$13:$C$45,3,FALSE)</f>
        <v>0, 3, 4, 5-8</v>
      </c>
      <c r="D64" s="234">
        <v>2.6</v>
      </c>
      <c r="E64" s="235">
        <v>0.45700000000000002</v>
      </c>
      <c r="F64" s="236">
        <v>6.2E-2</v>
      </c>
      <c r="G64" s="237">
        <v>45.45</v>
      </c>
      <c r="H64" s="238">
        <v>0</v>
      </c>
      <c r="I64" s="244">
        <v>0</v>
      </c>
      <c r="J64" s="239">
        <v>0</v>
      </c>
    </row>
    <row r="65" spans="1:10" ht="26.1" customHeight="1" x14ac:dyDescent="0.2">
      <c r="A65" s="159" t="s">
        <v>672</v>
      </c>
      <c r="B65" s="23"/>
      <c r="C65" s="160" t="str">
        <f>VLOOKUP(MID(A65,FIND(":",A65)+2,LEN(A65)-(FIND(":",A65)+1)),'Annex 1 LV, HV and UMS charges'!$A$13:$C$45,3,FALSE)</f>
        <v>0, 3, 4, 5-8</v>
      </c>
      <c r="D65" s="234">
        <v>2.6</v>
      </c>
      <c r="E65" s="235">
        <v>0.45700000000000002</v>
      </c>
      <c r="F65" s="236">
        <v>6.2E-2</v>
      </c>
      <c r="G65" s="237">
        <v>136.97</v>
      </c>
      <c r="H65" s="238">
        <v>0</v>
      </c>
      <c r="I65" s="244">
        <v>0</v>
      </c>
      <c r="J65" s="239">
        <v>0</v>
      </c>
    </row>
    <row r="66" spans="1:10" ht="26.1" customHeight="1" x14ac:dyDescent="0.2">
      <c r="A66" s="159" t="s">
        <v>478</v>
      </c>
      <c r="B66" s="23"/>
      <c r="C66" s="160" t="str">
        <f>VLOOKUP(MID(A66,FIND(":",A66)+2,LEN(A66)-(FIND(":",A66)+1)),'Annex 1 LV, HV and UMS charges'!$A$13:$C$45,3,FALSE)</f>
        <v>4</v>
      </c>
      <c r="D66" s="234">
        <v>2.6</v>
      </c>
      <c r="E66" s="235">
        <v>0.45700000000000002</v>
      </c>
      <c r="F66" s="236">
        <v>6.2E-2</v>
      </c>
      <c r="G66" s="238">
        <v>0</v>
      </c>
      <c r="H66" s="238">
        <v>0</v>
      </c>
      <c r="I66" s="244">
        <v>0</v>
      </c>
      <c r="J66" s="239">
        <v>0</v>
      </c>
    </row>
    <row r="67" spans="1:10" ht="26.1" customHeight="1" x14ac:dyDescent="0.2">
      <c r="A67" s="159" t="s">
        <v>673</v>
      </c>
      <c r="B67" s="23"/>
      <c r="C67" s="160">
        <f>VLOOKUP(MID(A67,FIND(":",A67)+2,LEN(A67)-(FIND(":",A67)+1)),'Annex 1 LV, HV and UMS charges'!$A$13:$C$45,3,FALSE)</f>
        <v>0</v>
      </c>
      <c r="D67" s="234">
        <v>1.752</v>
      </c>
      <c r="E67" s="235">
        <v>0.307</v>
      </c>
      <c r="F67" s="236">
        <v>3.9E-2</v>
      </c>
      <c r="G67" s="237">
        <v>6.45</v>
      </c>
      <c r="H67" s="237">
        <v>2.09</v>
      </c>
      <c r="I67" s="240">
        <v>3.6</v>
      </c>
      <c r="J67" s="241">
        <v>4.3999999999999997E-2</v>
      </c>
    </row>
    <row r="68" spans="1:10" ht="26.1" customHeight="1" x14ac:dyDescent="0.2">
      <c r="A68" s="159" t="s">
        <v>674</v>
      </c>
      <c r="B68" s="23"/>
      <c r="C68" s="160">
        <f>VLOOKUP(MID(A68,FIND(":",A68)+2,LEN(A68)-(FIND(":",A68)+1)),'Annex 1 LV, HV and UMS charges'!$A$13:$C$45,3,FALSE)</f>
        <v>0</v>
      </c>
      <c r="D68" s="234">
        <v>1.752</v>
      </c>
      <c r="E68" s="235">
        <v>0.307</v>
      </c>
      <c r="F68" s="236">
        <v>3.9E-2</v>
      </c>
      <c r="G68" s="237">
        <v>215.12</v>
      </c>
      <c r="H68" s="237">
        <v>2.09</v>
      </c>
      <c r="I68" s="240">
        <v>3.6</v>
      </c>
      <c r="J68" s="241">
        <v>4.3999999999999997E-2</v>
      </c>
    </row>
    <row r="69" spans="1:10" ht="26.1" customHeight="1" x14ac:dyDescent="0.2">
      <c r="A69" s="159" t="s">
        <v>675</v>
      </c>
      <c r="B69" s="23"/>
      <c r="C69" s="160">
        <f>VLOOKUP(MID(A69,FIND(":",A69)+2,LEN(A69)-(FIND(":",A69)+1)),'Annex 1 LV, HV and UMS charges'!$A$13:$C$45,3,FALSE)</f>
        <v>0</v>
      </c>
      <c r="D69" s="234">
        <v>1.752</v>
      </c>
      <c r="E69" s="235">
        <v>0.307</v>
      </c>
      <c r="F69" s="236">
        <v>3.9E-2</v>
      </c>
      <c r="G69" s="237">
        <v>388.21</v>
      </c>
      <c r="H69" s="237">
        <v>2.09</v>
      </c>
      <c r="I69" s="240">
        <v>3.6</v>
      </c>
      <c r="J69" s="241">
        <v>4.3999999999999997E-2</v>
      </c>
    </row>
    <row r="70" spans="1:10" ht="26.1" customHeight="1" x14ac:dyDescent="0.2">
      <c r="A70" s="159" t="s">
        <v>676</v>
      </c>
      <c r="B70" s="23"/>
      <c r="C70" s="160">
        <f>VLOOKUP(MID(A70,FIND(":",A70)+2,LEN(A70)-(FIND(":",A70)+1)),'Annex 1 LV, HV and UMS charges'!$A$13:$C$45,3,FALSE)</f>
        <v>0</v>
      </c>
      <c r="D70" s="234">
        <v>1.752</v>
      </c>
      <c r="E70" s="235">
        <v>0.307</v>
      </c>
      <c r="F70" s="236">
        <v>3.9E-2</v>
      </c>
      <c r="G70" s="237">
        <v>605.77</v>
      </c>
      <c r="H70" s="237">
        <v>2.09</v>
      </c>
      <c r="I70" s="240">
        <v>3.6</v>
      </c>
      <c r="J70" s="241">
        <v>4.3999999999999997E-2</v>
      </c>
    </row>
    <row r="71" spans="1:10" ht="26.1" customHeight="1" x14ac:dyDescent="0.2">
      <c r="A71" s="159" t="s">
        <v>677</v>
      </c>
      <c r="B71" s="23"/>
      <c r="C71" s="160">
        <f>VLOOKUP(MID(A71,FIND(":",A71)+2,LEN(A71)-(FIND(":",A71)+1)),'Annex 1 LV, HV and UMS charges'!$A$13:$C$45,3,FALSE)</f>
        <v>0</v>
      </c>
      <c r="D71" s="234">
        <v>1.752</v>
      </c>
      <c r="E71" s="235">
        <v>0.307</v>
      </c>
      <c r="F71" s="236">
        <v>3.9E-2</v>
      </c>
      <c r="G71" s="237">
        <v>1115.19</v>
      </c>
      <c r="H71" s="237">
        <v>2.09</v>
      </c>
      <c r="I71" s="240">
        <v>3.6</v>
      </c>
      <c r="J71" s="241">
        <v>4.3999999999999997E-2</v>
      </c>
    </row>
    <row r="72" spans="1:10" ht="26.1" customHeight="1" x14ac:dyDescent="0.2">
      <c r="A72" s="159" t="s">
        <v>678</v>
      </c>
      <c r="B72" s="23"/>
      <c r="C72" s="160">
        <f>VLOOKUP(MID(A72,FIND(":",A72)+2,LEN(A72)-(FIND(":",A72)+1)),'Annex 1 LV, HV and UMS charges'!$A$13:$C$45,3,FALSE)</f>
        <v>0</v>
      </c>
      <c r="D72" s="234">
        <v>1.641</v>
      </c>
      <c r="E72" s="235">
        <v>0.28799999999999998</v>
      </c>
      <c r="F72" s="236">
        <v>2.9000000000000001E-2</v>
      </c>
      <c r="G72" s="237">
        <v>7.71</v>
      </c>
      <c r="H72" s="237">
        <v>3.62</v>
      </c>
      <c r="I72" s="240">
        <v>4.9000000000000004</v>
      </c>
      <c r="J72" s="241">
        <v>0.04</v>
      </c>
    </row>
    <row r="73" spans="1:10" ht="26.1" customHeight="1" x14ac:dyDescent="0.2">
      <c r="A73" s="159" t="s">
        <v>679</v>
      </c>
      <c r="B73" s="23"/>
      <c r="C73" s="160">
        <f>VLOOKUP(MID(A73,FIND(":",A73)+2,LEN(A73)-(FIND(":",A73)+1)),'Annex 1 LV, HV and UMS charges'!$A$13:$C$45,3,FALSE)</f>
        <v>0</v>
      </c>
      <c r="D73" s="234">
        <v>1.641</v>
      </c>
      <c r="E73" s="235">
        <v>0.28799999999999998</v>
      </c>
      <c r="F73" s="236">
        <v>2.9000000000000001E-2</v>
      </c>
      <c r="G73" s="237">
        <v>331.34</v>
      </c>
      <c r="H73" s="237">
        <v>3.62</v>
      </c>
      <c r="I73" s="240">
        <v>4.9000000000000004</v>
      </c>
      <c r="J73" s="241">
        <v>0.04</v>
      </c>
    </row>
    <row r="74" spans="1:10" ht="26.1" customHeight="1" x14ac:dyDescent="0.2">
      <c r="A74" s="159" t="s">
        <v>680</v>
      </c>
      <c r="B74" s="23"/>
      <c r="C74" s="160">
        <f>VLOOKUP(MID(A74,FIND(":",A74)+2,LEN(A74)-(FIND(":",A74)+1)),'Annex 1 LV, HV and UMS charges'!$A$13:$C$45,3,FALSE)</f>
        <v>0</v>
      </c>
      <c r="D74" s="234">
        <v>1.641</v>
      </c>
      <c r="E74" s="235">
        <v>0.28799999999999998</v>
      </c>
      <c r="F74" s="236">
        <v>2.9000000000000001E-2</v>
      </c>
      <c r="G74" s="237">
        <v>599.78</v>
      </c>
      <c r="H74" s="237">
        <v>3.62</v>
      </c>
      <c r="I74" s="240">
        <v>4.9000000000000004</v>
      </c>
      <c r="J74" s="241">
        <v>0.04</v>
      </c>
    </row>
    <row r="75" spans="1:10" ht="26.1" customHeight="1" x14ac:dyDescent="0.2">
      <c r="A75" s="159" t="s">
        <v>681</v>
      </c>
      <c r="B75" s="23"/>
      <c r="C75" s="160">
        <f>VLOOKUP(MID(A75,FIND(":",A75)+2,LEN(A75)-(FIND(":",A75)+1)),'Annex 1 LV, HV and UMS charges'!$A$13:$C$45,3,FALSE)</f>
        <v>0</v>
      </c>
      <c r="D75" s="234">
        <v>1.641</v>
      </c>
      <c r="E75" s="235">
        <v>0.28799999999999998</v>
      </c>
      <c r="F75" s="236">
        <v>2.9000000000000001E-2</v>
      </c>
      <c r="G75" s="237">
        <v>937.19</v>
      </c>
      <c r="H75" s="237">
        <v>3.62</v>
      </c>
      <c r="I75" s="240">
        <v>4.9000000000000004</v>
      </c>
      <c r="J75" s="241">
        <v>0.04</v>
      </c>
    </row>
    <row r="76" spans="1:10" ht="26.1" customHeight="1" x14ac:dyDescent="0.2">
      <c r="A76" s="159" t="s">
        <v>682</v>
      </c>
      <c r="B76" s="23"/>
      <c r="C76" s="160">
        <f>VLOOKUP(MID(A76,FIND(":",A76)+2,LEN(A76)-(FIND(":",A76)+1)),'Annex 1 LV, HV and UMS charges'!$A$13:$C$45,3,FALSE)</f>
        <v>0</v>
      </c>
      <c r="D76" s="234">
        <v>1.641</v>
      </c>
      <c r="E76" s="235">
        <v>0.28799999999999998</v>
      </c>
      <c r="F76" s="236">
        <v>2.9000000000000001E-2</v>
      </c>
      <c r="G76" s="237">
        <v>1727.25</v>
      </c>
      <c r="H76" s="237">
        <v>3.62</v>
      </c>
      <c r="I76" s="240">
        <v>4.9000000000000004</v>
      </c>
      <c r="J76" s="241">
        <v>0.04</v>
      </c>
    </row>
    <row r="77" spans="1:10" ht="26.1" customHeight="1" x14ac:dyDescent="0.2">
      <c r="A77" s="159" t="s">
        <v>683</v>
      </c>
      <c r="B77" s="23"/>
      <c r="C77" s="160">
        <f>VLOOKUP(MID(A77,FIND(":",A77)+2,LEN(A77)-(FIND(":",A77)+1)),'Annex 1 LV, HV and UMS charges'!$A$13:$C$45,3,FALSE)</f>
        <v>0</v>
      </c>
      <c r="D77" s="234">
        <v>0.94099999999999995</v>
      </c>
      <c r="E77" s="235">
        <v>0.154</v>
      </c>
      <c r="F77" s="236">
        <v>1.2999999999999999E-2</v>
      </c>
      <c r="G77" s="237">
        <v>76.510000000000005</v>
      </c>
      <c r="H77" s="237">
        <v>4.34</v>
      </c>
      <c r="I77" s="240">
        <v>5.63</v>
      </c>
      <c r="J77" s="241">
        <v>2.1000000000000001E-2</v>
      </c>
    </row>
    <row r="78" spans="1:10" ht="26.1" customHeight="1" x14ac:dyDescent="0.2">
      <c r="A78" s="159" t="s">
        <v>684</v>
      </c>
      <c r="B78" s="23"/>
      <c r="C78" s="160">
        <f>VLOOKUP(MID(A78,FIND(":",A78)+2,LEN(A78)-(FIND(":",A78)+1)),'Annex 1 LV, HV and UMS charges'!$A$13:$C$45,3,FALSE)</f>
        <v>0</v>
      </c>
      <c r="D78" s="234">
        <v>0.94099999999999995</v>
      </c>
      <c r="E78" s="235">
        <v>0.154</v>
      </c>
      <c r="F78" s="236">
        <v>1.2999999999999999E-2</v>
      </c>
      <c r="G78" s="237">
        <v>1804.87</v>
      </c>
      <c r="H78" s="237">
        <v>4.34</v>
      </c>
      <c r="I78" s="240">
        <v>5.63</v>
      </c>
      <c r="J78" s="241">
        <v>2.1000000000000001E-2</v>
      </c>
    </row>
    <row r="79" spans="1:10" ht="26.1" customHeight="1" x14ac:dyDescent="0.2">
      <c r="A79" s="159" t="s">
        <v>685</v>
      </c>
      <c r="B79" s="23"/>
      <c r="C79" s="160">
        <f>VLOOKUP(MID(A79,FIND(":",A79)+2,LEN(A79)-(FIND(":",A79)+1)),'Annex 1 LV, HV and UMS charges'!$A$13:$C$45,3,FALSE)</f>
        <v>0</v>
      </c>
      <c r="D79" s="234">
        <v>0.94099999999999995</v>
      </c>
      <c r="E79" s="235">
        <v>0.154</v>
      </c>
      <c r="F79" s="236">
        <v>1.2999999999999999E-2</v>
      </c>
      <c r="G79" s="237">
        <v>5451.49</v>
      </c>
      <c r="H79" s="237">
        <v>4.34</v>
      </c>
      <c r="I79" s="240">
        <v>5.63</v>
      </c>
      <c r="J79" s="241">
        <v>2.1000000000000001E-2</v>
      </c>
    </row>
    <row r="80" spans="1:10" ht="26.1" customHeight="1" x14ac:dyDescent="0.2">
      <c r="A80" s="159" t="s">
        <v>686</v>
      </c>
      <c r="B80" s="23"/>
      <c r="C80" s="160">
        <f>VLOOKUP(MID(A80,FIND(":",A80)+2,LEN(A80)-(FIND(":",A80)+1)),'Annex 1 LV, HV and UMS charges'!$A$13:$C$45,3,FALSE)</f>
        <v>0</v>
      </c>
      <c r="D80" s="234">
        <v>0.94099999999999995</v>
      </c>
      <c r="E80" s="235">
        <v>0.154</v>
      </c>
      <c r="F80" s="236">
        <v>1.2999999999999999E-2</v>
      </c>
      <c r="G80" s="237">
        <v>12330.79</v>
      </c>
      <c r="H80" s="237">
        <v>4.34</v>
      </c>
      <c r="I80" s="240">
        <v>5.63</v>
      </c>
      <c r="J80" s="241">
        <v>2.1000000000000001E-2</v>
      </c>
    </row>
    <row r="81" spans="1:10" ht="26.1" customHeight="1" x14ac:dyDescent="0.2">
      <c r="A81" s="159" t="s">
        <v>687</v>
      </c>
      <c r="B81" s="23"/>
      <c r="C81" s="160">
        <f>VLOOKUP(MID(A81,FIND(":",A81)+2,LEN(A81)-(FIND(":",A81)+1)),'Annex 1 LV, HV and UMS charges'!$A$13:$C$45,3,FALSE)</f>
        <v>0</v>
      </c>
      <c r="D81" s="234">
        <v>0.94099999999999995</v>
      </c>
      <c r="E81" s="235">
        <v>0.154</v>
      </c>
      <c r="F81" s="236">
        <v>1.2999999999999999E-2</v>
      </c>
      <c r="G81" s="237">
        <v>36527.699999999997</v>
      </c>
      <c r="H81" s="237">
        <v>4.34</v>
      </c>
      <c r="I81" s="240">
        <v>5.63</v>
      </c>
      <c r="J81" s="241">
        <v>2.1000000000000001E-2</v>
      </c>
    </row>
    <row r="82" spans="1:10" ht="26.1" customHeight="1" x14ac:dyDescent="0.2">
      <c r="A82" s="159" t="s">
        <v>479</v>
      </c>
      <c r="B82" s="23"/>
      <c r="C82" s="160" t="str">
        <f>VLOOKUP(MID(A82,FIND(":",A82)+2,LEN(A82)-(FIND(":",A82)+1)),'Annex 1 LV, HV and UMS charges'!$A$13:$C$45,3,FALSE)</f>
        <v>0, 1 or 8</v>
      </c>
      <c r="D82" s="242">
        <v>9.7880000000000003</v>
      </c>
      <c r="E82" s="243">
        <v>1.738</v>
      </c>
      <c r="F82" s="236">
        <v>1.34</v>
      </c>
      <c r="G82" s="238">
        <v>0</v>
      </c>
      <c r="H82" s="238">
        <v>0</v>
      </c>
      <c r="I82" s="244">
        <v>0</v>
      </c>
      <c r="J82" s="239">
        <v>0</v>
      </c>
    </row>
    <row r="83" spans="1:10" ht="26.1" customHeight="1" x14ac:dyDescent="0.2">
      <c r="A83" s="159" t="s">
        <v>480</v>
      </c>
      <c r="B83" s="23"/>
      <c r="C83" s="160">
        <f>VLOOKUP(MID(A83,FIND(":",A83)+2,LEN(A83)-(FIND(":",A83)+1)),'Annex 1 LV, HV and UMS charges'!$A$13:$C$45,3,FALSE)</f>
        <v>0</v>
      </c>
      <c r="D83" s="234">
        <v>-2.8210000000000002</v>
      </c>
      <c r="E83" s="235">
        <v>-0.495</v>
      </c>
      <c r="F83" s="236">
        <v>-6.7000000000000004E-2</v>
      </c>
      <c r="G83" s="161">
        <v>0</v>
      </c>
      <c r="H83" s="238">
        <v>0</v>
      </c>
      <c r="I83" s="244">
        <v>0</v>
      </c>
      <c r="J83" s="239">
        <v>0</v>
      </c>
    </row>
    <row r="84" spans="1:10" ht="26.1" customHeight="1" x14ac:dyDescent="0.2">
      <c r="A84" s="159" t="s">
        <v>481</v>
      </c>
      <c r="B84" s="23"/>
      <c r="C84" s="160">
        <f>VLOOKUP(MID(A84,FIND(":",A84)+2,LEN(A84)-(FIND(":",A84)+1)),'Annex 1 LV, HV and UMS charges'!$A$13:$C$45,3,FALSE)</f>
        <v>0</v>
      </c>
      <c r="D84" s="234">
        <v>-2.669</v>
      </c>
      <c r="E84" s="235">
        <v>-0.46899999999999997</v>
      </c>
      <c r="F84" s="236">
        <v>-6.0999999999999999E-2</v>
      </c>
      <c r="G84" s="161">
        <v>0</v>
      </c>
      <c r="H84" s="238">
        <v>0</v>
      </c>
      <c r="I84" s="244">
        <v>0</v>
      </c>
      <c r="J84" s="239">
        <v>0</v>
      </c>
    </row>
    <row r="85" spans="1:10" ht="26.1" customHeight="1" x14ac:dyDescent="0.2">
      <c r="A85" s="159" t="s">
        <v>482</v>
      </c>
      <c r="B85" s="23"/>
      <c r="C85" s="160">
        <f>VLOOKUP(MID(A85,FIND(":",A85)+2,LEN(A85)-(FIND(":",A85)+1)),'Annex 1 LV, HV and UMS charges'!$A$13:$C$45,3,FALSE)</f>
        <v>0</v>
      </c>
      <c r="D85" s="234">
        <v>-2.8210000000000002</v>
      </c>
      <c r="E85" s="235">
        <v>-0.495</v>
      </c>
      <c r="F85" s="236">
        <v>-6.7000000000000004E-2</v>
      </c>
      <c r="G85" s="161">
        <v>0</v>
      </c>
      <c r="H85" s="238">
        <v>0</v>
      </c>
      <c r="I85" s="244">
        <v>0</v>
      </c>
      <c r="J85" s="241">
        <v>7.8E-2</v>
      </c>
    </row>
    <row r="86" spans="1:10" ht="26.1" customHeight="1" x14ac:dyDescent="0.2">
      <c r="A86" s="159" t="s">
        <v>483</v>
      </c>
      <c r="B86" s="23"/>
      <c r="C86" s="160">
        <f>VLOOKUP(MID(A86,FIND(":",A86)+2,LEN(A86)-(FIND(":",A86)+1)),'Annex 1 LV, HV and UMS charges'!$A$13:$C$45,3,FALSE)</f>
        <v>0</v>
      </c>
      <c r="D86" s="234">
        <v>-2.669</v>
      </c>
      <c r="E86" s="235">
        <v>-0.46899999999999997</v>
      </c>
      <c r="F86" s="236">
        <v>-6.0999999999999999E-2</v>
      </c>
      <c r="G86" s="161">
        <v>0</v>
      </c>
      <c r="H86" s="238">
        <v>0</v>
      </c>
      <c r="I86" s="244">
        <v>0</v>
      </c>
      <c r="J86" s="241">
        <v>6.8000000000000005E-2</v>
      </c>
    </row>
    <row r="87" spans="1:10" ht="26.1" customHeight="1" x14ac:dyDescent="0.2">
      <c r="A87" s="159" t="s">
        <v>484</v>
      </c>
      <c r="B87" s="23"/>
      <c r="C87" s="160">
        <f>VLOOKUP(MID(A87,FIND(":",A87)+2,LEN(A87)-(FIND(":",A87)+1)),'Annex 1 LV, HV and UMS charges'!$A$13:$C$45,3,FALSE)</f>
        <v>0</v>
      </c>
      <c r="D87" s="234">
        <v>-1.944</v>
      </c>
      <c r="E87" s="235">
        <v>-0.33900000000000002</v>
      </c>
      <c r="F87" s="236">
        <v>-3.4000000000000002E-2</v>
      </c>
      <c r="G87" s="237">
        <v>66.66</v>
      </c>
      <c r="H87" s="238">
        <v>0</v>
      </c>
      <c r="I87" s="244">
        <v>0</v>
      </c>
      <c r="J87" s="241">
        <v>7.3999999999999996E-2</v>
      </c>
    </row>
    <row r="88" spans="1:10" ht="26.1" customHeight="1" x14ac:dyDescent="0.2">
      <c r="A88" s="159" t="s">
        <v>644</v>
      </c>
      <c r="B88" s="23"/>
      <c r="C88" s="160" t="str">
        <f>VLOOKUP(MID(A88,FIND(":",A88)+2,LEN(A88)-(FIND(":",A88)+1)),'Annex 1 LV, HV and UMS charges'!$A$13:$C$45,3,FALSE)</f>
        <v>0, 1, 2</v>
      </c>
      <c r="D88" s="234">
        <v>2.145</v>
      </c>
      <c r="E88" s="235">
        <v>0.377</v>
      </c>
      <c r="F88" s="236">
        <v>5.0999999999999997E-2</v>
      </c>
      <c r="G88" s="237">
        <v>8.61</v>
      </c>
      <c r="H88" s="238">
        <v>0</v>
      </c>
      <c r="I88" s="244">
        <v>0</v>
      </c>
      <c r="J88" s="239">
        <v>0</v>
      </c>
    </row>
    <row r="89" spans="1:10" ht="26.1" customHeight="1" x14ac:dyDescent="0.2">
      <c r="A89" s="159" t="s">
        <v>645</v>
      </c>
      <c r="B89" s="23"/>
      <c r="C89" s="160" t="str">
        <f>VLOOKUP(MID(A89,FIND(":",A89)+2,LEN(A89)-(FIND(":",A89)+1)),'Annex 1 LV, HV and UMS charges'!$A$13:$C$45,3,FALSE)</f>
        <v>2</v>
      </c>
      <c r="D89" s="234">
        <v>2.145</v>
      </c>
      <c r="E89" s="235">
        <v>0.377</v>
      </c>
      <c r="F89" s="236">
        <v>5.0999999999999997E-2</v>
      </c>
      <c r="G89" s="238">
        <v>0</v>
      </c>
      <c r="H89" s="238">
        <v>0</v>
      </c>
      <c r="I89" s="244">
        <v>0</v>
      </c>
      <c r="J89" s="239">
        <v>0</v>
      </c>
    </row>
    <row r="90" spans="1:10" ht="26.1" customHeight="1" x14ac:dyDescent="0.2">
      <c r="A90" s="159" t="s">
        <v>646</v>
      </c>
      <c r="B90" s="23"/>
      <c r="C90" s="160" t="str">
        <f>VLOOKUP(MID(A90,FIND(":",A90)+2,LEN(A90)-(FIND(":",A90)+1)),'Annex 1 LV, HV and UMS charges'!$A$13:$C$45,3,FALSE)</f>
        <v>0, 3, 4, 5-8</v>
      </c>
      <c r="D90" s="234">
        <v>2.101</v>
      </c>
      <c r="E90" s="235">
        <v>0.36899999999999999</v>
      </c>
      <c r="F90" s="236">
        <v>0.05</v>
      </c>
      <c r="G90" s="237">
        <v>3.82</v>
      </c>
      <c r="H90" s="238">
        <v>0</v>
      </c>
      <c r="I90" s="244">
        <v>0</v>
      </c>
      <c r="J90" s="239">
        <v>0</v>
      </c>
    </row>
    <row r="91" spans="1:10" ht="26.1" customHeight="1" x14ac:dyDescent="0.2">
      <c r="A91" s="159" t="s">
        <v>647</v>
      </c>
      <c r="B91" s="23"/>
      <c r="C91" s="160" t="str">
        <f>VLOOKUP(MID(A91,FIND(":",A91)+2,LEN(A91)-(FIND(":",A91)+1)),'Annex 1 LV, HV and UMS charges'!$A$13:$C$45,3,FALSE)</f>
        <v>0, 3, 4, 5-8</v>
      </c>
      <c r="D91" s="234">
        <v>2.101</v>
      </c>
      <c r="E91" s="235">
        <v>0.36899999999999999</v>
      </c>
      <c r="F91" s="236">
        <v>0.05</v>
      </c>
      <c r="G91" s="237">
        <v>6.14</v>
      </c>
      <c r="H91" s="238">
        <v>0</v>
      </c>
      <c r="I91" s="244">
        <v>0</v>
      </c>
      <c r="J91" s="239">
        <v>0</v>
      </c>
    </row>
    <row r="92" spans="1:10" ht="26.1" customHeight="1" x14ac:dyDescent="0.2">
      <c r="A92" s="159" t="s">
        <v>648</v>
      </c>
      <c r="B92" s="23"/>
      <c r="C92" s="160" t="str">
        <f>VLOOKUP(MID(A92,FIND(":",A92)+2,LEN(A92)-(FIND(":",A92)+1)),'Annex 1 LV, HV and UMS charges'!$A$13:$C$45,3,FALSE)</f>
        <v>0, 3, 4, 5-8</v>
      </c>
      <c r="D92" s="234">
        <v>2.101</v>
      </c>
      <c r="E92" s="235">
        <v>0.36899999999999999</v>
      </c>
      <c r="F92" s="236">
        <v>0.05</v>
      </c>
      <c r="G92" s="237">
        <v>17.38</v>
      </c>
      <c r="H92" s="238">
        <v>0</v>
      </c>
      <c r="I92" s="244">
        <v>0</v>
      </c>
      <c r="J92" s="239">
        <v>0</v>
      </c>
    </row>
    <row r="93" spans="1:10" ht="26.1" customHeight="1" x14ac:dyDescent="0.2">
      <c r="A93" s="159" t="s">
        <v>649</v>
      </c>
      <c r="B93" s="23"/>
      <c r="C93" s="160" t="str">
        <f>VLOOKUP(MID(A93,FIND(":",A93)+2,LEN(A93)-(FIND(":",A93)+1)),'Annex 1 LV, HV and UMS charges'!$A$13:$C$45,3,FALSE)</f>
        <v>0, 3, 4, 5-8</v>
      </c>
      <c r="D93" s="234">
        <v>2.101</v>
      </c>
      <c r="E93" s="235">
        <v>0.36899999999999999</v>
      </c>
      <c r="F93" s="236">
        <v>0.05</v>
      </c>
      <c r="G93" s="237">
        <v>36.81</v>
      </c>
      <c r="H93" s="238">
        <v>0</v>
      </c>
      <c r="I93" s="244">
        <v>0</v>
      </c>
      <c r="J93" s="239">
        <v>0</v>
      </c>
    </row>
    <row r="94" spans="1:10" ht="26.1" customHeight="1" x14ac:dyDescent="0.2">
      <c r="A94" s="159" t="s">
        <v>650</v>
      </c>
      <c r="B94" s="23"/>
      <c r="C94" s="160" t="str">
        <f>VLOOKUP(MID(A94,FIND(":",A94)+2,LEN(A94)-(FIND(":",A94)+1)),'Annex 1 LV, HV and UMS charges'!$A$13:$C$45,3,FALSE)</f>
        <v>0, 3, 4, 5-8</v>
      </c>
      <c r="D94" s="234">
        <v>2.101</v>
      </c>
      <c r="E94" s="235">
        <v>0.36899999999999999</v>
      </c>
      <c r="F94" s="236">
        <v>0.05</v>
      </c>
      <c r="G94" s="237">
        <v>110.76</v>
      </c>
      <c r="H94" s="238">
        <v>0</v>
      </c>
      <c r="I94" s="244">
        <v>0</v>
      </c>
      <c r="J94" s="239">
        <v>0</v>
      </c>
    </row>
    <row r="95" spans="1:10" ht="26.1" customHeight="1" x14ac:dyDescent="0.2">
      <c r="A95" s="159" t="s">
        <v>485</v>
      </c>
      <c r="B95" s="23"/>
      <c r="C95" s="160" t="str">
        <f>VLOOKUP(MID(A95,FIND(":",A95)+2,LEN(A95)-(FIND(":",A95)+1)),'Annex 1 LV, HV and UMS charges'!$A$13:$C$45,3,FALSE)</f>
        <v>4</v>
      </c>
      <c r="D95" s="234">
        <v>2.101</v>
      </c>
      <c r="E95" s="235">
        <v>0.36899999999999999</v>
      </c>
      <c r="F95" s="236">
        <v>0.05</v>
      </c>
      <c r="G95" s="238">
        <v>0</v>
      </c>
      <c r="H95" s="238">
        <v>0</v>
      </c>
      <c r="I95" s="244">
        <v>0</v>
      </c>
      <c r="J95" s="239">
        <v>0</v>
      </c>
    </row>
    <row r="96" spans="1:10" ht="26.1" customHeight="1" x14ac:dyDescent="0.2">
      <c r="A96" s="159" t="s">
        <v>651</v>
      </c>
      <c r="B96" s="23"/>
      <c r="C96" s="160">
        <f>VLOOKUP(MID(A96,FIND(":",A96)+2,LEN(A96)-(FIND(":",A96)+1)),'Annex 1 LV, HV and UMS charges'!$A$13:$C$45,3,FALSE)</f>
        <v>0</v>
      </c>
      <c r="D96" s="234">
        <v>1.4159999999999999</v>
      </c>
      <c r="E96" s="235">
        <v>0.248</v>
      </c>
      <c r="F96" s="236">
        <v>3.1E-2</v>
      </c>
      <c r="G96" s="237">
        <v>5.3</v>
      </c>
      <c r="H96" s="237">
        <v>1.69</v>
      </c>
      <c r="I96" s="240">
        <v>2.91</v>
      </c>
      <c r="J96" s="241">
        <v>3.5000000000000003E-2</v>
      </c>
    </row>
    <row r="97" spans="1:10" ht="26.1" customHeight="1" x14ac:dyDescent="0.2">
      <c r="A97" s="159" t="s">
        <v>652</v>
      </c>
      <c r="B97" s="23"/>
      <c r="C97" s="160">
        <f>VLOOKUP(MID(A97,FIND(":",A97)+2,LEN(A97)-(FIND(":",A97)+1)),'Annex 1 LV, HV and UMS charges'!$A$13:$C$45,3,FALSE)</f>
        <v>0</v>
      </c>
      <c r="D97" s="234">
        <v>1.4159999999999999</v>
      </c>
      <c r="E97" s="235">
        <v>0.248</v>
      </c>
      <c r="F97" s="236">
        <v>3.1E-2</v>
      </c>
      <c r="G97" s="237">
        <v>173.92</v>
      </c>
      <c r="H97" s="237">
        <v>1.69</v>
      </c>
      <c r="I97" s="240">
        <v>2.91</v>
      </c>
      <c r="J97" s="241">
        <v>3.5000000000000003E-2</v>
      </c>
    </row>
    <row r="98" spans="1:10" ht="26.1" customHeight="1" x14ac:dyDescent="0.2">
      <c r="A98" s="159" t="s">
        <v>653</v>
      </c>
      <c r="B98" s="23"/>
      <c r="C98" s="160">
        <f>VLOOKUP(MID(A98,FIND(":",A98)+2,LEN(A98)-(FIND(":",A98)+1)),'Annex 1 LV, HV and UMS charges'!$A$13:$C$45,3,FALSE)</f>
        <v>0</v>
      </c>
      <c r="D98" s="234">
        <v>1.4159999999999999</v>
      </c>
      <c r="E98" s="235">
        <v>0.248</v>
      </c>
      <c r="F98" s="236">
        <v>3.1E-2</v>
      </c>
      <c r="G98" s="237">
        <v>313.77999999999997</v>
      </c>
      <c r="H98" s="237">
        <v>1.69</v>
      </c>
      <c r="I98" s="240">
        <v>2.91</v>
      </c>
      <c r="J98" s="241">
        <v>3.5000000000000003E-2</v>
      </c>
    </row>
    <row r="99" spans="1:10" ht="26.1" customHeight="1" x14ac:dyDescent="0.2">
      <c r="A99" s="159" t="s">
        <v>654</v>
      </c>
      <c r="B99" s="23"/>
      <c r="C99" s="160">
        <f>VLOOKUP(MID(A99,FIND(":",A99)+2,LEN(A99)-(FIND(":",A99)+1)),'Annex 1 LV, HV and UMS charges'!$A$13:$C$45,3,FALSE)</f>
        <v>0</v>
      </c>
      <c r="D99" s="234">
        <v>1.4159999999999999</v>
      </c>
      <c r="E99" s="235">
        <v>0.248</v>
      </c>
      <c r="F99" s="236">
        <v>3.1E-2</v>
      </c>
      <c r="G99" s="237">
        <v>489.57</v>
      </c>
      <c r="H99" s="237">
        <v>1.69</v>
      </c>
      <c r="I99" s="240">
        <v>2.91</v>
      </c>
      <c r="J99" s="241">
        <v>3.5000000000000003E-2</v>
      </c>
    </row>
    <row r="100" spans="1:10" ht="26.1" customHeight="1" x14ac:dyDescent="0.2">
      <c r="A100" s="159" t="s">
        <v>655</v>
      </c>
      <c r="B100" s="23"/>
      <c r="C100" s="160">
        <f>VLOOKUP(MID(A100,FIND(":",A100)+2,LEN(A100)-(FIND(":",A100)+1)),'Annex 1 LV, HV and UMS charges'!$A$13:$C$45,3,FALSE)</f>
        <v>0</v>
      </c>
      <c r="D100" s="234">
        <v>1.4159999999999999</v>
      </c>
      <c r="E100" s="235">
        <v>0.248</v>
      </c>
      <c r="F100" s="236">
        <v>3.1E-2</v>
      </c>
      <c r="G100" s="237">
        <v>901.19</v>
      </c>
      <c r="H100" s="237">
        <v>1.69</v>
      </c>
      <c r="I100" s="240">
        <v>2.91</v>
      </c>
      <c r="J100" s="241">
        <v>3.5000000000000003E-2</v>
      </c>
    </row>
    <row r="101" spans="1:10" ht="26.1" customHeight="1" x14ac:dyDescent="0.2">
      <c r="A101" s="159" t="s">
        <v>656</v>
      </c>
      <c r="B101" s="23"/>
      <c r="C101" s="160">
        <f>VLOOKUP(MID(A101,FIND(":",A101)+2,LEN(A101)-(FIND(":",A101)+1)),'Annex 1 LV, HV and UMS charges'!$A$13:$C$45,3,FALSE)</f>
        <v>0</v>
      </c>
      <c r="D101" s="234">
        <v>1.3260000000000001</v>
      </c>
      <c r="E101" s="235">
        <v>0.23200000000000001</v>
      </c>
      <c r="F101" s="236">
        <v>2.3E-2</v>
      </c>
      <c r="G101" s="237">
        <v>6.32</v>
      </c>
      <c r="H101" s="237">
        <v>2.93</v>
      </c>
      <c r="I101" s="240">
        <v>3.96</v>
      </c>
      <c r="J101" s="241">
        <v>3.3000000000000002E-2</v>
      </c>
    </row>
    <row r="102" spans="1:10" ht="26.1" customHeight="1" x14ac:dyDescent="0.2">
      <c r="A102" s="159" t="s">
        <v>657</v>
      </c>
      <c r="B102" s="23"/>
      <c r="C102" s="160">
        <f>VLOOKUP(MID(A102,FIND(":",A102)+2,LEN(A102)-(FIND(":",A102)+1)),'Annex 1 LV, HV and UMS charges'!$A$13:$C$45,3,FALSE)</f>
        <v>0</v>
      </c>
      <c r="D102" s="234">
        <v>1.3260000000000001</v>
      </c>
      <c r="E102" s="235">
        <v>0.23200000000000001</v>
      </c>
      <c r="F102" s="236">
        <v>2.3E-2</v>
      </c>
      <c r="G102" s="237">
        <v>267.82</v>
      </c>
      <c r="H102" s="237">
        <v>2.93</v>
      </c>
      <c r="I102" s="240">
        <v>3.96</v>
      </c>
      <c r="J102" s="241">
        <v>3.3000000000000002E-2</v>
      </c>
    </row>
    <row r="103" spans="1:10" ht="26.1" customHeight="1" x14ac:dyDescent="0.2">
      <c r="A103" s="159" t="s">
        <v>658</v>
      </c>
      <c r="B103" s="23"/>
      <c r="C103" s="160">
        <f>VLOOKUP(MID(A103,FIND(":",A103)+2,LEN(A103)-(FIND(":",A103)+1)),'Annex 1 LV, HV and UMS charges'!$A$13:$C$45,3,FALSE)</f>
        <v>0</v>
      </c>
      <c r="D103" s="234">
        <v>1.3260000000000001</v>
      </c>
      <c r="E103" s="235">
        <v>0.23200000000000001</v>
      </c>
      <c r="F103" s="236">
        <v>2.3E-2</v>
      </c>
      <c r="G103" s="237">
        <v>484.73</v>
      </c>
      <c r="H103" s="237">
        <v>2.93</v>
      </c>
      <c r="I103" s="240">
        <v>3.96</v>
      </c>
      <c r="J103" s="241">
        <v>3.3000000000000002E-2</v>
      </c>
    </row>
    <row r="104" spans="1:10" ht="26.1" customHeight="1" x14ac:dyDescent="0.2">
      <c r="A104" s="159" t="s">
        <v>659</v>
      </c>
      <c r="B104" s="23"/>
      <c r="C104" s="160">
        <f>VLOOKUP(MID(A104,FIND(":",A104)+2,LEN(A104)-(FIND(":",A104)+1)),'Annex 1 LV, HV and UMS charges'!$A$13:$C$45,3,FALSE)</f>
        <v>0</v>
      </c>
      <c r="D104" s="234">
        <v>1.3260000000000001</v>
      </c>
      <c r="E104" s="235">
        <v>0.23200000000000001</v>
      </c>
      <c r="F104" s="236">
        <v>2.3E-2</v>
      </c>
      <c r="G104" s="237">
        <v>757.37</v>
      </c>
      <c r="H104" s="237">
        <v>2.93</v>
      </c>
      <c r="I104" s="240">
        <v>3.96</v>
      </c>
      <c r="J104" s="241">
        <v>3.3000000000000002E-2</v>
      </c>
    </row>
    <row r="105" spans="1:10" ht="26.1" customHeight="1" x14ac:dyDescent="0.2">
      <c r="A105" s="159" t="s">
        <v>660</v>
      </c>
      <c r="B105" s="23"/>
      <c r="C105" s="160">
        <f>VLOOKUP(MID(A105,FIND(":",A105)+2,LEN(A105)-(FIND(":",A105)+1)),'Annex 1 LV, HV and UMS charges'!$A$13:$C$45,3,FALSE)</f>
        <v>0</v>
      </c>
      <c r="D105" s="234">
        <v>1.3260000000000001</v>
      </c>
      <c r="E105" s="235">
        <v>0.23200000000000001</v>
      </c>
      <c r="F105" s="236">
        <v>2.3E-2</v>
      </c>
      <c r="G105" s="237">
        <v>1395.75</v>
      </c>
      <c r="H105" s="237">
        <v>2.93</v>
      </c>
      <c r="I105" s="240">
        <v>3.96</v>
      </c>
      <c r="J105" s="241">
        <v>3.3000000000000002E-2</v>
      </c>
    </row>
    <row r="106" spans="1:10" ht="26.1" customHeight="1" x14ac:dyDescent="0.2">
      <c r="A106" s="159" t="s">
        <v>661</v>
      </c>
      <c r="B106" s="23"/>
      <c r="C106" s="160">
        <f>VLOOKUP(MID(A106,FIND(":",A106)+2,LEN(A106)-(FIND(":",A106)+1)),'Annex 1 LV, HV and UMS charges'!$A$13:$C$45,3,FALSE)</f>
        <v>0</v>
      </c>
      <c r="D106" s="234">
        <v>0.76</v>
      </c>
      <c r="E106" s="235">
        <v>0.124</v>
      </c>
      <c r="F106" s="236">
        <v>1.0999999999999999E-2</v>
      </c>
      <c r="G106" s="237">
        <v>61.92</v>
      </c>
      <c r="H106" s="237">
        <v>3.51</v>
      </c>
      <c r="I106" s="240">
        <v>4.55</v>
      </c>
      <c r="J106" s="241">
        <v>1.7000000000000001E-2</v>
      </c>
    </row>
    <row r="107" spans="1:10" ht="26.1" customHeight="1" x14ac:dyDescent="0.2">
      <c r="A107" s="159" t="s">
        <v>662</v>
      </c>
      <c r="B107" s="23"/>
      <c r="C107" s="160">
        <f>VLOOKUP(MID(A107,FIND(":",A107)+2,LEN(A107)-(FIND(":",A107)+1)),'Annex 1 LV, HV and UMS charges'!$A$13:$C$45,3,FALSE)</f>
        <v>0</v>
      </c>
      <c r="D107" s="234">
        <v>0.76</v>
      </c>
      <c r="E107" s="235">
        <v>0.124</v>
      </c>
      <c r="F107" s="236">
        <v>1.0999999999999999E-2</v>
      </c>
      <c r="G107" s="237">
        <v>1458.47</v>
      </c>
      <c r="H107" s="237">
        <v>3.51</v>
      </c>
      <c r="I107" s="240">
        <v>4.55</v>
      </c>
      <c r="J107" s="241">
        <v>1.7000000000000001E-2</v>
      </c>
    </row>
    <row r="108" spans="1:10" ht="26.1" customHeight="1" x14ac:dyDescent="0.2">
      <c r="A108" s="159" t="s">
        <v>663</v>
      </c>
      <c r="B108" s="23"/>
      <c r="C108" s="160">
        <f>VLOOKUP(MID(A108,FIND(":",A108)+2,LEN(A108)-(FIND(":",A108)+1)),'Annex 1 LV, HV and UMS charges'!$A$13:$C$45,3,FALSE)</f>
        <v>0</v>
      </c>
      <c r="D108" s="234">
        <v>0.76</v>
      </c>
      <c r="E108" s="235">
        <v>0.124</v>
      </c>
      <c r="F108" s="236">
        <v>1.0999999999999999E-2</v>
      </c>
      <c r="G108" s="237">
        <v>4405.0200000000004</v>
      </c>
      <c r="H108" s="237">
        <v>3.51</v>
      </c>
      <c r="I108" s="240">
        <v>4.55</v>
      </c>
      <c r="J108" s="241">
        <v>1.7000000000000001E-2</v>
      </c>
    </row>
    <row r="109" spans="1:10" ht="26.1" customHeight="1" x14ac:dyDescent="0.2">
      <c r="A109" s="159" t="s">
        <v>664</v>
      </c>
      <c r="B109" s="23"/>
      <c r="C109" s="160">
        <f>VLOOKUP(MID(A109,FIND(":",A109)+2,LEN(A109)-(FIND(":",A109)+1)),'Annex 1 LV, HV and UMS charges'!$A$13:$C$45,3,FALSE)</f>
        <v>0</v>
      </c>
      <c r="D109" s="234">
        <v>0.76</v>
      </c>
      <c r="E109" s="235">
        <v>0.124</v>
      </c>
      <c r="F109" s="236">
        <v>1.0999999999999999E-2</v>
      </c>
      <c r="G109" s="237">
        <v>9963.67</v>
      </c>
      <c r="H109" s="237">
        <v>3.51</v>
      </c>
      <c r="I109" s="240">
        <v>4.55</v>
      </c>
      <c r="J109" s="241">
        <v>1.7000000000000001E-2</v>
      </c>
    </row>
    <row r="110" spans="1:10" ht="26.1" customHeight="1" x14ac:dyDescent="0.2">
      <c r="A110" s="159" t="s">
        <v>665</v>
      </c>
      <c r="B110" s="23"/>
      <c r="C110" s="160">
        <f>VLOOKUP(MID(A110,FIND(":",A110)+2,LEN(A110)-(FIND(":",A110)+1)),'Annex 1 LV, HV and UMS charges'!$A$13:$C$45,3,FALSE)</f>
        <v>0</v>
      </c>
      <c r="D110" s="234">
        <v>0.76</v>
      </c>
      <c r="E110" s="235">
        <v>0.124</v>
      </c>
      <c r="F110" s="236">
        <v>1.0999999999999999E-2</v>
      </c>
      <c r="G110" s="237">
        <v>29515.35</v>
      </c>
      <c r="H110" s="237">
        <v>3.51</v>
      </c>
      <c r="I110" s="240">
        <v>4.55</v>
      </c>
      <c r="J110" s="241">
        <v>1.7000000000000001E-2</v>
      </c>
    </row>
    <row r="111" spans="1:10" ht="26.1" customHeight="1" x14ac:dyDescent="0.2">
      <c r="A111" s="159" t="s">
        <v>486</v>
      </c>
      <c r="B111" s="23"/>
      <c r="C111" s="160" t="str">
        <f>VLOOKUP(MID(A111,FIND(":",A111)+2,LEN(A111)-(FIND(":",A111)+1)),'Annex 1 LV, HV and UMS charges'!$A$13:$C$45,3,FALSE)</f>
        <v>0, 1 or 8</v>
      </c>
      <c r="D111" s="242">
        <v>7.9089999999999998</v>
      </c>
      <c r="E111" s="243">
        <v>1.4039999999999999</v>
      </c>
      <c r="F111" s="236">
        <v>1.083</v>
      </c>
      <c r="G111" s="238">
        <v>0</v>
      </c>
      <c r="H111" s="238">
        <v>0</v>
      </c>
      <c r="I111" s="244">
        <v>0</v>
      </c>
      <c r="J111" s="239">
        <v>0</v>
      </c>
    </row>
    <row r="112" spans="1:10" ht="26.1" customHeight="1" x14ac:dyDescent="0.2">
      <c r="A112" s="159" t="s">
        <v>487</v>
      </c>
      <c r="B112" s="23"/>
      <c r="C112" s="160">
        <f>VLOOKUP(MID(A112,FIND(":",A112)+2,LEN(A112)-(FIND(":",A112)+1)),'Annex 1 LV, HV and UMS charges'!$A$13:$C$45,3,FALSE)</f>
        <v>0</v>
      </c>
      <c r="D112" s="234">
        <v>-2.2799999999999998</v>
      </c>
      <c r="E112" s="235">
        <v>-0.4</v>
      </c>
      <c r="F112" s="236">
        <v>-5.3999999999999999E-2</v>
      </c>
      <c r="G112" s="161">
        <v>0</v>
      </c>
      <c r="H112" s="238">
        <v>0</v>
      </c>
      <c r="I112" s="244">
        <v>0</v>
      </c>
      <c r="J112" s="239">
        <v>0</v>
      </c>
    </row>
    <row r="113" spans="1:10" ht="26.1" customHeight="1" x14ac:dyDescent="0.2">
      <c r="A113" s="159" t="s">
        <v>488</v>
      </c>
      <c r="B113" s="23"/>
      <c r="C113" s="160">
        <f>VLOOKUP(MID(A113,FIND(":",A113)+2,LEN(A113)-(FIND(":",A113)+1)),'Annex 1 LV, HV and UMS charges'!$A$13:$C$45,3,FALSE)</f>
        <v>0</v>
      </c>
      <c r="D113" s="234">
        <v>-2.157</v>
      </c>
      <c r="E113" s="235">
        <v>-0.379</v>
      </c>
      <c r="F113" s="236">
        <v>-4.9000000000000002E-2</v>
      </c>
      <c r="G113" s="161">
        <v>0</v>
      </c>
      <c r="H113" s="238">
        <v>0</v>
      </c>
      <c r="I113" s="244">
        <v>0</v>
      </c>
      <c r="J113" s="239">
        <v>0</v>
      </c>
    </row>
    <row r="114" spans="1:10" ht="26.1" customHeight="1" x14ac:dyDescent="0.2">
      <c r="A114" s="159" t="s">
        <v>489</v>
      </c>
      <c r="B114" s="23"/>
      <c r="C114" s="160">
        <f>VLOOKUP(MID(A114,FIND(":",A114)+2,LEN(A114)-(FIND(":",A114)+1)),'Annex 1 LV, HV and UMS charges'!$A$13:$C$45,3,FALSE)</f>
        <v>0</v>
      </c>
      <c r="D114" s="234">
        <v>-2.2799999999999998</v>
      </c>
      <c r="E114" s="235">
        <v>-0.4</v>
      </c>
      <c r="F114" s="236">
        <v>-5.3999999999999999E-2</v>
      </c>
      <c r="G114" s="161">
        <v>0</v>
      </c>
      <c r="H114" s="238">
        <v>0</v>
      </c>
      <c r="I114" s="244">
        <v>0</v>
      </c>
      <c r="J114" s="241">
        <v>6.3E-2</v>
      </c>
    </row>
    <row r="115" spans="1:10" ht="26.1" customHeight="1" x14ac:dyDescent="0.2">
      <c r="A115" s="159" t="s">
        <v>490</v>
      </c>
      <c r="B115" s="23"/>
      <c r="C115" s="160">
        <f>VLOOKUP(MID(A115,FIND(":",A115)+2,LEN(A115)-(FIND(":",A115)+1)),'Annex 1 LV, HV and UMS charges'!$A$13:$C$45,3,FALSE)</f>
        <v>0</v>
      </c>
      <c r="D115" s="234">
        <v>-2.157</v>
      </c>
      <c r="E115" s="235">
        <v>-0.379</v>
      </c>
      <c r="F115" s="236">
        <v>-4.9000000000000002E-2</v>
      </c>
      <c r="G115" s="161">
        <v>0</v>
      </c>
      <c r="H115" s="238">
        <v>0</v>
      </c>
      <c r="I115" s="244">
        <v>0</v>
      </c>
      <c r="J115" s="241">
        <v>5.5E-2</v>
      </c>
    </row>
    <row r="116" spans="1:10" ht="26.1" customHeight="1" x14ac:dyDescent="0.2">
      <c r="A116" s="159" t="s">
        <v>491</v>
      </c>
      <c r="B116" s="23"/>
      <c r="C116" s="160">
        <f>VLOOKUP(MID(A116,FIND(":",A116)+2,LEN(A116)-(FIND(":",A116)+1)),'Annex 1 LV, HV and UMS charges'!$A$13:$C$45,3,FALSE)</f>
        <v>0</v>
      </c>
      <c r="D116" s="234">
        <v>-1.571</v>
      </c>
      <c r="E116" s="235">
        <v>-0.27400000000000002</v>
      </c>
      <c r="F116" s="236">
        <v>-2.7E-2</v>
      </c>
      <c r="G116" s="237">
        <v>53.86</v>
      </c>
      <c r="H116" s="238">
        <v>0</v>
      </c>
      <c r="I116" s="244">
        <v>0</v>
      </c>
      <c r="J116" s="241">
        <v>0.06</v>
      </c>
    </row>
    <row r="117" spans="1:10" ht="26.1" customHeight="1" x14ac:dyDescent="0.2">
      <c r="A117" s="159" t="s">
        <v>622</v>
      </c>
      <c r="B117" s="23"/>
      <c r="C117" s="160" t="str">
        <f>VLOOKUP(MID(A117,FIND(":",A117)+2,LEN(A117)-(FIND(":",A117)+1)),'Annex 1 LV, HV and UMS charges'!$A$13:$C$45,3,FALSE)</f>
        <v>0, 1, 2</v>
      </c>
      <c r="D117" s="234">
        <v>2.056</v>
      </c>
      <c r="E117" s="235">
        <v>0.36099999999999999</v>
      </c>
      <c r="F117" s="236">
        <v>4.9000000000000002E-2</v>
      </c>
      <c r="G117" s="237">
        <v>8.2799999999999994</v>
      </c>
      <c r="H117" s="238">
        <v>0</v>
      </c>
      <c r="I117" s="244">
        <v>0</v>
      </c>
      <c r="J117" s="239">
        <v>0</v>
      </c>
    </row>
    <row r="118" spans="1:10" ht="26.1" customHeight="1" x14ac:dyDescent="0.2">
      <c r="A118" s="159" t="s">
        <v>623</v>
      </c>
      <c r="B118" s="23"/>
      <c r="C118" s="160" t="str">
        <f>VLOOKUP(MID(A118,FIND(":",A118)+2,LEN(A118)-(FIND(":",A118)+1)),'Annex 1 LV, HV and UMS charges'!$A$13:$C$45,3,FALSE)</f>
        <v>2</v>
      </c>
      <c r="D118" s="234">
        <v>2.056</v>
      </c>
      <c r="E118" s="235">
        <v>0.36099999999999999</v>
      </c>
      <c r="F118" s="236">
        <v>4.9000000000000002E-2</v>
      </c>
      <c r="G118" s="238">
        <v>0</v>
      </c>
      <c r="H118" s="238">
        <v>0</v>
      </c>
      <c r="I118" s="244">
        <v>0</v>
      </c>
      <c r="J118" s="239">
        <v>0</v>
      </c>
    </row>
    <row r="119" spans="1:10" ht="26.1" customHeight="1" x14ac:dyDescent="0.2">
      <c r="A119" s="159" t="s">
        <v>624</v>
      </c>
      <c r="B119" s="23"/>
      <c r="C119" s="160" t="str">
        <f>VLOOKUP(MID(A119,FIND(":",A119)+2,LEN(A119)-(FIND(":",A119)+1)),'Annex 1 LV, HV and UMS charges'!$A$13:$C$45,3,FALSE)</f>
        <v>0, 3, 4, 5-8</v>
      </c>
      <c r="D119" s="234">
        <v>2.0139999999999998</v>
      </c>
      <c r="E119" s="235">
        <v>0.35399999999999998</v>
      </c>
      <c r="F119" s="236">
        <v>4.8000000000000001E-2</v>
      </c>
      <c r="G119" s="237">
        <v>3.68</v>
      </c>
      <c r="H119" s="238">
        <v>0</v>
      </c>
      <c r="I119" s="244">
        <v>0</v>
      </c>
      <c r="J119" s="239">
        <v>0</v>
      </c>
    </row>
    <row r="120" spans="1:10" ht="26.1" customHeight="1" x14ac:dyDescent="0.2">
      <c r="A120" s="159" t="s">
        <v>625</v>
      </c>
      <c r="B120" s="23"/>
      <c r="C120" s="160" t="str">
        <f>VLOOKUP(MID(A120,FIND(":",A120)+2,LEN(A120)-(FIND(":",A120)+1)),'Annex 1 LV, HV and UMS charges'!$A$13:$C$45,3,FALSE)</f>
        <v>0, 3, 4, 5-8</v>
      </c>
      <c r="D120" s="234">
        <v>2.0139999999999998</v>
      </c>
      <c r="E120" s="235">
        <v>0.35399999999999998</v>
      </c>
      <c r="F120" s="236">
        <v>4.8000000000000001E-2</v>
      </c>
      <c r="G120" s="237">
        <v>5.9</v>
      </c>
      <c r="H120" s="238">
        <v>0</v>
      </c>
      <c r="I120" s="244">
        <v>0</v>
      </c>
      <c r="J120" s="239">
        <v>0</v>
      </c>
    </row>
    <row r="121" spans="1:10" ht="26.1" customHeight="1" x14ac:dyDescent="0.2">
      <c r="A121" s="159" t="s">
        <v>626</v>
      </c>
      <c r="B121" s="23"/>
      <c r="C121" s="160" t="str">
        <f>VLOOKUP(MID(A121,FIND(":",A121)+2,LEN(A121)-(FIND(":",A121)+1)),'Annex 1 LV, HV and UMS charges'!$A$13:$C$45,3,FALSE)</f>
        <v>0, 3, 4, 5-8</v>
      </c>
      <c r="D121" s="234">
        <v>2.0139999999999998</v>
      </c>
      <c r="E121" s="235">
        <v>0.35399999999999998</v>
      </c>
      <c r="F121" s="236">
        <v>4.8000000000000001E-2</v>
      </c>
      <c r="G121" s="237">
        <v>16.670000000000002</v>
      </c>
      <c r="H121" s="238">
        <v>0</v>
      </c>
      <c r="I121" s="244">
        <v>0</v>
      </c>
      <c r="J121" s="239">
        <v>0</v>
      </c>
    </row>
    <row r="122" spans="1:10" ht="26.1" customHeight="1" x14ac:dyDescent="0.2">
      <c r="A122" s="159" t="s">
        <v>627</v>
      </c>
      <c r="B122" s="23"/>
      <c r="C122" s="160" t="str">
        <f>VLOOKUP(MID(A122,FIND(":",A122)+2,LEN(A122)-(FIND(":",A122)+1)),'Annex 1 LV, HV and UMS charges'!$A$13:$C$45,3,FALSE)</f>
        <v>0, 3, 4, 5-8</v>
      </c>
      <c r="D122" s="234">
        <v>2.0139999999999998</v>
      </c>
      <c r="E122" s="235">
        <v>0.35399999999999998</v>
      </c>
      <c r="F122" s="236">
        <v>4.8000000000000001E-2</v>
      </c>
      <c r="G122" s="237">
        <v>35.299999999999997</v>
      </c>
      <c r="H122" s="238">
        <v>0</v>
      </c>
      <c r="I122" s="244">
        <v>0</v>
      </c>
      <c r="J122" s="239">
        <v>0</v>
      </c>
    </row>
    <row r="123" spans="1:10" ht="26.1" customHeight="1" x14ac:dyDescent="0.2">
      <c r="A123" s="159" t="s">
        <v>628</v>
      </c>
      <c r="B123" s="23"/>
      <c r="C123" s="160" t="str">
        <f>VLOOKUP(MID(A123,FIND(":",A123)+2,LEN(A123)-(FIND(":",A123)+1)),'Annex 1 LV, HV and UMS charges'!$A$13:$C$45,3,FALSE)</f>
        <v>0, 3, 4, 5-8</v>
      </c>
      <c r="D123" s="234">
        <v>2.0139999999999998</v>
      </c>
      <c r="E123" s="235">
        <v>0.35399999999999998</v>
      </c>
      <c r="F123" s="236">
        <v>4.8000000000000001E-2</v>
      </c>
      <c r="G123" s="237">
        <v>106.18</v>
      </c>
      <c r="H123" s="238">
        <v>0</v>
      </c>
      <c r="I123" s="244">
        <v>0</v>
      </c>
      <c r="J123" s="239">
        <v>0</v>
      </c>
    </row>
    <row r="124" spans="1:10" ht="26.1" customHeight="1" x14ac:dyDescent="0.2">
      <c r="A124" s="159" t="s">
        <v>492</v>
      </c>
      <c r="B124" s="23"/>
      <c r="C124" s="160" t="str">
        <f>VLOOKUP(MID(A124,FIND(":",A124)+2,LEN(A124)-(FIND(":",A124)+1)),'Annex 1 LV, HV and UMS charges'!$A$13:$C$45,3,FALSE)</f>
        <v>4</v>
      </c>
      <c r="D124" s="234">
        <v>2.0139999999999998</v>
      </c>
      <c r="E124" s="235">
        <v>0.35399999999999998</v>
      </c>
      <c r="F124" s="236">
        <v>4.8000000000000001E-2</v>
      </c>
      <c r="G124" s="238">
        <v>0</v>
      </c>
      <c r="H124" s="238">
        <v>0</v>
      </c>
      <c r="I124" s="244">
        <v>0</v>
      </c>
      <c r="J124" s="239">
        <v>0</v>
      </c>
    </row>
    <row r="125" spans="1:10" ht="26.1" customHeight="1" x14ac:dyDescent="0.2">
      <c r="A125" s="159" t="s">
        <v>629</v>
      </c>
      <c r="B125" s="23"/>
      <c r="C125" s="160">
        <f>VLOOKUP(MID(A125,FIND(":",A125)+2,LEN(A125)-(FIND(":",A125)+1)),'Annex 1 LV, HV and UMS charges'!$A$13:$C$45,3,FALSE)</f>
        <v>0</v>
      </c>
      <c r="D125" s="234">
        <v>1.357</v>
      </c>
      <c r="E125" s="235">
        <v>0.23799999999999999</v>
      </c>
      <c r="F125" s="236">
        <v>0.03</v>
      </c>
      <c r="G125" s="237">
        <v>5.0999999999999996</v>
      </c>
      <c r="H125" s="237">
        <v>1.62</v>
      </c>
      <c r="I125" s="240">
        <v>2.79</v>
      </c>
      <c r="J125" s="241">
        <v>3.4000000000000002E-2</v>
      </c>
    </row>
    <row r="126" spans="1:10" ht="26.1" customHeight="1" x14ac:dyDescent="0.2">
      <c r="A126" s="159" t="s">
        <v>630</v>
      </c>
      <c r="B126" s="23"/>
      <c r="C126" s="160">
        <f>VLOOKUP(MID(A126,FIND(":",A126)+2,LEN(A126)-(FIND(":",A126)+1)),'Annex 1 LV, HV and UMS charges'!$A$13:$C$45,3,FALSE)</f>
        <v>0</v>
      </c>
      <c r="D126" s="234">
        <v>1.357</v>
      </c>
      <c r="E126" s="235">
        <v>0.23799999999999999</v>
      </c>
      <c r="F126" s="236">
        <v>0.03</v>
      </c>
      <c r="G126" s="237">
        <v>166.71</v>
      </c>
      <c r="H126" s="237">
        <v>1.62</v>
      </c>
      <c r="I126" s="240">
        <v>2.79</v>
      </c>
      <c r="J126" s="241">
        <v>3.4000000000000002E-2</v>
      </c>
    </row>
    <row r="127" spans="1:10" ht="26.1" customHeight="1" x14ac:dyDescent="0.2">
      <c r="A127" s="159" t="s">
        <v>631</v>
      </c>
      <c r="B127" s="23"/>
      <c r="C127" s="160">
        <f>VLOOKUP(MID(A127,FIND(":",A127)+2,LEN(A127)-(FIND(":",A127)+1)),'Annex 1 LV, HV and UMS charges'!$A$13:$C$45,3,FALSE)</f>
        <v>0</v>
      </c>
      <c r="D127" s="234">
        <v>1.357</v>
      </c>
      <c r="E127" s="235">
        <v>0.23799999999999999</v>
      </c>
      <c r="F127" s="236">
        <v>0.03</v>
      </c>
      <c r="G127" s="237">
        <v>300.76</v>
      </c>
      <c r="H127" s="237">
        <v>1.62</v>
      </c>
      <c r="I127" s="240">
        <v>2.79</v>
      </c>
      <c r="J127" s="241">
        <v>3.4000000000000002E-2</v>
      </c>
    </row>
    <row r="128" spans="1:10" ht="26.1" customHeight="1" x14ac:dyDescent="0.2">
      <c r="A128" s="159" t="s">
        <v>632</v>
      </c>
      <c r="B128" s="23"/>
      <c r="C128" s="160">
        <f>VLOOKUP(MID(A128,FIND(":",A128)+2,LEN(A128)-(FIND(":",A128)+1)),'Annex 1 LV, HV and UMS charges'!$A$13:$C$45,3,FALSE)</f>
        <v>0</v>
      </c>
      <c r="D128" s="234">
        <v>1.357</v>
      </c>
      <c r="E128" s="235">
        <v>0.23799999999999999</v>
      </c>
      <c r="F128" s="236">
        <v>0.03</v>
      </c>
      <c r="G128" s="237">
        <v>469.25</v>
      </c>
      <c r="H128" s="237">
        <v>1.62</v>
      </c>
      <c r="I128" s="240">
        <v>2.79</v>
      </c>
      <c r="J128" s="241">
        <v>3.4000000000000002E-2</v>
      </c>
    </row>
    <row r="129" spans="1:10" ht="26.1" customHeight="1" x14ac:dyDescent="0.2">
      <c r="A129" s="159" t="s">
        <v>633</v>
      </c>
      <c r="B129" s="23"/>
      <c r="C129" s="160">
        <f>VLOOKUP(MID(A129,FIND(":",A129)+2,LEN(A129)-(FIND(":",A129)+1)),'Annex 1 LV, HV and UMS charges'!$A$13:$C$45,3,FALSE)</f>
        <v>0</v>
      </c>
      <c r="D129" s="234">
        <v>1.357</v>
      </c>
      <c r="E129" s="235">
        <v>0.23799999999999999</v>
      </c>
      <c r="F129" s="236">
        <v>0.03</v>
      </c>
      <c r="G129" s="237">
        <v>863.78</v>
      </c>
      <c r="H129" s="237">
        <v>1.62</v>
      </c>
      <c r="I129" s="240">
        <v>2.79</v>
      </c>
      <c r="J129" s="241">
        <v>3.4000000000000002E-2</v>
      </c>
    </row>
    <row r="130" spans="1:10" ht="26.1" customHeight="1" x14ac:dyDescent="0.2">
      <c r="A130" s="159" t="s">
        <v>634</v>
      </c>
      <c r="B130" s="23"/>
      <c r="C130" s="160">
        <f>VLOOKUP(MID(A130,FIND(":",A130)+2,LEN(A130)-(FIND(":",A130)+1)),'Annex 1 LV, HV and UMS charges'!$A$13:$C$45,3,FALSE)</f>
        <v>0</v>
      </c>
      <c r="D130" s="234">
        <v>1.2709999999999999</v>
      </c>
      <c r="E130" s="235">
        <v>0.223</v>
      </c>
      <c r="F130" s="236">
        <v>2.1999999999999999E-2</v>
      </c>
      <c r="G130" s="237">
        <v>6.08</v>
      </c>
      <c r="H130" s="237">
        <v>2.8</v>
      </c>
      <c r="I130" s="240">
        <v>3.79</v>
      </c>
      <c r="J130" s="241">
        <v>3.1E-2</v>
      </c>
    </row>
    <row r="131" spans="1:10" ht="26.1" customHeight="1" x14ac:dyDescent="0.2">
      <c r="A131" s="159" t="s">
        <v>635</v>
      </c>
      <c r="B131" s="23"/>
      <c r="C131" s="160">
        <f>VLOOKUP(MID(A131,FIND(":",A131)+2,LEN(A131)-(FIND(":",A131)+1)),'Annex 1 LV, HV and UMS charges'!$A$13:$C$45,3,FALSE)</f>
        <v>0</v>
      </c>
      <c r="D131" s="234">
        <v>1.2709999999999999</v>
      </c>
      <c r="E131" s="235">
        <v>0.223</v>
      </c>
      <c r="F131" s="236">
        <v>2.1999999999999999E-2</v>
      </c>
      <c r="G131" s="237">
        <v>256.72000000000003</v>
      </c>
      <c r="H131" s="237">
        <v>2.8</v>
      </c>
      <c r="I131" s="240">
        <v>3.79</v>
      </c>
      <c r="J131" s="241">
        <v>3.1E-2</v>
      </c>
    </row>
    <row r="132" spans="1:10" ht="26.1" customHeight="1" x14ac:dyDescent="0.2">
      <c r="A132" s="159" t="s">
        <v>636</v>
      </c>
      <c r="B132" s="23"/>
      <c r="C132" s="160">
        <f>VLOOKUP(MID(A132,FIND(":",A132)+2,LEN(A132)-(FIND(":",A132)+1)),'Annex 1 LV, HV and UMS charges'!$A$13:$C$45,3,FALSE)</f>
        <v>0</v>
      </c>
      <c r="D132" s="234">
        <v>1.2709999999999999</v>
      </c>
      <c r="E132" s="235">
        <v>0.223</v>
      </c>
      <c r="F132" s="236">
        <v>2.1999999999999999E-2</v>
      </c>
      <c r="G132" s="237">
        <v>464.61</v>
      </c>
      <c r="H132" s="237">
        <v>2.8</v>
      </c>
      <c r="I132" s="240">
        <v>3.79</v>
      </c>
      <c r="J132" s="241">
        <v>3.1E-2</v>
      </c>
    </row>
    <row r="133" spans="1:10" ht="26.1" customHeight="1" x14ac:dyDescent="0.2">
      <c r="A133" s="159" t="s">
        <v>637</v>
      </c>
      <c r="B133" s="23"/>
      <c r="C133" s="160">
        <f>VLOOKUP(MID(A133,FIND(":",A133)+2,LEN(A133)-(FIND(":",A133)+1)),'Annex 1 LV, HV and UMS charges'!$A$13:$C$45,3,FALSE)</f>
        <v>0</v>
      </c>
      <c r="D133" s="234">
        <v>1.2709999999999999</v>
      </c>
      <c r="E133" s="235">
        <v>0.223</v>
      </c>
      <c r="F133" s="236">
        <v>2.1999999999999999E-2</v>
      </c>
      <c r="G133" s="237">
        <v>725.93</v>
      </c>
      <c r="H133" s="237">
        <v>2.8</v>
      </c>
      <c r="I133" s="240">
        <v>3.79</v>
      </c>
      <c r="J133" s="241">
        <v>3.1E-2</v>
      </c>
    </row>
    <row r="134" spans="1:10" ht="26.1" customHeight="1" x14ac:dyDescent="0.2">
      <c r="A134" s="159" t="s">
        <v>638</v>
      </c>
      <c r="B134" s="23"/>
      <c r="C134" s="160">
        <f>VLOOKUP(MID(A134,FIND(":",A134)+2,LEN(A134)-(FIND(":",A134)+1)),'Annex 1 LV, HV and UMS charges'!$A$13:$C$45,3,FALSE)</f>
        <v>0</v>
      </c>
      <c r="D134" s="234">
        <v>1.2709999999999999</v>
      </c>
      <c r="E134" s="235">
        <v>0.223</v>
      </c>
      <c r="F134" s="236">
        <v>2.1999999999999999E-2</v>
      </c>
      <c r="G134" s="237">
        <v>1337.79</v>
      </c>
      <c r="H134" s="237">
        <v>2.8</v>
      </c>
      <c r="I134" s="240">
        <v>3.79</v>
      </c>
      <c r="J134" s="241">
        <v>3.1E-2</v>
      </c>
    </row>
    <row r="135" spans="1:10" ht="26.1" customHeight="1" x14ac:dyDescent="0.2">
      <c r="A135" s="159" t="s">
        <v>639</v>
      </c>
      <c r="B135" s="23"/>
      <c r="C135" s="160">
        <f>VLOOKUP(MID(A135,FIND(":",A135)+2,LEN(A135)-(FIND(":",A135)+1)),'Annex 1 LV, HV and UMS charges'!$A$13:$C$45,3,FALSE)</f>
        <v>0</v>
      </c>
      <c r="D135" s="234">
        <v>0.72899999999999998</v>
      </c>
      <c r="E135" s="235">
        <v>0.11899999999999999</v>
      </c>
      <c r="F135" s="236">
        <v>0.01</v>
      </c>
      <c r="G135" s="237">
        <v>59.36</v>
      </c>
      <c r="H135" s="237">
        <v>3.36</v>
      </c>
      <c r="I135" s="240">
        <v>4.3600000000000003</v>
      </c>
      <c r="J135" s="241">
        <v>1.6E-2</v>
      </c>
    </row>
    <row r="136" spans="1:10" ht="26.1" customHeight="1" x14ac:dyDescent="0.2">
      <c r="A136" s="159" t="s">
        <v>640</v>
      </c>
      <c r="B136" s="23"/>
      <c r="C136" s="160">
        <f>VLOOKUP(MID(A136,FIND(":",A136)+2,LEN(A136)-(FIND(":",A136)+1)),'Annex 1 LV, HV and UMS charges'!$A$13:$C$45,3,FALSE)</f>
        <v>0</v>
      </c>
      <c r="D136" s="234">
        <v>0.72899999999999998</v>
      </c>
      <c r="E136" s="235">
        <v>0.11899999999999999</v>
      </c>
      <c r="F136" s="236">
        <v>0.01</v>
      </c>
      <c r="G136" s="237">
        <v>1397.91</v>
      </c>
      <c r="H136" s="237">
        <v>3.36</v>
      </c>
      <c r="I136" s="240">
        <v>4.3600000000000003</v>
      </c>
      <c r="J136" s="241">
        <v>1.6E-2</v>
      </c>
    </row>
    <row r="137" spans="1:10" ht="26.1" customHeight="1" x14ac:dyDescent="0.2">
      <c r="A137" s="159" t="s">
        <v>641</v>
      </c>
      <c r="B137" s="23"/>
      <c r="C137" s="160">
        <f>VLOOKUP(MID(A137,FIND(":",A137)+2,LEN(A137)-(FIND(":",A137)+1)),'Annex 1 LV, HV and UMS charges'!$A$13:$C$45,3,FALSE)</f>
        <v>0</v>
      </c>
      <c r="D137" s="234">
        <v>0.72899999999999998</v>
      </c>
      <c r="E137" s="235">
        <v>0.11899999999999999</v>
      </c>
      <c r="F137" s="236">
        <v>0.01</v>
      </c>
      <c r="G137" s="237">
        <v>4222.07</v>
      </c>
      <c r="H137" s="237">
        <v>3.36</v>
      </c>
      <c r="I137" s="240">
        <v>4.3600000000000003</v>
      </c>
      <c r="J137" s="241">
        <v>1.6E-2</v>
      </c>
    </row>
    <row r="138" spans="1:10" ht="26.1" customHeight="1" x14ac:dyDescent="0.2">
      <c r="A138" s="159" t="s">
        <v>642</v>
      </c>
      <c r="B138" s="23"/>
      <c r="C138" s="160">
        <f>VLOOKUP(MID(A138,FIND(":",A138)+2,LEN(A138)-(FIND(":",A138)+1)),'Annex 1 LV, HV and UMS charges'!$A$13:$C$45,3,FALSE)</f>
        <v>0</v>
      </c>
      <c r="D138" s="234">
        <v>0.72899999999999998</v>
      </c>
      <c r="E138" s="235">
        <v>0.11899999999999999</v>
      </c>
      <c r="F138" s="236">
        <v>0.01</v>
      </c>
      <c r="G138" s="237">
        <v>9549.83</v>
      </c>
      <c r="H138" s="237">
        <v>3.36</v>
      </c>
      <c r="I138" s="240">
        <v>4.3600000000000003</v>
      </c>
      <c r="J138" s="241">
        <v>1.6E-2</v>
      </c>
    </row>
    <row r="139" spans="1:10" ht="26.1" customHeight="1" x14ac:dyDescent="0.2">
      <c r="A139" s="159" t="s">
        <v>643</v>
      </c>
      <c r="B139" s="23"/>
      <c r="C139" s="160">
        <f>VLOOKUP(MID(A139,FIND(":",A139)+2,LEN(A139)-(FIND(":",A139)+1)),'Annex 1 LV, HV and UMS charges'!$A$13:$C$45,3,FALSE)</f>
        <v>0</v>
      </c>
      <c r="D139" s="234">
        <v>0.72899999999999998</v>
      </c>
      <c r="E139" s="235">
        <v>0.11899999999999999</v>
      </c>
      <c r="F139" s="236">
        <v>0.01</v>
      </c>
      <c r="G139" s="237">
        <v>28289.39</v>
      </c>
      <c r="H139" s="237">
        <v>3.36</v>
      </c>
      <c r="I139" s="240">
        <v>4.3600000000000003</v>
      </c>
      <c r="J139" s="241">
        <v>1.6E-2</v>
      </c>
    </row>
    <row r="140" spans="1:10" ht="26.1" customHeight="1" x14ac:dyDescent="0.2">
      <c r="A140" s="159" t="s">
        <v>493</v>
      </c>
      <c r="B140" s="23"/>
      <c r="C140" s="160" t="str">
        <f>VLOOKUP(MID(A140,FIND(":",A140)+2,LEN(A140)-(FIND(":",A140)+1)),'Annex 1 LV, HV and UMS charges'!$A$13:$C$45,3,FALSE)</f>
        <v>0, 1 or 8</v>
      </c>
      <c r="D140" s="242">
        <v>7.5810000000000004</v>
      </c>
      <c r="E140" s="243">
        <v>1.3460000000000001</v>
      </c>
      <c r="F140" s="236">
        <v>1.038</v>
      </c>
      <c r="G140" s="238">
        <v>0</v>
      </c>
      <c r="H140" s="238">
        <v>0</v>
      </c>
      <c r="I140" s="244">
        <v>0</v>
      </c>
      <c r="J140" s="239">
        <v>0</v>
      </c>
    </row>
    <row r="141" spans="1:10" ht="26.1" customHeight="1" x14ac:dyDescent="0.2">
      <c r="A141" s="159" t="s">
        <v>494</v>
      </c>
      <c r="B141" s="23"/>
      <c r="C141" s="160">
        <f>VLOOKUP(MID(A141,FIND(":",A141)+2,LEN(A141)-(FIND(":",A141)+1)),'Annex 1 LV, HV and UMS charges'!$A$13:$C$45,3,FALSE)</f>
        <v>0</v>
      </c>
      <c r="D141" s="234">
        <v>-2.1850000000000001</v>
      </c>
      <c r="E141" s="235">
        <v>-0.38400000000000001</v>
      </c>
      <c r="F141" s="236">
        <v>-5.1999999999999998E-2</v>
      </c>
      <c r="G141" s="161">
        <v>0</v>
      </c>
      <c r="H141" s="238">
        <v>0</v>
      </c>
      <c r="I141" s="244">
        <v>0</v>
      </c>
      <c r="J141" s="239">
        <v>0</v>
      </c>
    </row>
    <row r="142" spans="1:10" ht="26.1" customHeight="1" x14ac:dyDescent="0.2">
      <c r="A142" s="159" t="s">
        <v>495</v>
      </c>
      <c r="B142" s="23"/>
      <c r="C142" s="160">
        <f>VLOOKUP(MID(A142,FIND(":",A142)+2,LEN(A142)-(FIND(":",A142)+1)),'Annex 1 LV, HV and UMS charges'!$A$13:$C$45,3,FALSE)</f>
        <v>0</v>
      </c>
      <c r="D142" s="234">
        <v>-2.0670000000000002</v>
      </c>
      <c r="E142" s="235">
        <v>-0.36299999999999999</v>
      </c>
      <c r="F142" s="236">
        <v>-4.7E-2</v>
      </c>
      <c r="G142" s="161">
        <v>0</v>
      </c>
      <c r="H142" s="238">
        <v>0</v>
      </c>
      <c r="I142" s="244">
        <v>0</v>
      </c>
      <c r="J142" s="239">
        <v>0</v>
      </c>
    </row>
    <row r="143" spans="1:10" ht="26.1" customHeight="1" x14ac:dyDescent="0.2">
      <c r="A143" s="159" t="s">
        <v>496</v>
      </c>
      <c r="B143" s="23"/>
      <c r="C143" s="160">
        <f>VLOOKUP(MID(A143,FIND(":",A143)+2,LEN(A143)-(FIND(":",A143)+1)),'Annex 1 LV, HV and UMS charges'!$A$13:$C$45,3,FALSE)</f>
        <v>0</v>
      </c>
      <c r="D143" s="234">
        <v>-2.1850000000000001</v>
      </c>
      <c r="E143" s="235">
        <v>-0.38400000000000001</v>
      </c>
      <c r="F143" s="236">
        <v>-5.1999999999999998E-2</v>
      </c>
      <c r="G143" s="161">
        <v>0</v>
      </c>
      <c r="H143" s="238">
        <v>0</v>
      </c>
      <c r="I143" s="244">
        <v>0</v>
      </c>
      <c r="J143" s="241">
        <v>0.06</v>
      </c>
    </row>
    <row r="144" spans="1:10" ht="26.1" customHeight="1" x14ac:dyDescent="0.2">
      <c r="A144" s="159" t="s">
        <v>497</v>
      </c>
      <c r="B144" s="23"/>
      <c r="C144" s="160">
        <f>VLOOKUP(MID(A144,FIND(":",A144)+2,LEN(A144)-(FIND(":",A144)+1)),'Annex 1 LV, HV and UMS charges'!$A$13:$C$45,3,FALSE)</f>
        <v>0</v>
      </c>
      <c r="D144" s="234">
        <v>-2.0670000000000002</v>
      </c>
      <c r="E144" s="235">
        <v>-0.36299999999999999</v>
      </c>
      <c r="F144" s="236">
        <v>-4.7E-2</v>
      </c>
      <c r="G144" s="161">
        <v>0</v>
      </c>
      <c r="H144" s="238">
        <v>0</v>
      </c>
      <c r="I144" s="244">
        <v>0</v>
      </c>
      <c r="J144" s="241">
        <v>5.2999999999999999E-2</v>
      </c>
    </row>
    <row r="145" spans="1:10" ht="26.1" customHeight="1" x14ac:dyDescent="0.2">
      <c r="A145" s="159" t="s">
        <v>498</v>
      </c>
      <c r="B145" s="23"/>
      <c r="C145" s="160">
        <f>VLOOKUP(MID(A145,FIND(":",A145)+2,LEN(A145)-(FIND(":",A145)+1)),'Annex 1 LV, HV and UMS charges'!$A$13:$C$45,3,FALSE)</f>
        <v>0</v>
      </c>
      <c r="D145" s="234">
        <v>-1.506</v>
      </c>
      <c r="E145" s="235">
        <v>-0.26300000000000001</v>
      </c>
      <c r="F145" s="236">
        <v>-2.5999999999999999E-2</v>
      </c>
      <c r="G145" s="237">
        <v>51.62</v>
      </c>
      <c r="H145" s="238">
        <v>0</v>
      </c>
      <c r="I145" s="244">
        <v>0</v>
      </c>
      <c r="J145" s="241">
        <v>5.7000000000000002E-2</v>
      </c>
    </row>
    <row r="146" spans="1:10" ht="26.1" customHeight="1" x14ac:dyDescent="0.2">
      <c r="A146" s="159" t="s">
        <v>600</v>
      </c>
      <c r="B146" s="23"/>
      <c r="C146" s="160" t="str">
        <f>VLOOKUP(MID(A146,FIND(":",A146)+2,LEN(A146)-(FIND(":",A146)+1)),'Annex 1 LV, HV and UMS charges'!$A$13:$C$45,3,FALSE)</f>
        <v>0, 1, 2</v>
      </c>
      <c r="D146" s="234">
        <v>1.347</v>
      </c>
      <c r="E146" s="235">
        <v>0.23699999999999999</v>
      </c>
      <c r="F146" s="236">
        <v>3.2000000000000001E-2</v>
      </c>
      <c r="G146" s="237">
        <v>5.65</v>
      </c>
      <c r="H146" s="238">
        <v>0</v>
      </c>
      <c r="I146" s="244">
        <v>0</v>
      </c>
      <c r="J146" s="239">
        <v>0</v>
      </c>
    </row>
    <row r="147" spans="1:10" ht="26.1" customHeight="1" x14ac:dyDescent="0.2">
      <c r="A147" s="159" t="s">
        <v>601</v>
      </c>
      <c r="B147" s="23"/>
      <c r="C147" s="160" t="str">
        <f>VLOOKUP(MID(A147,FIND(":",A147)+2,LEN(A147)-(FIND(":",A147)+1)),'Annex 1 LV, HV and UMS charges'!$A$13:$C$45,3,FALSE)</f>
        <v>2</v>
      </c>
      <c r="D147" s="234">
        <v>1.347</v>
      </c>
      <c r="E147" s="235">
        <v>0.23699999999999999</v>
      </c>
      <c r="F147" s="236">
        <v>3.2000000000000001E-2</v>
      </c>
      <c r="G147" s="238">
        <v>0</v>
      </c>
      <c r="H147" s="238">
        <v>0</v>
      </c>
      <c r="I147" s="244">
        <v>0</v>
      </c>
      <c r="J147" s="239">
        <v>0</v>
      </c>
    </row>
    <row r="148" spans="1:10" ht="26.1" customHeight="1" x14ac:dyDescent="0.2">
      <c r="A148" s="159" t="s">
        <v>602</v>
      </c>
      <c r="B148" s="23"/>
      <c r="C148" s="160" t="str">
        <f>VLOOKUP(MID(A148,FIND(":",A148)+2,LEN(A148)-(FIND(":",A148)+1)),'Annex 1 LV, HV and UMS charges'!$A$13:$C$45,3,FALSE)</f>
        <v>0, 3, 4, 5-8</v>
      </c>
      <c r="D148" s="234">
        <v>1.32</v>
      </c>
      <c r="E148" s="235">
        <v>0.23200000000000001</v>
      </c>
      <c r="F148" s="236">
        <v>3.1E-2</v>
      </c>
      <c r="G148" s="237">
        <v>2.58</v>
      </c>
      <c r="H148" s="238">
        <v>0</v>
      </c>
      <c r="I148" s="244">
        <v>0</v>
      </c>
      <c r="J148" s="239">
        <v>0</v>
      </c>
    </row>
    <row r="149" spans="1:10" ht="26.1" customHeight="1" x14ac:dyDescent="0.2">
      <c r="A149" s="159" t="s">
        <v>603</v>
      </c>
      <c r="B149" s="23"/>
      <c r="C149" s="160" t="str">
        <f>VLOOKUP(MID(A149,FIND(":",A149)+2,LEN(A149)-(FIND(":",A149)+1)),'Annex 1 LV, HV and UMS charges'!$A$13:$C$45,3,FALSE)</f>
        <v>0, 3, 4, 5-8</v>
      </c>
      <c r="D149" s="234">
        <v>1.32</v>
      </c>
      <c r="E149" s="235">
        <v>0.23200000000000001</v>
      </c>
      <c r="F149" s="236">
        <v>3.1E-2</v>
      </c>
      <c r="G149" s="237">
        <v>4.03</v>
      </c>
      <c r="H149" s="238">
        <v>0</v>
      </c>
      <c r="I149" s="244">
        <v>0</v>
      </c>
      <c r="J149" s="239">
        <v>0</v>
      </c>
    </row>
    <row r="150" spans="1:10" ht="26.1" customHeight="1" x14ac:dyDescent="0.2">
      <c r="A150" s="159" t="s">
        <v>604</v>
      </c>
      <c r="B150" s="23"/>
      <c r="C150" s="160" t="str">
        <f>VLOOKUP(MID(A150,FIND(":",A150)+2,LEN(A150)-(FIND(":",A150)+1)),'Annex 1 LV, HV and UMS charges'!$A$13:$C$45,3,FALSE)</f>
        <v>0, 3, 4, 5-8</v>
      </c>
      <c r="D150" s="234">
        <v>1.32</v>
      </c>
      <c r="E150" s="235">
        <v>0.23200000000000001</v>
      </c>
      <c r="F150" s="236">
        <v>3.1E-2</v>
      </c>
      <c r="G150" s="237">
        <v>11.09</v>
      </c>
      <c r="H150" s="238">
        <v>0</v>
      </c>
      <c r="I150" s="244">
        <v>0</v>
      </c>
      <c r="J150" s="239">
        <v>0</v>
      </c>
    </row>
    <row r="151" spans="1:10" ht="26.1" customHeight="1" x14ac:dyDescent="0.2">
      <c r="A151" s="159" t="s">
        <v>605</v>
      </c>
      <c r="B151" s="23"/>
      <c r="C151" s="160" t="str">
        <f>VLOOKUP(MID(A151,FIND(":",A151)+2,LEN(A151)-(FIND(":",A151)+1)),'Annex 1 LV, HV and UMS charges'!$A$13:$C$45,3,FALSE)</f>
        <v>0, 3, 4, 5-8</v>
      </c>
      <c r="D151" s="234">
        <v>1.32</v>
      </c>
      <c r="E151" s="235">
        <v>0.23200000000000001</v>
      </c>
      <c r="F151" s="236">
        <v>3.1E-2</v>
      </c>
      <c r="G151" s="237">
        <v>23.29</v>
      </c>
      <c r="H151" s="238">
        <v>0</v>
      </c>
      <c r="I151" s="244">
        <v>0</v>
      </c>
      <c r="J151" s="239">
        <v>0</v>
      </c>
    </row>
    <row r="152" spans="1:10" ht="26.1" customHeight="1" x14ac:dyDescent="0.2">
      <c r="A152" s="159" t="s">
        <v>606</v>
      </c>
      <c r="B152" s="23"/>
      <c r="C152" s="160" t="str">
        <f>VLOOKUP(MID(A152,FIND(":",A152)+2,LEN(A152)-(FIND(":",A152)+1)),'Annex 1 LV, HV and UMS charges'!$A$13:$C$45,3,FALSE)</f>
        <v>0, 3, 4, 5-8</v>
      </c>
      <c r="D152" s="234">
        <v>1.32</v>
      </c>
      <c r="E152" s="235">
        <v>0.23200000000000001</v>
      </c>
      <c r="F152" s="236">
        <v>3.1E-2</v>
      </c>
      <c r="G152" s="237">
        <v>69.73</v>
      </c>
      <c r="H152" s="238">
        <v>0</v>
      </c>
      <c r="I152" s="244">
        <v>0</v>
      </c>
      <c r="J152" s="239">
        <v>0</v>
      </c>
    </row>
    <row r="153" spans="1:10" ht="26.1" customHeight="1" x14ac:dyDescent="0.2">
      <c r="A153" s="159" t="s">
        <v>499</v>
      </c>
      <c r="B153" s="23"/>
      <c r="C153" s="160" t="str">
        <f>VLOOKUP(MID(A153,FIND(":",A153)+2,LEN(A153)-(FIND(":",A153)+1)),'Annex 1 LV, HV and UMS charges'!$A$13:$C$45,3,FALSE)</f>
        <v>4</v>
      </c>
      <c r="D153" s="234">
        <v>1.32</v>
      </c>
      <c r="E153" s="235">
        <v>0.23200000000000001</v>
      </c>
      <c r="F153" s="236">
        <v>3.1E-2</v>
      </c>
      <c r="G153" s="238">
        <v>0</v>
      </c>
      <c r="H153" s="238">
        <v>0</v>
      </c>
      <c r="I153" s="244">
        <v>0</v>
      </c>
      <c r="J153" s="239">
        <v>0</v>
      </c>
    </row>
    <row r="154" spans="1:10" ht="26.1" customHeight="1" x14ac:dyDescent="0.2">
      <c r="A154" s="159" t="s">
        <v>607</v>
      </c>
      <c r="B154" s="23"/>
      <c r="C154" s="160">
        <f>VLOOKUP(MID(A154,FIND(":",A154)+2,LEN(A154)-(FIND(":",A154)+1)),'Annex 1 LV, HV and UMS charges'!$A$13:$C$45,3,FALSE)</f>
        <v>0</v>
      </c>
      <c r="D154" s="234">
        <v>0.88900000000000001</v>
      </c>
      <c r="E154" s="235">
        <v>0.156</v>
      </c>
      <c r="F154" s="236">
        <v>0.02</v>
      </c>
      <c r="G154" s="237">
        <v>3.5</v>
      </c>
      <c r="H154" s="237">
        <v>1.06</v>
      </c>
      <c r="I154" s="240">
        <v>1.83</v>
      </c>
      <c r="J154" s="241">
        <v>2.1999999999999999E-2</v>
      </c>
    </row>
    <row r="155" spans="1:10" ht="26.1" customHeight="1" x14ac:dyDescent="0.2">
      <c r="A155" s="159" t="s">
        <v>608</v>
      </c>
      <c r="B155" s="23"/>
      <c r="C155" s="160">
        <f>VLOOKUP(MID(A155,FIND(":",A155)+2,LEN(A155)-(FIND(":",A155)+1)),'Annex 1 LV, HV and UMS charges'!$A$13:$C$45,3,FALSE)</f>
        <v>0</v>
      </c>
      <c r="D155" s="234">
        <v>0.88900000000000001</v>
      </c>
      <c r="E155" s="235">
        <v>0.156</v>
      </c>
      <c r="F155" s="236">
        <v>0.02</v>
      </c>
      <c r="G155" s="237">
        <v>109.39</v>
      </c>
      <c r="H155" s="237">
        <v>1.06</v>
      </c>
      <c r="I155" s="240">
        <v>1.83</v>
      </c>
      <c r="J155" s="241">
        <v>2.1999999999999999E-2</v>
      </c>
    </row>
    <row r="156" spans="1:10" ht="26.1" customHeight="1" x14ac:dyDescent="0.2">
      <c r="A156" s="159" t="s">
        <v>609</v>
      </c>
      <c r="B156" s="23"/>
      <c r="C156" s="160">
        <f>VLOOKUP(MID(A156,FIND(":",A156)+2,LEN(A156)-(FIND(":",A156)+1)),'Annex 1 LV, HV and UMS charges'!$A$13:$C$45,3,FALSE)</f>
        <v>0</v>
      </c>
      <c r="D156" s="234">
        <v>0.88900000000000001</v>
      </c>
      <c r="E156" s="235">
        <v>0.156</v>
      </c>
      <c r="F156" s="236">
        <v>0.02</v>
      </c>
      <c r="G156" s="237">
        <v>197.22</v>
      </c>
      <c r="H156" s="237">
        <v>1.06</v>
      </c>
      <c r="I156" s="240">
        <v>1.83</v>
      </c>
      <c r="J156" s="241">
        <v>2.1999999999999999E-2</v>
      </c>
    </row>
    <row r="157" spans="1:10" ht="26.1" customHeight="1" x14ac:dyDescent="0.2">
      <c r="A157" s="159" t="s">
        <v>610</v>
      </c>
      <c r="B157" s="23"/>
      <c r="C157" s="160">
        <f>VLOOKUP(MID(A157,FIND(":",A157)+2,LEN(A157)-(FIND(":",A157)+1)),'Annex 1 LV, HV and UMS charges'!$A$13:$C$45,3,FALSE)</f>
        <v>0</v>
      </c>
      <c r="D157" s="234">
        <v>0.88900000000000001</v>
      </c>
      <c r="E157" s="235">
        <v>0.156</v>
      </c>
      <c r="F157" s="236">
        <v>0.02</v>
      </c>
      <c r="G157" s="237">
        <v>307.62</v>
      </c>
      <c r="H157" s="237">
        <v>1.06</v>
      </c>
      <c r="I157" s="240">
        <v>1.83</v>
      </c>
      <c r="J157" s="241">
        <v>2.1999999999999999E-2</v>
      </c>
    </row>
    <row r="158" spans="1:10" ht="26.1" customHeight="1" x14ac:dyDescent="0.2">
      <c r="A158" s="159" t="s">
        <v>611</v>
      </c>
      <c r="B158" s="23"/>
      <c r="C158" s="160">
        <f>VLOOKUP(MID(A158,FIND(":",A158)+2,LEN(A158)-(FIND(":",A158)+1)),'Annex 1 LV, HV and UMS charges'!$A$13:$C$45,3,FALSE)</f>
        <v>0</v>
      </c>
      <c r="D158" s="234">
        <v>0.88900000000000001</v>
      </c>
      <c r="E158" s="235">
        <v>0.156</v>
      </c>
      <c r="F158" s="236">
        <v>0.02</v>
      </c>
      <c r="G158" s="237">
        <v>566.11</v>
      </c>
      <c r="H158" s="237">
        <v>1.06</v>
      </c>
      <c r="I158" s="240">
        <v>1.83</v>
      </c>
      <c r="J158" s="241">
        <v>2.1999999999999999E-2</v>
      </c>
    </row>
    <row r="159" spans="1:10" ht="26.1" customHeight="1" x14ac:dyDescent="0.2">
      <c r="A159" s="159" t="s">
        <v>612</v>
      </c>
      <c r="B159" s="23"/>
      <c r="C159" s="160">
        <f>VLOOKUP(MID(A200,FIND(":",A200)+2,LEN(A200)-(FIND(":",A200)+1)),'Annex 1 LV, HV and UMS charges'!$A$13:$C$45,3,FALSE)</f>
        <v>0</v>
      </c>
      <c r="D159" s="234">
        <v>0.83299999999999996</v>
      </c>
      <c r="E159" s="235">
        <v>0.14599999999999999</v>
      </c>
      <c r="F159" s="236">
        <v>1.4999999999999999E-2</v>
      </c>
      <c r="G159" s="237">
        <v>4.1399999999999997</v>
      </c>
      <c r="H159" s="237">
        <v>1.84</v>
      </c>
      <c r="I159" s="240">
        <v>2.48</v>
      </c>
      <c r="J159" s="241">
        <v>0.02</v>
      </c>
    </row>
    <row r="160" spans="1:10" ht="26.1" customHeight="1" x14ac:dyDescent="0.2">
      <c r="A160" s="159" t="s">
        <v>613</v>
      </c>
      <c r="B160" s="23"/>
      <c r="C160" s="160">
        <f>VLOOKUP(MID(A160,FIND(":",A160)+2,LEN(A160)-(FIND(":",A160)+1)),'Annex 1 LV, HV and UMS charges'!$A$13:$C$45,3,FALSE)</f>
        <v>0</v>
      </c>
      <c r="D160" s="234">
        <v>0.83299999999999996</v>
      </c>
      <c r="E160" s="235">
        <v>0.14599999999999999</v>
      </c>
      <c r="F160" s="236">
        <v>1.4999999999999999E-2</v>
      </c>
      <c r="G160" s="237">
        <v>168.36</v>
      </c>
      <c r="H160" s="237">
        <v>1.84</v>
      </c>
      <c r="I160" s="240">
        <v>2.48</v>
      </c>
      <c r="J160" s="241">
        <v>0.02</v>
      </c>
    </row>
    <row r="161" spans="1:10" ht="26.1" customHeight="1" x14ac:dyDescent="0.2">
      <c r="A161" s="159" t="s">
        <v>614</v>
      </c>
      <c r="B161" s="23"/>
      <c r="C161" s="160">
        <f>VLOOKUP(MID(A161,FIND(":",A161)+2,LEN(A161)-(FIND(":",A161)+1)),'Annex 1 LV, HV and UMS charges'!$A$13:$C$45,3,FALSE)</f>
        <v>0</v>
      </c>
      <c r="D161" s="234">
        <v>0.83299999999999996</v>
      </c>
      <c r="E161" s="235">
        <v>0.14599999999999999</v>
      </c>
      <c r="F161" s="236">
        <v>1.4999999999999999E-2</v>
      </c>
      <c r="G161" s="237">
        <v>304.58</v>
      </c>
      <c r="H161" s="237">
        <v>1.84</v>
      </c>
      <c r="I161" s="240">
        <v>2.48</v>
      </c>
      <c r="J161" s="241">
        <v>0.02</v>
      </c>
    </row>
    <row r="162" spans="1:10" ht="26.1" customHeight="1" x14ac:dyDescent="0.2">
      <c r="A162" s="159" t="s">
        <v>615</v>
      </c>
      <c r="B162" s="23"/>
      <c r="C162" s="160">
        <f>VLOOKUP(MID(A162,FIND(":",A162)+2,LEN(A162)-(FIND(":",A162)+1)),'Annex 1 LV, HV and UMS charges'!$A$13:$C$45,3,FALSE)</f>
        <v>0</v>
      </c>
      <c r="D162" s="234">
        <v>0.83299999999999996</v>
      </c>
      <c r="E162" s="235">
        <v>0.14599999999999999</v>
      </c>
      <c r="F162" s="236">
        <v>1.4999999999999999E-2</v>
      </c>
      <c r="G162" s="237">
        <v>475.79</v>
      </c>
      <c r="H162" s="237">
        <v>1.84</v>
      </c>
      <c r="I162" s="240">
        <v>2.48</v>
      </c>
      <c r="J162" s="241">
        <v>0.02</v>
      </c>
    </row>
    <row r="163" spans="1:10" ht="26.1" customHeight="1" x14ac:dyDescent="0.2">
      <c r="A163" s="159" t="s">
        <v>616</v>
      </c>
      <c r="B163" s="23"/>
      <c r="C163" s="160">
        <f>VLOOKUP(MID(A163,FIND(":",A163)+2,LEN(A163)-(FIND(":",A163)+1)),'Annex 1 LV, HV and UMS charges'!$A$13:$C$45,3,FALSE)</f>
        <v>0</v>
      </c>
      <c r="D163" s="234">
        <v>0.83299999999999996</v>
      </c>
      <c r="E163" s="235">
        <v>0.14599999999999999</v>
      </c>
      <c r="F163" s="236">
        <v>1.4999999999999999E-2</v>
      </c>
      <c r="G163" s="237">
        <v>876.69</v>
      </c>
      <c r="H163" s="237">
        <v>1.84</v>
      </c>
      <c r="I163" s="240">
        <v>2.48</v>
      </c>
      <c r="J163" s="241">
        <v>0.02</v>
      </c>
    </row>
    <row r="164" spans="1:10" ht="26.1" customHeight="1" x14ac:dyDescent="0.2">
      <c r="A164" s="159" t="s">
        <v>617</v>
      </c>
      <c r="B164" s="23"/>
      <c r="C164" s="160">
        <f>VLOOKUP(MID(A164,FIND(":",A164)+2,LEN(A164)-(FIND(":",A164)+1)),'Annex 1 LV, HV and UMS charges'!$A$13:$C$45,3,FALSE)</f>
        <v>0</v>
      </c>
      <c r="D164" s="234">
        <v>0.47699999999999998</v>
      </c>
      <c r="E164" s="235">
        <v>7.8E-2</v>
      </c>
      <c r="F164" s="236">
        <v>7.0000000000000001E-3</v>
      </c>
      <c r="G164" s="237">
        <v>39.06</v>
      </c>
      <c r="H164" s="237">
        <v>2.2000000000000002</v>
      </c>
      <c r="I164" s="240">
        <v>2.85</v>
      </c>
      <c r="J164" s="241">
        <v>1.0999999999999999E-2</v>
      </c>
    </row>
    <row r="165" spans="1:10" ht="26.1" customHeight="1" x14ac:dyDescent="0.2">
      <c r="A165" s="159" t="s">
        <v>618</v>
      </c>
      <c r="B165" s="23"/>
      <c r="C165" s="160">
        <f>VLOOKUP(MID(A165,FIND(":",A165)+2,LEN(A165)-(FIND(":",A165)+1)),'Annex 1 LV, HV and UMS charges'!$A$13:$C$45,3,FALSE)</f>
        <v>0</v>
      </c>
      <c r="D165" s="234">
        <v>0.47699999999999998</v>
      </c>
      <c r="E165" s="235">
        <v>7.8E-2</v>
      </c>
      <c r="F165" s="236">
        <v>7.0000000000000001E-3</v>
      </c>
      <c r="G165" s="237">
        <v>916.08</v>
      </c>
      <c r="H165" s="237">
        <v>2.2000000000000002</v>
      </c>
      <c r="I165" s="240">
        <v>2.85</v>
      </c>
      <c r="J165" s="241">
        <v>1.0999999999999999E-2</v>
      </c>
    </row>
    <row r="166" spans="1:10" ht="26.1" customHeight="1" x14ac:dyDescent="0.2">
      <c r="A166" s="159" t="s">
        <v>619</v>
      </c>
      <c r="B166" s="23"/>
      <c r="C166" s="160">
        <f>VLOOKUP(MID(A166,FIND(":",A166)+2,LEN(A166)-(FIND(":",A166)+1)),'Annex 1 LV, HV and UMS charges'!$A$13:$C$45,3,FALSE)</f>
        <v>0</v>
      </c>
      <c r="D166" s="234">
        <v>0.47699999999999998</v>
      </c>
      <c r="E166" s="235">
        <v>7.8E-2</v>
      </c>
      <c r="F166" s="236">
        <v>7.0000000000000001E-3</v>
      </c>
      <c r="G166" s="237">
        <v>2766.48</v>
      </c>
      <c r="H166" s="237">
        <v>2.2000000000000002</v>
      </c>
      <c r="I166" s="240">
        <v>2.85</v>
      </c>
      <c r="J166" s="241">
        <v>1.0999999999999999E-2</v>
      </c>
    </row>
    <row r="167" spans="1:10" ht="26.1" customHeight="1" x14ac:dyDescent="0.2">
      <c r="A167" s="159" t="s">
        <v>620</v>
      </c>
      <c r="B167" s="23"/>
      <c r="C167" s="160">
        <f>VLOOKUP(MID(A167,FIND(":",A167)+2,LEN(A167)-(FIND(":",A167)+1)),'Annex 1 LV, HV and UMS charges'!$A$13:$C$45,3,FALSE)</f>
        <v>0</v>
      </c>
      <c r="D167" s="234">
        <v>0.47699999999999998</v>
      </c>
      <c r="E167" s="235">
        <v>7.8E-2</v>
      </c>
      <c r="F167" s="236">
        <v>7.0000000000000001E-3</v>
      </c>
      <c r="G167" s="237">
        <v>6257.25</v>
      </c>
      <c r="H167" s="237">
        <v>2.2000000000000002</v>
      </c>
      <c r="I167" s="240">
        <v>2.85</v>
      </c>
      <c r="J167" s="241">
        <v>1.0999999999999999E-2</v>
      </c>
    </row>
    <row r="168" spans="1:10" ht="26.1" customHeight="1" x14ac:dyDescent="0.2">
      <c r="A168" s="159" t="s">
        <v>621</v>
      </c>
      <c r="B168" s="23"/>
      <c r="C168" s="160">
        <f>VLOOKUP(MID(A168,FIND(":",A168)+2,LEN(A168)-(FIND(":",A168)+1)),'Annex 1 LV, HV and UMS charges'!$A$13:$C$45,3,FALSE)</f>
        <v>0</v>
      </c>
      <c r="D168" s="234">
        <v>0.47699999999999998</v>
      </c>
      <c r="E168" s="235">
        <v>7.8E-2</v>
      </c>
      <c r="F168" s="236">
        <v>7.0000000000000001E-3</v>
      </c>
      <c r="G168" s="237">
        <v>18535.48</v>
      </c>
      <c r="H168" s="237">
        <v>2.2000000000000002</v>
      </c>
      <c r="I168" s="240">
        <v>2.85</v>
      </c>
      <c r="J168" s="241">
        <v>1.0999999999999999E-2</v>
      </c>
    </row>
    <row r="169" spans="1:10" ht="26.1" customHeight="1" x14ac:dyDescent="0.2">
      <c r="A169" s="159" t="s">
        <v>500</v>
      </c>
      <c r="B169" s="23"/>
      <c r="C169" s="160" t="str">
        <f>VLOOKUP(MID(A169,FIND(":",A169)+2,LEN(A169)-(FIND(":",A169)+1)),'Annex 1 LV, HV and UMS charges'!$A$13:$C$45,3,FALSE)</f>
        <v>0, 1 or 8</v>
      </c>
      <c r="D169" s="242">
        <v>4.9669999999999996</v>
      </c>
      <c r="E169" s="243">
        <v>0.88200000000000001</v>
      </c>
      <c r="F169" s="236">
        <v>0.68</v>
      </c>
      <c r="G169" s="238">
        <v>0</v>
      </c>
      <c r="H169" s="238">
        <v>0</v>
      </c>
      <c r="I169" s="244">
        <v>0</v>
      </c>
      <c r="J169" s="239">
        <v>0</v>
      </c>
    </row>
    <row r="170" spans="1:10" ht="26.1" customHeight="1" x14ac:dyDescent="0.2">
      <c r="A170" s="159" t="s">
        <v>501</v>
      </c>
      <c r="B170" s="23"/>
      <c r="C170" s="160">
        <f>VLOOKUP(MID(A170,FIND(":",A170)+2,LEN(A170)-(FIND(":",A170)+1)),'Annex 1 LV, HV and UMS charges'!$A$13:$C$45,3,FALSE)</f>
        <v>0</v>
      </c>
      <c r="D170" s="234">
        <v>-1.4319999999999999</v>
      </c>
      <c r="E170" s="235">
        <v>-0.251</v>
      </c>
      <c r="F170" s="236">
        <v>-3.4000000000000002E-2</v>
      </c>
      <c r="G170" s="161">
        <v>0</v>
      </c>
      <c r="H170" s="238">
        <v>0</v>
      </c>
      <c r="I170" s="244">
        <v>0</v>
      </c>
      <c r="J170" s="239">
        <v>0</v>
      </c>
    </row>
    <row r="171" spans="1:10" ht="26.1" customHeight="1" x14ac:dyDescent="0.2">
      <c r="A171" s="159" t="s">
        <v>502</v>
      </c>
      <c r="B171" s="23"/>
      <c r="C171" s="160">
        <f>VLOOKUP(MID(A171,FIND(":",A171)+2,LEN(A171)-(FIND(":",A171)+1)),'Annex 1 LV, HV and UMS charges'!$A$13:$C$45,3,FALSE)</f>
        <v>0</v>
      </c>
      <c r="D171" s="234">
        <v>-1.355</v>
      </c>
      <c r="E171" s="235">
        <v>-0.23799999999999999</v>
      </c>
      <c r="F171" s="236">
        <v>-3.1E-2</v>
      </c>
      <c r="G171" s="161">
        <v>0</v>
      </c>
      <c r="H171" s="238">
        <v>0</v>
      </c>
      <c r="I171" s="244">
        <v>0</v>
      </c>
      <c r="J171" s="239">
        <v>0</v>
      </c>
    </row>
    <row r="172" spans="1:10" ht="26.1" customHeight="1" x14ac:dyDescent="0.2">
      <c r="A172" s="159" t="s">
        <v>503</v>
      </c>
      <c r="B172" s="23"/>
      <c r="C172" s="160">
        <f>VLOOKUP(MID(A172,FIND(":",A172)+2,LEN(A172)-(FIND(":",A172)+1)),'Annex 1 LV, HV and UMS charges'!$A$13:$C$45,3,FALSE)</f>
        <v>0</v>
      </c>
      <c r="D172" s="234">
        <v>-1.4319999999999999</v>
      </c>
      <c r="E172" s="235">
        <v>-0.251</v>
      </c>
      <c r="F172" s="236">
        <v>-3.4000000000000002E-2</v>
      </c>
      <c r="G172" s="161">
        <v>0</v>
      </c>
      <c r="H172" s="238">
        <v>0</v>
      </c>
      <c r="I172" s="244">
        <v>0</v>
      </c>
      <c r="J172" s="241">
        <v>0.04</v>
      </c>
    </row>
    <row r="173" spans="1:10" ht="26.1" customHeight="1" x14ac:dyDescent="0.2">
      <c r="A173" s="159" t="s">
        <v>504</v>
      </c>
      <c r="B173" s="23"/>
      <c r="C173" s="160">
        <f>VLOOKUP(MID(A173,FIND(":",A173)+2,LEN(A173)-(FIND(":",A173)+1)),'Annex 1 LV, HV and UMS charges'!$A$13:$C$45,3,FALSE)</f>
        <v>0</v>
      </c>
      <c r="D173" s="234">
        <v>-1.355</v>
      </c>
      <c r="E173" s="235">
        <v>-0.23799999999999999</v>
      </c>
      <c r="F173" s="236">
        <v>-3.1E-2</v>
      </c>
      <c r="G173" s="161">
        <v>0</v>
      </c>
      <c r="H173" s="238">
        <v>0</v>
      </c>
      <c r="I173" s="244">
        <v>0</v>
      </c>
      <c r="J173" s="241">
        <v>3.5000000000000003E-2</v>
      </c>
    </row>
    <row r="174" spans="1:10" ht="26.1" customHeight="1" x14ac:dyDescent="0.2">
      <c r="A174" s="159" t="s">
        <v>505</v>
      </c>
      <c r="B174" s="23"/>
      <c r="C174" s="160">
        <f>VLOOKUP(MID(A174,FIND(":",A174)+2,LEN(A174)-(FIND(":",A174)+1)),'Annex 1 LV, HV and UMS charges'!$A$13:$C$45,3,FALSE)</f>
        <v>0</v>
      </c>
      <c r="D174" s="234">
        <v>-0.98699999999999999</v>
      </c>
      <c r="E174" s="235">
        <v>-0.17199999999999999</v>
      </c>
      <c r="F174" s="236">
        <v>-1.7000000000000001E-2</v>
      </c>
      <c r="G174" s="237">
        <v>33.82</v>
      </c>
      <c r="H174" s="238">
        <v>0</v>
      </c>
      <c r="I174" s="244">
        <v>0</v>
      </c>
      <c r="J174" s="241">
        <v>3.7999999999999999E-2</v>
      </c>
    </row>
    <row r="175" spans="1:10" ht="26.1" customHeight="1" x14ac:dyDescent="0.2">
      <c r="A175" s="159" t="s">
        <v>578</v>
      </c>
      <c r="B175" s="23"/>
      <c r="C175" s="160" t="str">
        <f>VLOOKUP(MID(A175,FIND(":",A175)+2,LEN(A175)-(FIND(":",A175)+1)),'Annex 1 LV, HV and UMS charges'!$A$13:$C$45,3,FALSE)</f>
        <v>0, 1, 2</v>
      </c>
      <c r="D175" s="234">
        <v>0.28399999999999997</v>
      </c>
      <c r="E175" s="235">
        <v>0.05</v>
      </c>
      <c r="F175" s="236">
        <v>7.0000000000000001E-3</v>
      </c>
      <c r="G175" s="237">
        <v>1.71</v>
      </c>
      <c r="H175" s="238">
        <v>0</v>
      </c>
      <c r="I175" s="244">
        <v>0</v>
      </c>
      <c r="J175" s="239">
        <v>0</v>
      </c>
    </row>
    <row r="176" spans="1:10" ht="26.1" customHeight="1" x14ac:dyDescent="0.2">
      <c r="A176" s="159" t="s">
        <v>579</v>
      </c>
      <c r="B176" s="23"/>
      <c r="C176" s="160" t="str">
        <f>VLOOKUP(MID(A176,FIND(":",A176)+2,LEN(A176)-(FIND(":",A176)+1)),'Annex 1 LV, HV and UMS charges'!$A$13:$C$45,3,FALSE)</f>
        <v>2</v>
      </c>
      <c r="D176" s="234">
        <v>0.28399999999999997</v>
      </c>
      <c r="E176" s="235">
        <v>0.05</v>
      </c>
      <c r="F176" s="236">
        <v>7.0000000000000001E-3</v>
      </c>
      <c r="G176" s="238">
        <v>0</v>
      </c>
      <c r="H176" s="238">
        <v>0</v>
      </c>
      <c r="I176" s="244">
        <v>0</v>
      </c>
      <c r="J176" s="239">
        <v>0</v>
      </c>
    </row>
    <row r="177" spans="1:10" ht="26.1" customHeight="1" x14ac:dyDescent="0.2">
      <c r="A177" s="159" t="s">
        <v>580</v>
      </c>
      <c r="B177" s="23"/>
      <c r="C177" s="160" t="str">
        <f>VLOOKUP(MID(A177,FIND(":",A177)+2,LEN(A177)-(FIND(":",A177)+1)),'Annex 1 LV, HV and UMS charges'!$A$13:$C$45,3,FALSE)</f>
        <v>0, 3, 4, 5-8</v>
      </c>
      <c r="D177" s="234">
        <v>0.27800000000000002</v>
      </c>
      <c r="E177" s="235">
        <v>4.9000000000000002E-2</v>
      </c>
      <c r="F177" s="236">
        <v>7.0000000000000001E-3</v>
      </c>
      <c r="G177" s="237">
        <v>0.91</v>
      </c>
      <c r="H177" s="238">
        <v>0</v>
      </c>
      <c r="I177" s="244">
        <v>0</v>
      </c>
      <c r="J177" s="239">
        <v>0</v>
      </c>
    </row>
    <row r="178" spans="1:10" ht="26.1" customHeight="1" x14ac:dyDescent="0.2">
      <c r="A178" s="159" t="s">
        <v>581</v>
      </c>
      <c r="B178" s="23"/>
      <c r="C178" s="160" t="str">
        <f>VLOOKUP(MID(A178,FIND(":",A178)+2,LEN(A178)-(FIND(":",A178)+1)),'Annex 1 LV, HV and UMS charges'!$A$13:$C$45,3,FALSE)</f>
        <v>0, 3, 4, 5-8</v>
      </c>
      <c r="D178" s="234">
        <v>0.27800000000000002</v>
      </c>
      <c r="E178" s="235">
        <v>4.9000000000000002E-2</v>
      </c>
      <c r="F178" s="236">
        <v>7.0000000000000001E-3</v>
      </c>
      <c r="G178" s="237">
        <v>1.22</v>
      </c>
      <c r="H178" s="238">
        <v>0</v>
      </c>
      <c r="I178" s="244">
        <v>0</v>
      </c>
      <c r="J178" s="239">
        <v>0</v>
      </c>
    </row>
    <row r="179" spans="1:10" ht="26.1" customHeight="1" x14ac:dyDescent="0.2">
      <c r="A179" s="159" t="s">
        <v>582</v>
      </c>
      <c r="B179" s="23"/>
      <c r="C179" s="160" t="str">
        <f>VLOOKUP(MID(A179,FIND(":",A179)+2,LEN(A179)-(FIND(":",A179)+1)),'Annex 1 LV, HV and UMS charges'!$A$13:$C$45,3,FALSE)</f>
        <v>0, 3, 4, 5-8</v>
      </c>
      <c r="D179" s="234">
        <v>0.27800000000000002</v>
      </c>
      <c r="E179" s="235">
        <v>4.9000000000000002E-2</v>
      </c>
      <c r="F179" s="236">
        <v>7.0000000000000001E-3</v>
      </c>
      <c r="G179" s="237">
        <v>2.71</v>
      </c>
      <c r="H179" s="238">
        <v>0</v>
      </c>
      <c r="I179" s="244">
        <v>0</v>
      </c>
      <c r="J179" s="239">
        <v>0</v>
      </c>
    </row>
    <row r="180" spans="1:10" ht="26.1" customHeight="1" x14ac:dyDescent="0.2">
      <c r="A180" s="159" t="s">
        <v>583</v>
      </c>
      <c r="B180" s="23"/>
      <c r="C180" s="160" t="str">
        <f>VLOOKUP(MID(A180,FIND(":",A180)+2,LEN(A180)-(FIND(":",A180)+1)),'Annex 1 LV, HV and UMS charges'!$A$13:$C$45,3,FALSE)</f>
        <v>0, 3, 4, 5-8</v>
      </c>
      <c r="D180" s="234">
        <v>0.27800000000000002</v>
      </c>
      <c r="E180" s="235">
        <v>4.9000000000000002E-2</v>
      </c>
      <c r="F180" s="236">
        <v>7.0000000000000001E-3</v>
      </c>
      <c r="G180" s="237">
        <v>5.28</v>
      </c>
      <c r="H180" s="238">
        <v>0</v>
      </c>
      <c r="I180" s="244">
        <v>0</v>
      </c>
      <c r="J180" s="239">
        <v>0</v>
      </c>
    </row>
    <row r="181" spans="1:10" ht="26.1" customHeight="1" x14ac:dyDescent="0.2">
      <c r="A181" s="159" t="s">
        <v>584</v>
      </c>
      <c r="B181" s="23"/>
      <c r="C181" s="160" t="str">
        <f>VLOOKUP(MID(A181,FIND(":",A181)+2,LEN(A181)-(FIND(":",A181)+1)),'Annex 1 LV, HV and UMS charges'!$A$13:$C$45,3,FALSE)</f>
        <v>0, 3, 4, 5-8</v>
      </c>
      <c r="D181" s="234">
        <v>0.27800000000000002</v>
      </c>
      <c r="E181" s="235">
        <v>4.9000000000000002E-2</v>
      </c>
      <c r="F181" s="236">
        <v>7.0000000000000001E-3</v>
      </c>
      <c r="G181" s="237">
        <v>15.06</v>
      </c>
      <c r="H181" s="238">
        <v>0</v>
      </c>
      <c r="I181" s="244">
        <v>0</v>
      </c>
      <c r="J181" s="239">
        <v>0</v>
      </c>
    </row>
    <row r="182" spans="1:10" ht="26.1" customHeight="1" x14ac:dyDescent="0.2">
      <c r="A182" s="159" t="s">
        <v>506</v>
      </c>
      <c r="B182" s="23"/>
      <c r="C182" s="160" t="str">
        <f>VLOOKUP(MID(A182,FIND(":",A182)+2,LEN(A182)-(FIND(":",A182)+1)),'Annex 1 LV, HV and UMS charges'!$A$13:$C$45,3,FALSE)</f>
        <v>4</v>
      </c>
      <c r="D182" s="234">
        <v>0.27800000000000002</v>
      </c>
      <c r="E182" s="235">
        <v>4.9000000000000002E-2</v>
      </c>
      <c r="F182" s="236">
        <v>7.0000000000000001E-3</v>
      </c>
      <c r="G182" s="238">
        <v>0</v>
      </c>
      <c r="H182" s="238">
        <v>0</v>
      </c>
      <c r="I182" s="244">
        <v>0</v>
      </c>
      <c r="J182" s="239">
        <v>0</v>
      </c>
    </row>
    <row r="183" spans="1:10" ht="26.1" customHeight="1" x14ac:dyDescent="0.2">
      <c r="A183" s="159" t="s">
        <v>585</v>
      </c>
      <c r="B183" s="23"/>
      <c r="C183" s="160">
        <f>VLOOKUP(MID(A183,FIND(":",A183)+2,LEN(A183)-(FIND(":",A183)+1)),'Annex 1 LV, HV and UMS charges'!$A$13:$C$45,3,FALSE)</f>
        <v>0</v>
      </c>
      <c r="D183" s="234">
        <v>0.187</v>
      </c>
      <c r="E183" s="235">
        <v>3.3000000000000002E-2</v>
      </c>
      <c r="F183" s="236">
        <v>4.0000000000000001E-3</v>
      </c>
      <c r="G183" s="237">
        <v>1.1100000000000001</v>
      </c>
      <c r="H183" s="237">
        <v>0.22</v>
      </c>
      <c r="I183" s="240">
        <v>0.38</v>
      </c>
      <c r="J183" s="241">
        <v>5.0000000000000001E-3</v>
      </c>
    </row>
    <row r="184" spans="1:10" ht="26.1" customHeight="1" x14ac:dyDescent="0.2">
      <c r="A184" s="159" t="s">
        <v>586</v>
      </c>
      <c r="B184" s="23"/>
      <c r="C184" s="160">
        <f>VLOOKUP(MID(A184,FIND(":",A184)+2,LEN(A184)-(FIND(":",A184)+1)),'Annex 1 LV, HV and UMS charges'!$A$13:$C$45,3,FALSE)</f>
        <v>0</v>
      </c>
      <c r="D184" s="234">
        <v>0.187</v>
      </c>
      <c r="E184" s="235">
        <v>3.3000000000000002E-2</v>
      </c>
      <c r="F184" s="236">
        <v>4.0000000000000001E-3</v>
      </c>
      <c r="G184" s="237">
        <v>23.42</v>
      </c>
      <c r="H184" s="237">
        <v>0.22</v>
      </c>
      <c r="I184" s="240">
        <v>0.38</v>
      </c>
      <c r="J184" s="241">
        <v>5.0000000000000001E-3</v>
      </c>
    </row>
    <row r="185" spans="1:10" ht="26.1" customHeight="1" x14ac:dyDescent="0.2">
      <c r="A185" s="159" t="s">
        <v>587</v>
      </c>
      <c r="B185" s="23"/>
      <c r="C185" s="160">
        <f>VLOOKUP(MID(A185,FIND(":",A185)+2,LEN(A185)-(FIND(":",A185)+1)),'Annex 1 LV, HV and UMS charges'!$A$13:$C$45,3,FALSE)</f>
        <v>0</v>
      </c>
      <c r="D185" s="234">
        <v>0.187</v>
      </c>
      <c r="E185" s="235">
        <v>3.3000000000000002E-2</v>
      </c>
      <c r="F185" s="236">
        <v>4.0000000000000001E-3</v>
      </c>
      <c r="G185" s="237">
        <v>41.92</v>
      </c>
      <c r="H185" s="237">
        <v>0.22</v>
      </c>
      <c r="I185" s="240">
        <v>0.38</v>
      </c>
      <c r="J185" s="241">
        <v>5.0000000000000001E-3</v>
      </c>
    </row>
    <row r="186" spans="1:10" ht="26.1" customHeight="1" x14ac:dyDescent="0.2">
      <c r="A186" s="159" t="s">
        <v>588</v>
      </c>
      <c r="B186" s="23"/>
      <c r="C186" s="160">
        <f>VLOOKUP(MID(A186,FIND(":",A186)+2,LEN(A186)-(FIND(":",A186)+1)),'Annex 1 LV, HV and UMS charges'!$A$13:$C$45,3,FALSE)</f>
        <v>0</v>
      </c>
      <c r="D186" s="234">
        <v>0.187</v>
      </c>
      <c r="E186" s="235">
        <v>3.3000000000000002E-2</v>
      </c>
      <c r="F186" s="236">
        <v>4.0000000000000001E-3</v>
      </c>
      <c r="G186" s="237">
        <v>65.180000000000007</v>
      </c>
      <c r="H186" s="237">
        <v>0.22</v>
      </c>
      <c r="I186" s="240">
        <v>0.38</v>
      </c>
      <c r="J186" s="241">
        <v>5.0000000000000001E-3</v>
      </c>
    </row>
    <row r="187" spans="1:10" ht="26.1" customHeight="1" x14ac:dyDescent="0.2">
      <c r="A187" s="159" t="s">
        <v>589</v>
      </c>
      <c r="B187" s="23"/>
      <c r="C187" s="160">
        <f>VLOOKUP(MID(A187,FIND(":",A187)+2,LEN(A187)-(FIND(":",A187)+1)),'Annex 1 LV, HV and UMS charges'!$A$13:$C$45,3,FALSE)</f>
        <v>0</v>
      </c>
      <c r="D187" s="234">
        <v>0.187</v>
      </c>
      <c r="E187" s="235">
        <v>3.3000000000000002E-2</v>
      </c>
      <c r="F187" s="236">
        <v>4.0000000000000001E-3</v>
      </c>
      <c r="G187" s="237">
        <v>119.64</v>
      </c>
      <c r="H187" s="237">
        <v>0.22</v>
      </c>
      <c r="I187" s="240">
        <v>0.38</v>
      </c>
      <c r="J187" s="241">
        <v>5.0000000000000001E-3</v>
      </c>
    </row>
    <row r="188" spans="1:10" ht="26.1" customHeight="1" x14ac:dyDescent="0.2">
      <c r="A188" s="159" t="s">
        <v>590</v>
      </c>
      <c r="B188" s="23"/>
      <c r="C188" s="160">
        <f>VLOOKUP(MID(A188,FIND(":",A188)+2,LEN(A188)-(FIND(":",A188)+1)),'Annex 1 LV, HV and UMS charges'!$A$13:$C$45,3,FALSE)</f>
        <v>0</v>
      </c>
      <c r="D188" s="234">
        <v>0.17499999999999999</v>
      </c>
      <c r="E188" s="235">
        <v>3.1E-2</v>
      </c>
      <c r="F188" s="236">
        <v>3.0000000000000001E-3</v>
      </c>
      <c r="G188" s="237">
        <v>1.24</v>
      </c>
      <c r="H188" s="237">
        <v>0.39</v>
      </c>
      <c r="I188" s="240">
        <v>0.52</v>
      </c>
      <c r="J188" s="241">
        <v>4.0000000000000001E-3</v>
      </c>
    </row>
    <row r="189" spans="1:10" ht="26.1" customHeight="1" x14ac:dyDescent="0.2">
      <c r="A189" s="159" t="s">
        <v>591</v>
      </c>
      <c r="B189" s="23"/>
      <c r="C189" s="160">
        <f>VLOOKUP(MID(A189,FIND(":",A189)+2,LEN(A189)-(FIND(":",A189)+1)),'Annex 1 LV, HV and UMS charges'!$A$13:$C$45,3,FALSE)</f>
        <v>0</v>
      </c>
      <c r="D189" s="234">
        <v>0.17499999999999999</v>
      </c>
      <c r="E189" s="235">
        <v>3.1E-2</v>
      </c>
      <c r="F189" s="236">
        <v>3.0000000000000001E-3</v>
      </c>
      <c r="G189" s="237">
        <v>35.840000000000003</v>
      </c>
      <c r="H189" s="237">
        <v>0.39</v>
      </c>
      <c r="I189" s="240">
        <v>0.52</v>
      </c>
      <c r="J189" s="241">
        <v>4.0000000000000001E-3</v>
      </c>
    </row>
    <row r="190" spans="1:10" ht="26.1" customHeight="1" x14ac:dyDescent="0.2">
      <c r="A190" s="159" t="s">
        <v>592</v>
      </c>
      <c r="B190" s="23"/>
      <c r="C190" s="160">
        <f>VLOOKUP(MID(A190,FIND(":",A190)+2,LEN(A190)-(FIND(":",A190)+1)),'Annex 1 LV, HV and UMS charges'!$A$13:$C$45,3,FALSE)</f>
        <v>0</v>
      </c>
      <c r="D190" s="234">
        <v>0.17499999999999999</v>
      </c>
      <c r="E190" s="235">
        <v>3.1E-2</v>
      </c>
      <c r="F190" s="236">
        <v>3.0000000000000001E-3</v>
      </c>
      <c r="G190" s="237">
        <v>64.540000000000006</v>
      </c>
      <c r="H190" s="237">
        <v>0.39</v>
      </c>
      <c r="I190" s="240">
        <v>0.52</v>
      </c>
      <c r="J190" s="241">
        <v>4.0000000000000001E-3</v>
      </c>
    </row>
    <row r="191" spans="1:10" ht="26.1" customHeight="1" x14ac:dyDescent="0.2">
      <c r="A191" s="159" t="s">
        <v>593</v>
      </c>
      <c r="B191" s="23"/>
      <c r="C191" s="160">
        <f>VLOOKUP(MID(A191,FIND(":",A191)+2,LEN(A191)-(FIND(":",A191)+1)),'Annex 1 LV, HV and UMS charges'!$A$13:$C$45,3,FALSE)</f>
        <v>0</v>
      </c>
      <c r="D191" s="234">
        <v>0.17499999999999999</v>
      </c>
      <c r="E191" s="235">
        <v>3.1E-2</v>
      </c>
      <c r="F191" s="236">
        <v>3.0000000000000001E-3</v>
      </c>
      <c r="G191" s="237">
        <v>100.61</v>
      </c>
      <c r="H191" s="237">
        <v>0.39</v>
      </c>
      <c r="I191" s="240">
        <v>0.52</v>
      </c>
      <c r="J191" s="241">
        <v>4.0000000000000001E-3</v>
      </c>
    </row>
    <row r="192" spans="1:10" ht="26.1" customHeight="1" x14ac:dyDescent="0.2">
      <c r="A192" s="159" t="s">
        <v>594</v>
      </c>
      <c r="B192" s="23"/>
      <c r="C192" s="160">
        <f>VLOOKUP(MID(A192,FIND(":",A192)+2,LEN(A192)-(FIND(":",A192)+1)),'Annex 1 LV, HV and UMS charges'!$A$13:$C$45,3,FALSE)</f>
        <v>0</v>
      </c>
      <c r="D192" s="234">
        <v>0.17499999999999999</v>
      </c>
      <c r="E192" s="235">
        <v>3.1E-2</v>
      </c>
      <c r="F192" s="236">
        <v>3.0000000000000001E-3</v>
      </c>
      <c r="G192" s="237">
        <v>185.07</v>
      </c>
      <c r="H192" s="237">
        <v>0.39</v>
      </c>
      <c r="I192" s="240">
        <v>0.52</v>
      </c>
      <c r="J192" s="241">
        <v>4.0000000000000001E-3</v>
      </c>
    </row>
    <row r="193" spans="1:10" ht="26.1" customHeight="1" x14ac:dyDescent="0.2">
      <c r="A193" s="159" t="s">
        <v>595</v>
      </c>
      <c r="B193" s="23"/>
      <c r="C193" s="160">
        <f>VLOOKUP(MID(A193,FIND(":",A193)+2,LEN(A193)-(FIND(":",A193)+1)),'Annex 1 LV, HV and UMS charges'!$A$13:$C$45,3,FALSE)</f>
        <v>0</v>
      </c>
      <c r="D193" s="234">
        <v>0.10100000000000001</v>
      </c>
      <c r="E193" s="235">
        <v>1.6E-2</v>
      </c>
      <c r="F193" s="236">
        <v>1E-3</v>
      </c>
      <c r="G193" s="237">
        <v>8.6</v>
      </c>
      <c r="H193" s="237">
        <v>0.46</v>
      </c>
      <c r="I193" s="240">
        <v>0.6</v>
      </c>
      <c r="J193" s="241">
        <v>2E-3</v>
      </c>
    </row>
    <row r="194" spans="1:10" ht="26.1" customHeight="1" x14ac:dyDescent="0.2">
      <c r="A194" s="159" t="s">
        <v>596</v>
      </c>
      <c r="B194" s="23"/>
      <c r="C194" s="160">
        <f>VLOOKUP(MID(A194,FIND(":",A194)+2,LEN(A194)-(FIND(":",A194)+1)),'Annex 1 LV, HV and UMS charges'!$A$13:$C$45,3,FALSE)</f>
        <v>0</v>
      </c>
      <c r="D194" s="234">
        <v>0.10100000000000001</v>
      </c>
      <c r="E194" s="235">
        <v>1.6E-2</v>
      </c>
      <c r="F194" s="236">
        <v>1E-3</v>
      </c>
      <c r="G194" s="237">
        <v>193.36</v>
      </c>
      <c r="H194" s="237">
        <v>0.46</v>
      </c>
      <c r="I194" s="240">
        <v>0.6</v>
      </c>
      <c r="J194" s="241">
        <v>2E-3</v>
      </c>
    </row>
    <row r="195" spans="1:10" ht="26.1" customHeight="1" x14ac:dyDescent="0.2">
      <c r="A195" s="159" t="s">
        <v>597</v>
      </c>
      <c r="B195" s="23"/>
      <c r="C195" s="160">
        <f>VLOOKUP(MID(A195,FIND(":",A195)+2,LEN(A195)-(FIND(":",A195)+1)),'Annex 1 LV, HV and UMS charges'!$A$13:$C$45,3,FALSE)</f>
        <v>0</v>
      </c>
      <c r="D195" s="234">
        <v>0.10100000000000001</v>
      </c>
      <c r="E195" s="235">
        <v>1.6E-2</v>
      </c>
      <c r="F195" s="236">
        <v>1E-3</v>
      </c>
      <c r="G195" s="237">
        <v>583.20000000000005</v>
      </c>
      <c r="H195" s="237">
        <v>0.46</v>
      </c>
      <c r="I195" s="240">
        <v>0.6</v>
      </c>
      <c r="J195" s="241">
        <v>2E-3</v>
      </c>
    </row>
    <row r="196" spans="1:10" ht="26.1" customHeight="1" x14ac:dyDescent="0.2">
      <c r="A196" s="159" t="s">
        <v>598</v>
      </c>
      <c r="B196" s="23"/>
      <c r="C196" s="160">
        <f>VLOOKUP(MID(A196,FIND(":",A196)+2,LEN(A196)-(FIND(":",A196)+1)),'Annex 1 LV, HV and UMS charges'!$A$13:$C$45,3,FALSE)</f>
        <v>0</v>
      </c>
      <c r="D196" s="234">
        <v>0.10100000000000001</v>
      </c>
      <c r="E196" s="235">
        <v>1.6E-2</v>
      </c>
      <c r="F196" s="236">
        <v>1E-3</v>
      </c>
      <c r="G196" s="237">
        <v>1318.61</v>
      </c>
      <c r="H196" s="237">
        <v>0.46</v>
      </c>
      <c r="I196" s="240">
        <v>0.6</v>
      </c>
      <c r="J196" s="241">
        <v>2E-3</v>
      </c>
    </row>
    <row r="197" spans="1:10" ht="26.1" customHeight="1" x14ac:dyDescent="0.2">
      <c r="A197" s="159" t="s">
        <v>599</v>
      </c>
      <c r="B197" s="23"/>
      <c r="C197" s="160">
        <f>VLOOKUP(MID(A197,FIND(":",A197)+2,LEN(A197)-(FIND(":",A197)+1)),'Annex 1 LV, HV and UMS charges'!$A$13:$C$45,3,FALSE)</f>
        <v>0</v>
      </c>
      <c r="D197" s="234">
        <v>0.10100000000000001</v>
      </c>
      <c r="E197" s="235">
        <v>1.6E-2</v>
      </c>
      <c r="F197" s="236">
        <v>1E-3</v>
      </c>
      <c r="G197" s="237">
        <v>3905.32</v>
      </c>
      <c r="H197" s="237">
        <v>0.46</v>
      </c>
      <c r="I197" s="240">
        <v>0.6</v>
      </c>
      <c r="J197" s="241">
        <v>2E-3</v>
      </c>
    </row>
    <row r="198" spans="1:10" ht="26.1" customHeight="1" x14ac:dyDescent="0.2">
      <c r="A198" s="159" t="s">
        <v>507</v>
      </c>
      <c r="B198" s="23"/>
      <c r="C198" s="160" t="str">
        <f>VLOOKUP(MID(A198,FIND(":",A198)+2,LEN(A198)-(FIND(":",A198)+1)),'Annex 1 LV, HV and UMS charges'!$A$13:$C$45,3,FALSE)</f>
        <v>0, 1 or 8</v>
      </c>
      <c r="D198" s="242">
        <v>1.046</v>
      </c>
      <c r="E198" s="243">
        <v>0.186</v>
      </c>
      <c r="F198" s="236">
        <v>0.14299999999999999</v>
      </c>
      <c r="G198" s="238">
        <v>0</v>
      </c>
      <c r="H198" s="238">
        <v>0</v>
      </c>
      <c r="I198" s="244">
        <v>0</v>
      </c>
      <c r="J198" s="239">
        <v>0</v>
      </c>
    </row>
    <row r="199" spans="1:10" ht="26.1" customHeight="1" x14ac:dyDescent="0.2">
      <c r="A199" s="159" t="s">
        <v>508</v>
      </c>
      <c r="B199" s="23"/>
      <c r="C199" s="160">
        <f>VLOOKUP(MID(A199,FIND(":",A199)+2,LEN(A199)-(FIND(":",A199)+1)),'Annex 1 LV, HV and UMS charges'!$A$13:$C$45,3,FALSE)</f>
        <v>0</v>
      </c>
      <c r="D199" s="234">
        <v>-0.30199999999999999</v>
      </c>
      <c r="E199" s="235">
        <v>-5.2999999999999999E-2</v>
      </c>
      <c r="F199" s="236">
        <v>-7.0000000000000001E-3</v>
      </c>
      <c r="G199" s="161">
        <v>0</v>
      </c>
      <c r="H199" s="238">
        <v>0</v>
      </c>
      <c r="I199" s="244">
        <v>0</v>
      </c>
      <c r="J199" s="239">
        <v>0</v>
      </c>
    </row>
    <row r="200" spans="1:10" ht="26.1" customHeight="1" x14ac:dyDescent="0.2">
      <c r="A200" s="159" t="s">
        <v>509</v>
      </c>
      <c r="B200" s="23"/>
      <c r="C200" s="160">
        <f>VLOOKUP(MID(A200,FIND(":",A200)+2,LEN(A200)-(FIND(":",A200)+1)),'Annex 1 LV, HV and UMS charges'!$A$13:$C$45,3,FALSE)</f>
        <v>0</v>
      </c>
      <c r="D200" s="234">
        <v>-0.28499999999999998</v>
      </c>
      <c r="E200" s="235">
        <v>-0.05</v>
      </c>
      <c r="F200" s="236">
        <v>-6.0000000000000001E-3</v>
      </c>
      <c r="G200" s="161">
        <v>0</v>
      </c>
      <c r="H200" s="238">
        <v>0</v>
      </c>
      <c r="I200" s="244">
        <v>0</v>
      </c>
      <c r="J200" s="239">
        <v>0</v>
      </c>
    </row>
    <row r="201" spans="1:10" ht="26.1" customHeight="1" x14ac:dyDescent="0.2">
      <c r="A201" s="159" t="s">
        <v>510</v>
      </c>
      <c r="B201" s="23"/>
      <c r="C201" s="160">
        <f>VLOOKUP(MID(A201,FIND(":",A201)+2,LEN(A201)-(FIND(":",A201)+1)),'Annex 1 LV, HV and UMS charges'!$A$13:$C$45,3,FALSE)</f>
        <v>0</v>
      </c>
      <c r="D201" s="234">
        <v>-0.30199999999999999</v>
      </c>
      <c r="E201" s="235">
        <v>-5.2999999999999999E-2</v>
      </c>
      <c r="F201" s="236">
        <v>-7.0000000000000001E-3</v>
      </c>
      <c r="G201" s="161">
        <v>0</v>
      </c>
      <c r="H201" s="238">
        <v>0</v>
      </c>
      <c r="I201" s="244">
        <v>0</v>
      </c>
      <c r="J201" s="241">
        <v>8.0000000000000002E-3</v>
      </c>
    </row>
    <row r="202" spans="1:10" ht="26.1" customHeight="1" x14ac:dyDescent="0.2">
      <c r="A202" s="159" t="s">
        <v>511</v>
      </c>
      <c r="B202" s="23"/>
      <c r="C202" s="160">
        <f>VLOOKUP(MID(A202,FIND(":",A202)+2,LEN(A202)-(FIND(":",A202)+1)),'Annex 1 LV, HV and UMS charges'!$A$13:$C$45,3,FALSE)</f>
        <v>0</v>
      </c>
      <c r="D202" s="234">
        <v>-0.28499999999999998</v>
      </c>
      <c r="E202" s="235">
        <v>-0.05</v>
      </c>
      <c r="F202" s="236">
        <v>-6.0000000000000001E-3</v>
      </c>
      <c r="G202" s="161">
        <v>0</v>
      </c>
      <c r="H202" s="238">
        <v>0</v>
      </c>
      <c r="I202" s="244">
        <v>0</v>
      </c>
      <c r="J202" s="241">
        <v>7.0000000000000001E-3</v>
      </c>
    </row>
    <row r="203" spans="1:10" ht="26.1" customHeight="1" x14ac:dyDescent="0.2">
      <c r="A203" s="159" t="s">
        <v>512</v>
      </c>
      <c r="B203" s="23"/>
      <c r="C203" s="160">
        <f>VLOOKUP(MID(A203,FIND(":",A203)+2,LEN(A203)-(FIND(":",A203)+1)),'Annex 1 LV, HV and UMS charges'!$A$13:$C$45,3,FALSE)</f>
        <v>0</v>
      </c>
      <c r="D203" s="234">
        <v>-0.20799999999999999</v>
      </c>
      <c r="E203" s="235">
        <v>-3.5999999999999997E-2</v>
      </c>
      <c r="F203" s="236">
        <v>-4.0000000000000001E-3</v>
      </c>
      <c r="G203" s="237">
        <v>7.13</v>
      </c>
      <c r="H203" s="238">
        <v>0</v>
      </c>
      <c r="I203" s="244">
        <v>0</v>
      </c>
      <c r="J203" s="241">
        <v>8.0000000000000002E-3</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51181102362204722" bottom="0.70866141732283472"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G8" sqref="G8"/>
    </sheetView>
  </sheetViews>
  <sheetFormatPr defaultRowHeight="12.75" x14ac:dyDescent="0.2"/>
  <cols>
    <col min="1" max="1" width="24" customWidth="1"/>
    <col min="2" max="6" width="26.140625" customWidth="1"/>
  </cols>
  <sheetData>
    <row r="1" spans="1:16384" s="2" customFormat="1" ht="27.75" customHeight="1" x14ac:dyDescent="0.2">
      <c r="A1" s="127" t="s">
        <v>27</v>
      </c>
      <c r="B1"/>
      <c r="C1" s="12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32" t="s">
        <v>182</v>
      </c>
      <c r="B2" s="333"/>
      <c r="C2" s="333"/>
      <c r="D2" s="333"/>
      <c r="E2" s="333"/>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72" t="str">
        <f>Overview!B4&amp; " - Illustrative LLFs for year beginning "&amp;TEXT(Overview!D4,"D MMMM YYYY")</f>
        <v>National Grid Electricity Distribution (West Midlands) plc - Illustrative LLFs for year beginning 1 April 2024</v>
      </c>
      <c r="B3" s="272"/>
      <c r="C3" s="272"/>
      <c r="D3" s="272"/>
      <c r="E3" s="272"/>
    </row>
    <row r="4" spans="1:16384" ht="19.5" customHeight="1" x14ac:dyDescent="0.2">
      <c r="A4" s="337" t="s">
        <v>20</v>
      </c>
      <c r="B4" s="193" t="s">
        <v>7</v>
      </c>
      <c r="C4" s="193" t="s">
        <v>8</v>
      </c>
      <c r="D4" s="193" t="s">
        <v>9</v>
      </c>
      <c r="E4" s="193" t="s">
        <v>10</v>
      </c>
    </row>
    <row r="5" spans="1:16384" ht="19.5" customHeight="1" x14ac:dyDescent="0.2">
      <c r="A5" s="338"/>
      <c r="B5" s="193" t="s">
        <v>700</v>
      </c>
      <c r="C5" s="193" t="s">
        <v>701</v>
      </c>
      <c r="D5" s="193" t="s">
        <v>702</v>
      </c>
      <c r="E5" s="193" t="s">
        <v>703</v>
      </c>
    </row>
    <row r="6" spans="1:16384" ht="45" customHeight="1" x14ac:dyDescent="0.2">
      <c r="A6" s="200" t="s">
        <v>704</v>
      </c>
      <c r="B6" s="198"/>
      <c r="C6" s="198"/>
      <c r="D6" s="195" t="s">
        <v>705</v>
      </c>
      <c r="E6" s="195" t="s">
        <v>706</v>
      </c>
    </row>
    <row r="7" spans="1:16384" ht="45" customHeight="1" x14ac:dyDescent="0.2">
      <c r="A7" s="200" t="s">
        <v>707</v>
      </c>
      <c r="B7" s="195" t="s">
        <v>708</v>
      </c>
      <c r="C7" s="194" t="s">
        <v>709</v>
      </c>
      <c r="D7" s="195" t="s">
        <v>705</v>
      </c>
      <c r="E7" s="195" t="s">
        <v>710</v>
      </c>
    </row>
    <row r="8" spans="1:16384" ht="45" customHeight="1" x14ac:dyDescent="0.2">
      <c r="A8" s="200" t="s">
        <v>23</v>
      </c>
      <c r="B8" s="198"/>
      <c r="C8" s="198"/>
      <c r="D8" s="195" t="s">
        <v>705</v>
      </c>
      <c r="E8" s="195" t="s">
        <v>706</v>
      </c>
    </row>
    <row r="9" spans="1:16384" ht="25.5" customHeight="1" x14ac:dyDescent="0.2">
      <c r="A9" s="201" t="s">
        <v>21</v>
      </c>
      <c r="B9" s="334" t="s">
        <v>22</v>
      </c>
      <c r="C9" s="335"/>
      <c r="D9" s="335"/>
      <c r="E9" s="336"/>
    </row>
    <row r="10" spans="1:16384" s="11" customFormat="1" x14ac:dyDescent="0.2">
      <c r="A10" s="192"/>
      <c r="B10" s="191"/>
      <c r="C10" s="191"/>
      <c r="D10" s="191"/>
      <c r="E10" s="191"/>
    </row>
    <row r="11" spans="1:16384" ht="12.75" customHeight="1" x14ac:dyDescent="0.2">
      <c r="A11" s="189"/>
      <c r="B11" s="191"/>
      <c r="C11" s="191"/>
      <c r="D11" s="191"/>
      <c r="E11" s="191"/>
    </row>
    <row r="12" spans="1:16384" ht="22.5" customHeight="1" x14ac:dyDescent="0.2">
      <c r="A12" s="278" t="s">
        <v>74</v>
      </c>
      <c r="B12" s="297"/>
      <c r="C12" s="297"/>
      <c r="D12" s="297"/>
      <c r="E12" s="297"/>
      <c r="F12" s="279"/>
    </row>
    <row r="13" spans="1:16384" ht="22.5" customHeight="1" x14ac:dyDescent="0.2">
      <c r="A13" s="278" t="s">
        <v>6</v>
      </c>
      <c r="B13" s="297"/>
      <c r="C13" s="297"/>
      <c r="D13" s="297"/>
      <c r="E13" s="297"/>
      <c r="F13" s="279"/>
    </row>
    <row r="14" spans="1:16384" ht="33" customHeight="1" x14ac:dyDescent="0.2">
      <c r="A14" s="19" t="s">
        <v>75</v>
      </c>
      <c r="B14" s="19" t="s">
        <v>7</v>
      </c>
      <c r="C14" s="19" t="s">
        <v>8</v>
      </c>
      <c r="D14" s="19" t="s">
        <v>9</v>
      </c>
      <c r="E14" s="19" t="s">
        <v>10</v>
      </c>
      <c r="F14" s="19" t="s">
        <v>11</v>
      </c>
    </row>
    <row r="15" spans="1:16384" ht="22.5" customHeight="1" x14ac:dyDescent="0.2">
      <c r="A15" s="190" t="s">
        <v>711</v>
      </c>
      <c r="B15" s="10"/>
      <c r="C15" s="10"/>
      <c r="D15" s="10"/>
      <c r="E15" s="10"/>
      <c r="F15" s="10"/>
    </row>
    <row r="16" spans="1:16384" ht="22.5" customHeight="1" x14ac:dyDescent="0.2">
      <c r="A16" s="190" t="s">
        <v>712</v>
      </c>
      <c r="B16" s="10"/>
      <c r="C16" s="10"/>
      <c r="D16" s="10"/>
      <c r="E16" s="10"/>
      <c r="F16" s="10"/>
    </row>
    <row r="17" spans="1:6" ht="22.5" customHeight="1" x14ac:dyDescent="0.2">
      <c r="A17" s="190" t="s">
        <v>713</v>
      </c>
      <c r="B17" s="10"/>
      <c r="C17" s="10"/>
      <c r="D17" s="10"/>
      <c r="E17" s="10"/>
      <c r="F17" s="10"/>
    </row>
    <row r="18" spans="1:6" ht="22.5" customHeight="1" x14ac:dyDescent="0.2">
      <c r="A18" s="190" t="s">
        <v>714</v>
      </c>
      <c r="B18" s="10"/>
      <c r="C18" s="10"/>
      <c r="D18" s="10"/>
      <c r="E18" s="10"/>
      <c r="F18" s="10"/>
    </row>
    <row r="19" spans="1:6" ht="22.5" customHeight="1" x14ac:dyDescent="0.2">
      <c r="A19" s="190" t="s">
        <v>715</v>
      </c>
      <c r="B19" s="10"/>
      <c r="C19" s="10"/>
      <c r="D19" s="10"/>
      <c r="E19" s="10"/>
      <c r="F19" s="10"/>
    </row>
    <row r="20" spans="1:6" ht="22.5" customHeight="1" x14ac:dyDescent="0.2">
      <c r="A20" s="190" t="s">
        <v>716</v>
      </c>
      <c r="B20" s="10"/>
      <c r="C20" s="10"/>
      <c r="D20" s="10"/>
      <c r="E20" s="10"/>
      <c r="F20" s="10"/>
    </row>
    <row r="21" spans="1:6" ht="22.5" customHeight="1" x14ac:dyDescent="0.2">
      <c r="A21" s="190" t="s">
        <v>717</v>
      </c>
      <c r="B21" s="10"/>
      <c r="C21" s="10"/>
      <c r="D21" s="10"/>
      <c r="E21" s="10"/>
      <c r="F21" s="10"/>
    </row>
    <row r="22" spans="1:6" ht="22.5" customHeight="1" x14ac:dyDescent="0.2">
      <c r="A22" s="190" t="s">
        <v>718</v>
      </c>
      <c r="B22" s="10"/>
      <c r="C22" s="10"/>
      <c r="D22" s="10"/>
      <c r="E22" s="10"/>
      <c r="F22" s="10"/>
    </row>
    <row r="24" spans="1:6" ht="22.5" customHeight="1" x14ac:dyDescent="0.2">
      <c r="A24" s="278" t="s">
        <v>76</v>
      </c>
      <c r="B24" s="297"/>
      <c r="C24" s="297"/>
      <c r="D24" s="297"/>
      <c r="E24" s="297"/>
      <c r="F24" s="279"/>
    </row>
    <row r="25" spans="1:6" ht="22.5" customHeight="1" x14ac:dyDescent="0.2">
      <c r="A25" s="278" t="s">
        <v>18</v>
      </c>
      <c r="B25" s="297"/>
      <c r="C25" s="297"/>
      <c r="D25" s="297"/>
      <c r="E25" s="297"/>
      <c r="F25" s="279"/>
    </row>
    <row r="26" spans="1:6" ht="33" customHeight="1" x14ac:dyDescent="0.2">
      <c r="A26" s="19" t="s">
        <v>12</v>
      </c>
      <c r="B26" s="19" t="s">
        <v>7</v>
      </c>
      <c r="C26" s="19" t="s">
        <v>8</v>
      </c>
      <c r="D26" s="19" t="s">
        <v>9</v>
      </c>
      <c r="E26" s="19" t="s">
        <v>10</v>
      </c>
      <c r="F26" s="19" t="s">
        <v>11</v>
      </c>
    </row>
    <row r="27" spans="1:6" ht="22.5" customHeight="1" x14ac:dyDescent="0.2">
      <c r="A27" s="1" t="s">
        <v>13</v>
      </c>
      <c r="B27" s="10"/>
      <c r="C27" s="10"/>
      <c r="D27" s="10"/>
      <c r="E27" s="10"/>
      <c r="F27" s="10"/>
    </row>
    <row r="28" spans="1:6" ht="22.5" customHeight="1" x14ac:dyDescent="0.2">
      <c r="A28" s="1" t="s">
        <v>14</v>
      </c>
      <c r="B28" s="10"/>
      <c r="C28" s="10"/>
      <c r="D28" s="10"/>
      <c r="E28" s="10"/>
      <c r="F28" s="10"/>
    </row>
    <row r="29" spans="1:6" ht="22.5" customHeight="1" x14ac:dyDescent="0.2">
      <c r="A29" s="1" t="s">
        <v>15</v>
      </c>
      <c r="B29" s="10"/>
      <c r="C29" s="10"/>
      <c r="D29" s="10"/>
      <c r="E29" s="10"/>
      <c r="F29" s="10"/>
    </row>
    <row r="30" spans="1:6" ht="22.5" customHeight="1" x14ac:dyDescent="0.2">
      <c r="A30" s="1" t="s">
        <v>16</v>
      </c>
      <c r="B30" s="10"/>
      <c r="C30" s="10"/>
      <c r="D30" s="10"/>
      <c r="E30" s="10"/>
      <c r="F30" s="10"/>
    </row>
    <row r="31" spans="1:6" ht="22.5" customHeight="1" x14ac:dyDescent="0.2">
      <c r="A31" s="1" t="s">
        <v>17</v>
      </c>
      <c r="B31" s="10"/>
      <c r="C31" s="10"/>
      <c r="D31" s="10"/>
      <c r="E31" s="10"/>
      <c r="F31" s="10"/>
    </row>
    <row r="33" spans="1:6" ht="22.5" customHeight="1" x14ac:dyDescent="0.2">
      <c r="A33" s="278" t="s">
        <v>76</v>
      </c>
      <c r="B33" s="297"/>
      <c r="C33" s="297"/>
      <c r="D33" s="297"/>
      <c r="E33" s="297"/>
      <c r="F33" s="279"/>
    </row>
    <row r="34" spans="1:6" ht="22.5" customHeight="1" x14ac:dyDescent="0.2">
      <c r="A34" s="278" t="s">
        <v>19</v>
      </c>
      <c r="B34" s="297"/>
      <c r="C34" s="297"/>
      <c r="D34" s="297"/>
      <c r="E34" s="297"/>
      <c r="F34" s="279"/>
    </row>
    <row r="35" spans="1:6" ht="33" customHeight="1" x14ac:dyDescent="0.2">
      <c r="A35" s="19" t="s">
        <v>12</v>
      </c>
      <c r="B35" s="19" t="s">
        <v>7</v>
      </c>
      <c r="C35" s="19" t="s">
        <v>8</v>
      </c>
      <c r="D35" s="19" t="s">
        <v>9</v>
      </c>
      <c r="E35" s="19" t="s">
        <v>10</v>
      </c>
      <c r="F35" s="19" t="s">
        <v>11</v>
      </c>
    </row>
    <row r="36" spans="1:6" ht="22.5" customHeight="1" x14ac:dyDescent="0.2">
      <c r="A36" s="1" t="s">
        <v>13</v>
      </c>
      <c r="B36" s="10"/>
      <c r="C36" s="10"/>
      <c r="D36" s="10"/>
      <c r="E36" s="10"/>
      <c r="F36" s="10"/>
    </row>
    <row r="37" spans="1:6" ht="22.5" customHeight="1" x14ac:dyDescent="0.2">
      <c r="A37" s="1" t="s">
        <v>14</v>
      </c>
      <c r="B37" s="10"/>
      <c r="C37" s="10"/>
      <c r="D37" s="10"/>
      <c r="E37" s="10"/>
      <c r="F37" s="10"/>
    </row>
    <row r="38" spans="1:6" ht="22.5" customHeight="1" x14ac:dyDescent="0.2">
      <c r="A38" s="1" t="s">
        <v>15</v>
      </c>
      <c r="B38" s="10"/>
      <c r="C38" s="10"/>
      <c r="D38" s="10"/>
      <c r="E38" s="10"/>
      <c r="F38" s="10"/>
    </row>
    <row r="39" spans="1:6" ht="22.5" customHeight="1" x14ac:dyDescent="0.2">
      <c r="A39" s="1" t="s">
        <v>16</v>
      </c>
      <c r="B39" s="10"/>
      <c r="C39" s="10"/>
      <c r="D39" s="10"/>
      <c r="E39" s="10"/>
      <c r="F39" s="10"/>
    </row>
    <row r="40" spans="1:6" ht="22.5" customHeight="1" x14ac:dyDescent="0.2">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I18" sqref="I18"/>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1" width="15.5703125" style="3" customWidth="1"/>
    <col min="12" max="12" width="15.5703125" style="8" customWidth="1"/>
    <col min="13" max="14" width="15.5703125" style="4" customWidth="1"/>
    <col min="15" max="18" width="15.5703125" style="2" customWidth="1"/>
    <col min="19" max="16384" width="9.140625" style="2"/>
  </cols>
  <sheetData>
    <row r="1" spans="1:17" ht="100.5" customHeight="1" x14ac:dyDescent="0.2">
      <c r="A1" s="12" t="s">
        <v>27</v>
      </c>
      <c r="B1" s="12"/>
      <c r="C1" s="12"/>
      <c r="D1" s="12"/>
      <c r="G1" s="20"/>
      <c r="H1" s="339" t="s">
        <v>184</v>
      </c>
      <c r="I1" s="339"/>
      <c r="J1" s="340"/>
    </row>
    <row r="2" spans="1:17" ht="27.75" customHeight="1" x14ac:dyDescent="0.2">
      <c r="A2" s="291" t="s">
        <v>183</v>
      </c>
      <c r="B2" s="292"/>
      <c r="C2" s="292"/>
      <c r="D2" s="292"/>
      <c r="E2" s="292"/>
      <c r="F2" s="292"/>
      <c r="G2" s="292"/>
      <c r="H2" s="292"/>
      <c r="I2" s="292"/>
      <c r="J2" s="292"/>
      <c r="K2" s="292"/>
      <c r="L2" s="292"/>
      <c r="M2" s="292"/>
      <c r="N2" s="292"/>
      <c r="O2" s="292"/>
      <c r="P2" s="292"/>
      <c r="Q2" s="293"/>
    </row>
    <row r="3" spans="1:17" ht="17.25" customHeight="1" x14ac:dyDescent="0.2">
      <c r="A3" s="12"/>
      <c r="B3" s="12"/>
      <c r="C3" s="12"/>
      <c r="D3" s="12"/>
      <c r="G3" s="20"/>
    </row>
    <row r="4" spans="1:17" s="9" customFormat="1" ht="25.5" customHeight="1" x14ac:dyDescent="0.2">
      <c r="A4" s="291" t="str">
        <f>Overview!B4&amp; " - Effective from "&amp;TEXT(Overview!D4,"D MMMM YYYY")&amp;" - "&amp;Overview!E4&amp;" new designated EHV charges"</f>
        <v>National Grid Electricity Distribution (West Midlands) plc - Effective from 1 April 2024 - Final new designated EHV charges</v>
      </c>
      <c r="B4" s="292"/>
      <c r="C4" s="292"/>
      <c r="D4" s="292"/>
      <c r="E4" s="292"/>
      <c r="F4" s="292"/>
      <c r="G4" s="292"/>
      <c r="H4" s="292"/>
      <c r="I4" s="292"/>
      <c r="J4" s="292"/>
      <c r="K4" s="292"/>
      <c r="L4" s="292"/>
      <c r="M4" s="292"/>
      <c r="N4" s="292"/>
      <c r="O4" s="292"/>
      <c r="P4" s="292"/>
      <c r="Q4" s="293"/>
    </row>
    <row r="5" spans="1:17" ht="69.75" customHeight="1" x14ac:dyDescent="0.2">
      <c r="A5" s="24" t="s">
        <v>187</v>
      </c>
      <c r="B5" s="24" t="s">
        <v>98</v>
      </c>
      <c r="C5" s="24" t="s">
        <v>64</v>
      </c>
      <c r="D5" s="24" t="s">
        <v>65</v>
      </c>
      <c r="E5" s="24" t="s">
        <v>99</v>
      </c>
      <c r="F5" s="24" t="s">
        <v>64</v>
      </c>
      <c r="G5" s="24" t="s">
        <v>66</v>
      </c>
      <c r="H5" s="69" t="s">
        <v>58</v>
      </c>
      <c r="I5" s="69" t="str">
        <f>'Annex 2 EHV charges'!H10</f>
        <v>Residual Charging Band</v>
      </c>
      <c r="J5" s="69" t="str">
        <f>'Annex 2 EHV charges'!I10</f>
        <v>Import
Super Red
unit charge
(p/kWh)</v>
      </c>
      <c r="K5" s="69" t="str">
        <f>'Annex 2 EHV charges'!J10</f>
        <v>Import
fixed charge
(p/day)</v>
      </c>
      <c r="L5" s="69" t="str">
        <f>'Annex 2 EHV charges'!K10</f>
        <v>Import
capacity charge
(p/kVA/day)</v>
      </c>
      <c r="M5" s="69" t="str">
        <f>'Annex 2 EHV charges'!L10</f>
        <v>Import
exceeded capacity charge
(p/kVA/day)</v>
      </c>
      <c r="N5" s="69" t="str">
        <f>'Annex 2 EHV charges'!M10</f>
        <v>Export
Super Red
unit charge
(p/kWh)</v>
      </c>
      <c r="O5" s="69" t="str">
        <f>'Annex 2 EHV charges'!N10</f>
        <v>Export
fixed charge
(p/day)</v>
      </c>
      <c r="P5" s="69" t="str">
        <f>'Annex 2 EHV charges'!O10</f>
        <v>Export
capacity charge
(p/kVA/day)</v>
      </c>
      <c r="Q5" s="69" t="str">
        <f>'Annex 2 EHV charges'!P10</f>
        <v>Export
exceeded capacity charge
(p/kVA/day)</v>
      </c>
    </row>
    <row r="6" spans="1:17" ht="22.5" customHeight="1" x14ac:dyDescent="0.2">
      <c r="A6" s="40"/>
      <c r="B6" s="40" t="s">
        <v>77</v>
      </c>
      <c r="C6" s="40"/>
      <c r="D6" s="40"/>
      <c r="E6" s="41" t="s">
        <v>78</v>
      </c>
      <c r="F6" s="41"/>
      <c r="G6" s="41"/>
      <c r="H6" s="42"/>
      <c r="I6" s="42"/>
      <c r="J6" s="26"/>
      <c r="K6" s="27"/>
      <c r="L6" s="27"/>
      <c r="M6" s="27"/>
      <c r="N6" s="35"/>
      <c r="O6" s="36"/>
      <c r="P6" s="36"/>
      <c r="Q6" s="36"/>
    </row>
    <row r="7" spans="1:17" ht="22.5" customHeight="1" x14ac:dyDescent="0.2">
      <c r="A7" s="40"/>
      <c r="B7" s="40" t="s">
        <v>79</v>
      </c>
      <c r="C7" s="40"/>
      <c r="D7" s="40"/>
      <c r="E7" s="41" t="s">
        <v>88</v>
      </c>
      <c r="F7" s="41"/>
      <c r="G7" s="41"/>
      <c r="H7" s="42"/>
      <c r="I7" s="42"/>
      <c r="J7" s="26"/>
      <c r="K7" s="27"/>
      <c r="L7" s="27"/>
      <c r="M7" s="27"/>
      <c r="N7" s="35"/>
      <c r="O7" s="36"/>
      <c r="P7" s="36"/>
      <c r="Q7" s="36"/>
    </row>
    <row r="8" spans="1:17" ht="22.5" customHeight="1" x14ac:dyDescent="0.2">
      <c r="A8" s="40"/>
      <c r="B8" s="40" t="s">
        <v>80</v>
      </c>
      <c r="C8" s="40"/>
      <c r="D8" s="40"/>
      <c r="E8" s="41" t="s">
        <v>89</v>
      </c>
      <c r="F8" s="41"/>
      <c r="G8" s="41"/>
      <c r="H8" s="42"/>
      <c r="I8" s="42"/>
      <c r="J8" s="26"/>
      <c r="K8" s="27"/>
      <c r="L8" s="27"/>
      <c r="M8" s="27"/>
      <c r="N8" s="35"/>
      <c r="O8" s="36"/>
      <c r="P8" s="36"/>
      <c r="Q8" s="36"/>
    </row>
    <row r="9" spans="1:17" ht="22.5" customHeight="1" x14ac:dyDescent="0.2">
      <c r="A9" s="40"/>
      <c r="B9" s="40" t="s">
        <v>81</v>
      </c>
      <c r="C9" s="40"/>
      <c r="D9" s="40"/>
      <c r="E9" s="41" t="s">
        <v>90</v>
      </c>
      <c r="F9" s="41"/>
      <c r="G9" s="41"/>
      <c r="H9" s="42"/>
      <c r="I9" s="42"/>
      <c r="J9" s="26"/>
      <c r="K9" s="27"/>
      <c r="L9" s="27"/>
      <c r="M9" s="27"/>
      <c r="N9" s="35"/>
      <c r="O9" s="36"/>
      <c r="P9" s="36"/>
      <c r="Q9" s="36"/>
    </row>
    <row r="10" spans="1:17" ht="22.5" customHeight="1" x14ac:dyDescent="0.2">
      <c r="A10" s="40"/>
      <c r="B10" s="40" t="s">
        <v>82</v>
      </c>
      <c r="C10" s="40"/>
      <c r="D10" s="40"/>
      <c r="E10" s="41" t="s">
        <v>91</v>
      </c>
      <c r="F10" s="41"/>
      <c r="G10" s="41"/>
      <c r="H10" s="42"/>
      <c r="I10" s="42"/>
      <c r="J10" s="26"/>
      <c r="K10" s="27"/>
      <c r="L10" s="27"/>
      <c r="M10" s="27"/>
      <c r="N10" s="35"/>
      <c r="O10" s="36"/>
      <c r="P10" s="36"/>
      <c r="Q10" s="36"/>
    </row>
    <row r="11" spans="1:17" ht="22.5" customHeight="1" x14ac:dyDescent="0.2">
      <c r="A11" s="40"/>
      <c r="B11" s="40" t="s">
        <v>83</v>
      </c>
      <c r="C11" s="40"/>
      <c r="D11" s="40"/>
      <c r="E11" s="41" t="s">
        <v>92</v>
      </c>
      <c r="F11" s="41"/>
      <c r="G11" s="41"/>
      <c r="H11" s="42"/>
      <c r="I11" s="42"/>
      <c r="J11" s="26"/>
      <c r="K11" s="27"/>
      <c r="L11" s="27"/>
      <c r="M11" s="27"/>
      <c r="N11" s="35"/>
      <c r="O11" s="36"/>
      <c r="P11" s="36"/>
      <c r="Q11" s="36"/>
    </row>
    <row r="12" spans="1:17" ht="22.5" customHeight="1" x14ac:dyDescent="0.2">
      <c r="A12" s="40"/>
      <c r="B12" s="40" t="s">
        <v>84</v>
      </c>
      <c r="C12" s="40"/>
      <c r="D12" s="40"/>
      <c r="E12" s="41" t="s">
        <v>93</v>
      </c>
      <c r="F12" s="41"/>
      <c r="G12" s="41"/>
      <c r="H12" s="42"/>
      <c r="I12" s="42"/>
      <c r="J12" s="26"/>
      <c r="K12" s="27"/>
      <c r="L12" s="27"/>
      <c r="M12" s="27"/>
      <c r="N12" s="35"/>
      <c r="O12" s="36"/>
      <c r="P12" s="36"/>
      <c r="Q12" s="36"/>
    </row>
    <row r="13" spans="1:17" ht="22.5" customHeight="1" x14ac:dyDescent="0.2">
      <c r="A13" s="40"/>
      <c r="B13" s="40" t="s">
        <v>85</v>
      </c>
      <c r="C13" s="40"/>
      <c r="D13" s="40"/>
      <c r="E13" s="41" t="s">
        <v>94</v>
      </c>
      <c r="F13" s="41"/>
      <c r="G13" s="41"/>
      <c r="H13" s="42"/>
      <c r="I13" s="42"/>
      <c r="J13" s="26"/>
      <c r="K13" s="27"/>
      <c r="L13" s="27"/>
      <c r="M13" s="27"/>
      <c r="N13" s="35"/>
      <c r="O13" s="36"/>
      <c r="P13" s="36"/>
      <c r="Q13" s="36"/>
    </row>
    <row r="14" spans="1:17" ht="22.5" customHeight="1" x14ac:dyDescent="0.2">
      <c r="A14" s="40"/>
      <c r="B14" s="40" t="s">
        <v>86</v>
      </c>
      <c r="C14" s="40"/>
      <c r="D14" s="40"/>
      <c r="E14" s="41" t="s">
        <v>95</v>
      </c>
      <c r="F14" s="41"/>
      <c r="G14" s="41"/>
      <c r="H14" s="42"/>
      <c r="I14" s="42"/>
      <c r="J14" s="26"/>
      <c r="K14" s="27"/>
      <c r="L14" s="27"/>
      <c r="M14" s="27"/>
      <c r="N14" s="35"/>
      <c r="O14" s="36"/>
      <c r="P14" s="36"/>
      <c r="Q14" s="36"/>
    </row>
    <row r="15" spans="1:17" ht="22.5" customHeight="1" x14ac:dyDescent="0.2">
      <c r="A15" s="40"/>
      <c r="B15" s="40" t="s">
        <v>87</v>
      </c>
      <c r="C15" s="40"/>
      <c r="D15" s="40"/>
      <c r="E15" s="41" t="s">
        <v>96</v>
      </c>
      <c r="F15" s="41"/>
      <c r="G15" s="41"/>
      <c r="H15" s="42"/>
      <c r="I15" s="42"/>
      <c r="J15" s="26"/>
      <c r="K15" s="27"/>
      <c r="L15" s="27"/>
      <c r="M15" s="27"/>
      <c r="N15" s="35"/>
      <c r="O15" s="36"/>
      <c r="P15" s="36"/>
      <c r="Q15" s="36"/>
    </row>
    <row r="17" spans="1:17" ht="27.75" customHeight="1" x14ac:dyDescent="0.2">
      <c r="A17" s="291" t="str">
        <f>Overview!B4&amp; " - Effective from "&amp;TEXT(Overview!D4,"D MMMM YYYY")&amp;" - "&amp;Overview!E4&amp;" new designated EHV line loss factors"</f>
        <v>National Grid Electricity Distribution (West Midlands) plc - Effective from 1 April 2024 - Final new designated EHV line loss factors</v>
      </c>
      <c r="B17" s="292"/>
      <c r="C17" s="292"/>
      <c r="D17" s="292"/>
      <c r="E17" s="292"/>
      <c r="F17" s="292"/>
      <c r="G17" s="292"/>
      <c r="H17" s="292"/>
      <c r="I17" s="292"/>
      <c r="J17" s="292"/>
      <c r="K17" s="292"/>
      <c r="L17" s="292"/>
      <c r="M17" s="292"/>
      <c r="N17" s="292"/>
      <c r="O17" s="292"/>
      <c r="P17" s="292"/>
      <c r="Q17" s="293"/>
    </row>
    <row r="18" spans="1:17" ht="62.25" customHeight="1" x14ac:dyDescent="0.2">
      <c r="A18" s="24" t="s">
        <v>187</v>
      </c>
      <c r="B18" s="24" t="s">
        <v>98</v>
      </c>
      <c r="C18" s="24" t="s">
        <v>64</v>
      </c>
      <c r="D18" s="24" t="s">
        <v>65</v>
      </c>
      <c r="E18" s="24" t="s">
        <v>99</v>
      </c>
      <c r="F18" s="24" t="s">
        <v>64</v>
      </c>
      <c r="G18" s="24" t="s">
        <v>66</v>
      </c>
      <c r="H18" s="69" t="s">
        <v>58</v>
      </c>
      <c r="I18" s="69" t="s">
        <v>754</v>
      </c>
      <c r="J18" s="30" t="s">
        <v>154</v>
      </c>
      <c r="K18" s="30" t="s">
        <v>153</v>
      </c>
      <c r="L18" s="30" t="s">
        <v>155</v>
      </c>
      <c r="M18" s="30" t="s">
        <v>156</v>
      </c>
      <c r="N18" s="32" t="s">
        <v>157</v>
      </c>
      <c r="O18" s="32" t="s">
        <v>158</v>
      </c>
      <c r="P18" s="32" t="s">
        <v>159</v>
      </c>
      <c r="Q18" s="32" t="s">
        <v>160</v>
      </c>
    </row>
    <row r="19" spans="1:17" ht="22.5" customHeight="1" x14ac:dyDescent="0.2">
      <c r="A19" s="40"/>
      <c r="B19" s="40" t="s">
        <v>37</v>
      </c>
      <c r="C19" s="40"/>
      <c r="D19" s="40"/>
      <c r="E19" s="41" t="s">
        <v>48</v>
      </c>
      <c r="F19" s="33"/>
      <c r="G19" s="33"/>
      <c r="H19" s="34"/>
      <c r="I19" s="34"/>
      <c r="J19" s="37"/>
      <c r="K19" s="37"/>
      <c r="L19" s="28"/>
      <c r="M19" s="29"/>
      <c r="N19" s="31"/>
      <c r="O19" s="31"/>
      <c r="P19" s="31"/>
      <c r="Q19" s="31"/>
    </row>
    <row r="20" spans="1:17" ht="22.5" customHeight="1" x14ac:dyDescent="0.2">
      <c r="A20" s="40"/>
      <c r="B20" s="40" t="s">
        <v>38</v>
      </c>
      <c r="C20" s="40"/>
      <c r="D20" s="40"/>
      <c r="E20" s="41" t="s">
        <v>49</v>
      </c>
      <c r="F20" s="33"/>
      <c r="G20" s="33"/>
      <c r="H20" s="34"/>
      <c r="I20" s="34"/>
      <c r="J20" s="37"/>
      <c r="K20" s="37"/>
      <c r="L20" s="28"/>
      <c r="M20" s="29"/>
      <c r="N20" s="31"/>
      <c r="O20" s="31"/>
      <c r="P20" s="31"/>
      <c r="Q20" s="31"/>
    </row>
    <row r="21" spans="1:17" ht="22.5" customHeight="1" x14ac:dyDescent="0.2">
      <c r="A21" s="40"/>
      <c r="B21" s="40" t="s">
        <v>39</v>
      </c>
      <c r="C21" s="40"/>
      <c r="D21" s="40"/>
      <c r="E21" s="41" t="s">
        <v>50</v>
      </c>
      <c r="F21" s="33"/>
      <c r="G21" s="33"/>
      <c r="H21" s="34"/>
      <c r="I21" s="34"/>
      <c r="J21" s="37"/>
      <c r="K21" s="37"/>
      <c r="L21" s="28"/>
      <c r="M21" s="29"/>
      <c r="N21" s="31"/>
      <c r="O21" s="31"/>
      <c r="P21" s="31"/>
      <c r="Q21" s="31"/>
    </row>
    <row r="22" spans="1:17" ht="22.5" customHeight="1" x14ac:dyDescent="0.2">
      <c r="A22" s="40"/>
      <c r="B22" s="40" t="s">
        <v>40</v>
      </c>
      <c r="C22" s="40"/>
      <c r="D22" s="40"/>
      <c r="E22" s="41" t="s">
        <v>51</v>
      </c>
      <c r="F22" s="33"/>
      <c r="G22" s="33"/>
      <c r="H22" s="34"/>
      <c r="I22" s="34"/>
      <c r="J22" s="37"/>
      <c r="K22" s="37"/>
      <c r="L22" s="28"/>
      <c r="M22" s="29"/>
      <c r="N22" s="31"/>
      <c r="O22" s="31"/>
      <c r="P22" s="31"/>
      <c r="Q22" s="31"/>
    </row>
    <row r="23" spans="1:17" ht="22.5" customHeight="1" x14ac:dyDescent="0.2">
      <c r="A23" s="40"/>
      <c r="B23" s="40" t="s">
        <v>41</v>
      </c>
      <c r="C23" s="40"/>
      <c r="D23" s="40"/>
      <c r="E23" s="41" t="s">
        <v>52</v>
      </c>
      <c r="F23" s="33"/>
      <c r="G23" s="33"/>
      <c r="H23" s="34"/>
      <c r="I23" s="34"/>
      <c r="J23" s="37"/>
      <c r="K23" s="37"/>
      <c r="L23" s="28"/>
      <c r="M23" s="29"/>
      <c r="N23" s="31"/>
      <c r="O23" s="31"/>
      <c r="P23" s="31"/>
      <c r="Q23" s="31"/>
    </row>
    <row r="24" spans="1:17" ht="22.5" customHeight="1" x14ac:dyDescent="0.2">
      <c r="A24" s="40"/>
      <c r="B24" s="40" t="s">
        <v>42</v>
      </c>
      <c r="C24" s="40"/>
      <c r="D24" s="40"/>
      <c r="E24" s="41" t="s">
        <v>53</v>
      </c>
      <c r="F24" s="33"/>
      <c r="G24" s="33"/>
      <c r="H24" s="34"/>
      <c r="I24" s="34"/>
      <c r="J24" s="37"/>
      <c r="K24" s="37"/>
      <c r="L24" s="28"/>
      <c r="M24" s="29"/>
      <c r="N24" s="31"/>
      <c r="O24" s="31"/>
      <c r="P24" s="31"/>
      <c r="Q24" s="31"/>
    </row>
    <row r="25" spans="1:17" ht="22.5" customHeight="1" x14ac:dyDescent="0.2">
      <c r="A25" s="40"/>
      <c r="B25" s="40" t="s">
        <v>43</v>
      </c>
      <c r="C25" s="40"/>
      <c r="D25" s="40"/>
      <c r="E25" s="41" t="s">
        <v>54</v>
      </c>
      <c r="F25" s="33"/>
      <c r="G25" s="33"/>
      <c r="H25" s="34"/>
      <c r="I25" s="34"/>
      <c r="J25" s="37"/>
      <c r="K25" s="37"/>
      <c r="L25" s="28"/>
      <c r="M25" s="29"/>
      <c r="N25" s="31"/>
      <c r="O25" s="31"/>
      <c r="P25" s="31"/>
      <c r="Q25" s="31"/>
    </row>
    <row r="26" spans="1:17" ht="22.5" customHeight="1" x14ac:dyDescent="0.2">
      <c r="A26" s="40"/>
      <c r="B26" s="40" t="s">
        <v>44</v>
      </c>
      <c r="C26" s="40"/>
      <c r="D26" s="40"/>
      <c r="E26" s="41" t="s">
        <v>55</v>
      </c>
      <c r="F26" s="33"/>
      <c r="G26" s="33"/>
      <c r="H26" s="34"/>
      <c r="I26" s="34"/>
      <c r="J26" s="37"/>
      <c r="K26" s="37"/>
      <c r="L26" s="28"/>
      <c r="M26" s="29"/>
      <c r="N26" s="31"/>
      <c r="O26" s="31"/>
      <c r="P26" s="31"/>
      <c r="Q26" s="31"/>
    </row>
    <row r="27" spans="1:17" ht="22.5" customHeight="1" x14ac:dyDescent="0.2">
      <c r="A27" s="40"/>
      <c r="B27" s="40" t="s">
        <v>45</v>
      </c>
      <c r="C27" s="40"/>
      <c r="D27" s="40"/>
      <c r="E27" s="41" t="s">
        <v>56</v>
      </c>
      <c r="F27" s="33"/>
      <c r="G27" s="33"/>
      <c r="H27" s="34"/>
      <c r="I27" s="34"/>
      <c r="J27" s="37"/>
      <c r="K27" s="37"/>
      <c r="L27" s="28"/>
      <c r="M27" s="29"/>
      <c r="N27" s="31"/>
      <c r="O27" s="31"/>
      <c r="P27" s="31"/>
      <c r="Q27" s="31"/>
    </row>
    <row r="28" spans="1:17" ht="22.5" customHeight="1" x14ac:dyDescent="0.2">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Ellis, Richard J. (Business Analyst)</cp:lastModifiedBy>
  <cp:lastPrinted>2021-12-08T13:44:50Z</cp:lastPrinted>
  <dcterms:created xsi:type="dcterms:W3CDTF">2009-11-12T11:38:00Z</dcterms:created>
  <dcterms:modified xsi:type="dcterms:W3CDTF">2022-12-15T15:36:12Z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