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LAMDCS01\price\RevApr24\TME\SWAE\"/>
    </mc:Choice>
  </mc:AlternateContent>
  <bookViews>
    <workbookView xWindow="0" yWindow="0" windowWidth="38400" windowHeight="12000"/>
  </bookViews>
  <sheets>
    <sheet name="Sheet1" sheetId="1" r:id="rId1"/>
  </sheets>
  <externalReferences>
    <externalReference r:id="rId2"/>
  </externalReferences>
  <definedNames>
    <definedName name="_xlnm.Print_Area" localSheetId="0">Sheet1!$B$2:$W$37</definedName>
    <definedName name="_xlnm.Print_Titles" localSheetId="0">Sheet1!$A:$A,Sheet1!$1:$1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7" i="1" l="1"/>
  <c r="C17" i="1"/>
  <c r="D17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F25" i="1" l="1"/>
  <c r="V24" i="1"/>
  <c r="P24" i="1"/>
  <c r="J24" i="1"/>
  <c r="D24" i="1"/>
  <c r="T23" i="1"/>
  <c r="N23" i="1"/>
  <c r="H23" i="1"/>
  <c r="B23" i="1"/>
  <c r="R22" i="1"/>
  <c r="L22" i="1"/>
  <c r="F22" i="1"/>
  <c r="D22" i="1" l="1"/>
  <c r="P22" i="1"/>
  <c r="F23" i="1"/>
  <c r="R23" i="1"/>
  <c r="H24" i="1"/>
  <c r="N24" i="1"/>
  <c r="T24" i="1"/>
  <c r="D25" i="1"/>
  <c r="J25" i="1"/>
  <c r="P25" i="1"/>
  <c r="V25" i="1"/>
  <c r="F26" i="1"/>
  <c r="L26" i="1"/>
  <c r="R26" i="1"/>
  <c r="B27" i="1"/>
  <c r="H27" i="1"/>
  <c r="N27" i="1"/>
  <c r="T27" i="1"/>
  <c r="D28" i="1"/>
  <c r="J28" i="1"/>
  <c r="J22" i="1"/>
  <c r="V22" i="1"/>
  <c r="L23" i="1"/>
  <c r="B24" i="1"/>
  <c r="E22" i="1"/>
  <c r="K22" i="1"/>
  <c r="Q22" i="1"/>
  <c r="W22" i="1"/>
  <c r="G23" i="1"/>
  <c r="M23" i="1"/>
  <c r="S23" i="1"/>
  <c r="C24" i="1"/>
  <c r="I24" i="1"/>
  <c r="O24" i="1"/>
  <c r="U24" i="1"/>
  <c r="E25" i="1"/>
  <c r="K25" i="1"/>
  <c r="Q25" i="1"/>
  <c r="W25" i="1"/>
  <c r="G26" i="1"/>
  <c r="M26" i="1"/>
  <c r="S26" i="1"/>
  <c r="C27" i="1"/>
  <c r="I27" i="1"/>
  <c r="O27" i="1"/>
  <c r="U27" i="1"/>
  <c r="P28" i="1"/>
  <c r="E28" i="1"/>
  <c r="K28" i="1"/>
  <c r="Q28" i="1"/>
  <c r="W28" i="1"/>
  <c r="C22" i="1"/>
  <c r="I22" i="1"/>
  <c r="O22" i="1"/>
  <c r="U22" i="1"/>
  <c r="E23" i="1"/>
  <c r="K23" i="1"/>
  <c r="Q23" i="1"/>
  <c r="W23" i="1"/>
  <c r="G24" i="1"/>
  <c r="M24" i="1"/>
  <c r="S24" i="1"/>
  <c r="C25" i="1"/>
  <c r="I25" i="1"/>
  <c r="O25" i="1"/>
  <c r="U25" i="1"/>
  <c r="E26" i="1"/>
  <c r="K26" i="1"/>
  <c r="Q26" i="1"/>
  <c r="W26" i="1"/>
  <c r="G27" i="1"/>
  <c r="M27" i="1"/>
  <c r="S27" i="1"/>
  <c r="C28" i="1"/>
  <c r="I28" i="1"/>
  <c r="O28" i="1"/>
  <c r="U28" i="1"/>
  <c r="E29" i="1"/>
  <c r="K29" i="1"/>
  <c r="Q29" i="1"/>
  <c r="W29" i="1"/>
  <c r="G30" i="1"/>
  <c r="M30" i="1"/>
  <c r="S30" i="1"/>
  <c r="C31" i="1"/>
  <c r="I31" i="1"/>
  <c r="O31" i="1"/>
  <c r="U31" i="1"/>
  <c r="E32" i="1"/>
  <c r="K32" i="1"/>
  <c r="Q32" i="1"/>
  <c r="W32" i="1"/>
  <c r="G33" i="1"/>
  <c r="M33" i="1"/>
  <c r="S33" i="1"/>
  <c r="V28" i="1"/>
  <c r="F29" i="1"/>
  <c r="L29" i="1"/>
  <c r="R29" i="1"/>
  <c r="B30" i="1"/>
  <c r="H30" i="1"/>
  <c r="N30" i="1"/>
  <c r="T30" i="1"/>
  <c r="D31" i="1"/>
  <c r="J31" i="1"/>
  <c r="P31" i="1"/>
  <c r="V31" i="1"/>
  <c r="F32" i="1"/>
  <c r="L32" i="1"/>
  <c r="R32" i="1"/>
  <c r="B33" i="1"/>
  <c r="H33" i="1"/>
  <c r="N33" i="1"/>
  <c r="T33" i="1"/>
  <c r="G29" i="1"/>
  <c r="M29" i="1"/>
  <c r="S29" i="1"/>
  <c r="C30" i="1"/>
  <c r="I30" i="1"/>
  <c r="O30" i="1"/>
  <c r="U30" i="1"/>
  <c r="E31" i="1"/>
  <c r="K31" i="1"/>
  <c r="Q31" i="1"/>
  <c r="W31" i="1"/>
  <c r="G32" i="1"/>
  <c r="M32" i="1"/>
  <c r="S32" i="1"/>
  <c r="C33" i="1"/>
  <c r="I33" i="1"/>
  <c r="O33" i="1"/>
  <c r="U33" i="1"/>
  <c r="J34" i="1"/>
  <c r="J18" i="1"/>
  <c r="K34" i="1"/>
  <c r="K18" i="1"/>
  <c r="L25" i="1"/>
  <c r="R25" i="1"/>
  <c r="B26" i="1"/>
  <c r="H26" i="1"/>
  <c r="N26" i="1"/>
  <c r="T26" i="1"/>
  <c r="D27" i="1"/>
  <c r="J27" i="1"/>
  <c r="P27" i="1"/>
  <c r="V27" i="1"/>
  <c r="F28" i="1"/>
  <c r="L28" i="1"/>
  <c r="R28" i="1"/>
  <c r="B29" i="1"/>
  <c r="H29" i="1"/>
  <c r="N29" i="1"/>
  <c r="T29" i="1"/>
  <c r="D30" i="1"/>
  <c r="J30" i="1"/>
  <c r="P30" i="1"/>
  <c r="V30" i="1"/>
  <c r="F31" i="1"/>
  <c r="L31" i="1"/>
  <c r="R31" i="1"/>
  <c r="B32" i="1"/>
  <c r="H32" i="1"/>
  <c r="N32" i="1"/>
  <c r="T32" i="1"/>
  <c r="D33" i="1"/>
  <c r="J33" i="1"/>
  <c r="P33" i="1"/>
  <c r="V33" i="1"/>
  <c r="F18" i="1"/>
  <c r="F34" i="1"/>
  <c r="L18" i="1"/>
  <c r="L34" i="1"/>
  <c r="R18" i="1"/>
  <c r="R34" i="1"/>
  <c r="P34" i="1"/>
  <c r="P18" i="1"/>
  <c r="G22" i="1"/>
  <c r="M22" i="1"/>
  <c r="S22" i="1"/>
  <c r="C23" i="1"/>
  <c r="I23" i="1"/>
  <c r="O23" i="1"/>
  <c r="U23" i="1"/>
  <c r="E24" i="1"/>
  <c r="K24" i="1"/>
  <c r="Q24" i="1"/>
  <c r="W24" i="1"/>
  <c r="G25" i="1"/>
  <c r="M25" i="1"/>
  <c r="S25" i="1"/>
  <c r="C26" i="1"/>
  <c r="I26" i="1"/>
  <c r="O26" i="1"/>
  <c r="U26" i="1"/>
  <c r="E27" i="1"/>
  <c r="K27" i="1"/>
  <c r="Q27" i="1"/>
  <c r="W27" i="1"/>
  <c r="G28" i="1"/>
  <c r="M28" i="1"/>
  <c r="S28" i="1"/>
  <c r="C29" i="1"/>
  <c r="I29" i="1"/>
  <c r="O29" i="1"/>
  <c r="U29" i="1"/>
  <c r="E30" i="1"/>
  <c r="K30" i="1"/>
  <c r="Q30" i="1"/>
  <c r="W30" i="1"/>
  <c r="G31" i="1"/>
  <c r="M31" i="1"/>
  <c r="S31" i="1"/>
  <c r="C32" i="1"/>
  <c r="I32" i="1"/>
  <c r="O32" i="1"/>
  <c r="U32" i="1"/>
  <c r="E33" i="1"/>
  <c r="K33" i="1"/>
  <c r="Q33" i="1"/>
  <c r="W33" i="1"/>
  <c r="G18" i="1"/>
  <c r="G34" i="1"/>
  <c r="M18" i="1"/>
  <c r="M34" i="1"/>
  <c r="S18" i="1"/>
  <c r="S34" i="1"/>
  <c r="B22" i="1"/>
  <c r="H22" i="1"/>
  <c r="N22" i="1"/>
  <c r="T22" i="1"/>
  <c r="D23" i="1"/>
  <c r="J23" i="1"/>
  <c r="P23" i="1"/>
  <c r="V23" i="1"/>
  <c r="F24" i="1"/>
  <c r="L24" i="1"/>
  <c r="R24" i="1"/>
  <c r="B25" i="1"/>
  <c r="H25" i="1"/>
  <c r="N25" i="1"/>
  <c r="T25" i="1"/>
  <c r="D26" i="1"/>
  <c r="J26" i="1"/>
  <c r="P26" i="1"/>
  <c r="V26" i="1"/>
  <c r="F27" i="1"/>
  <c r="L27" i="1"/>
  <c r="R27" i="1"/>
  <c r="B28" i="1"/>
  <c r="H28" i="1"/>
  <c r="N28" i="1"/>
  <c r="T28" i="1"/>
  <c r="D29" i="1"/>
  <c r="J29" i="1"/>
  <c r="P29" i="1"/>
  <c r="V29" i="1"/>
  <c r="F30" i="1"/>
  <c r="L30" i="1"/>
  <c r="R30" i="1"/>
  <c r="B31" i="1"/>
  <c r="H31" i="1"/>
  <c r="N31" i="1"/>
  <c r="T31" i="1"/>
  <c r="D32" i="1"/>
  <c r="J32" i="1"/>
  <c r="P32" i="1"/>
  <c r="V32" i="1"/>
  <c r="F33" i="1"/>
  <c r="L33" i="1"/>
  <c r="R33" i="1"/>
  <c r="B18" i="1"/>
  <c r="B34" i="1"/>
  <c r="H18" i="1"/>
  <c r="H34" i="1"/>
  <c r="N18" i="1"/>
  <c r="N34" i="1"/>
  <c r="T18" i="1"/>
  <c r="T34" i="1"/>
  <c r="C18" i="1"/>
  <c r="C34" i="1"/>
  <c r="I34" i="1"/>
  <c r="I18" i="1"/>
  <c r="O34" i="1"/>
  <c r="O18" i="1"/>
  <c r="U34" i="1"/>
  <c r="U18" i="1"/>
  <c r="V34" i="1"/>
  <c r="V18" i="1"/>
  <c r="D34" i="1"/>
  <c r="D18" i="1"/>
  <c r="E34" i="1"/>
  <c r="E18" i="1"/>
  <c r="Q18" i="1"/>
  <c r="Q34" i="1"/>
  <c r="W18" i="1"/>
  <c r="W34" i="1"/>
  <c r="A32" i="1"/>
  <c r="A31" i="1"/>
  <c r="A22" i="1"/>
  <c r="A23" i="1"/>
  <c r="A24" i="1"/>
  <c r="A25" i="1"/>
  <c r="A26" i="1"/>
  <c r="A27" i="1"/>
  <c r="A28" i="1"/>
  <c r="A29" i="1"/>
  <c r="A33" i="1"/>
  <c r="A34" i="1"/>
  <c r="A30" i="1"/>
  <c r="C21" i="1"/>
  <c r="D21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A21" i="1"/>
  <c r="B21" i="1"/>
  <c r="H35" i="1" l="1"/>
  <c r="H37" i="1" s="1"/>
  <c r="T35" i="1"/>
  <c r="T37" i="1" s="1"/>
  <c r="N35" i="1"/>
  <c r="N37" i="1" s="1"/>
  <c r="S35" i="1"/>
  <c r="S37" i="1" s="1"/>
  <c r="G35" i="1"/>
  <c r="G37" i="1" s="1"/>
  <c r="L35" i="1"/>
  <c r="L37" i="1" s="1"/>
  <c r="F35" i="1"/>
  <c r="F37" i="1" s="1"/>
  <c r="W35" i="1"/>
  <c r="W37" i="1" s="1"/>
  <c r="Q35" i="1"/>
  <c r="Q37" i="1" s="1"/>
  <c r="K35" i="1"/>
  <c r="K37" i="1" s="1"/>
  <c r="E35" i="1"/>
  <c r="E37" i="1" s="1"/>
  <c r="B35" i="1"/>
  <c r="B37" i="1" s="1"/>
  <c r="M35" i="1"/>
  <c r="M37" i="1" s="1"/>
  <c r="R35" i="1"/>
  <c r="R37" i="1" s="1"/>
  <c r="V35" i="1"/>
  <c r="V37" i="1" s="1"/>
  <c r="P35" i="1"/>
  <c r="P37" i="1" s="1"/>
  <c r="J35" i="1"/>
  <c r="J37" i="1" s="1"/>
  <c r="D35" i="1"/>
  <c r="D37" i="1" s="1"/>
  <c r="U35" i="1"/>
  <c r="U37" i="1" s="1"/>
  <c r="O35" i="1"/>
  <c r="O37" i="1" s="1"/>
  <c r="I35" i="1"/>
  <c r="I37" i="1" s="1"/>
  <c r="C35" i="1"/>
  <c r="C37" i="1" s="1"/>
</calcChain>
</file>

<file path=xl/sharedStrings.xml><?xml version="1.0" encoding="utf-8"?>
<sst xmlns="http://schemas.openxmlformats.org/spreadsheetml/2006/main" count="63" uniqueCount="41">
  <si>
    <t>Domestic Aggregated with Residual</t>
  </si>
  <si>
    <t>Non-Domestic Aggregated No Residual</t>
  </si>
  <si>
    <t>Non-Domestic Aggregated Band 1</t>
  </si>
  <si>
    <t>Non-Domestic Aggregated Band 2</t>
  </si>
  <si>
    <t>Non-Domestic Aggregated Band 3</t>
  </si>
  <si>
    <t>Non-Domestic Aggregated Band 4</t>
  </si>
  <si>
    <t>LV Site Specific No Residual</t>
  </si>
  <si>
    <t>LV Site Specific Band 1</t>
  </si>
  <si>
    <t>LV Site Specific Band 2</t>
  </si>
  <si>
    <t>LV Site Specific Band 3</t>
  </si>
  <si>
    <t>LV Site Specific Band 4</t>
  </si>
  <si>
    <t>LV Sub Site Specific No Residual</t>
  </si>
  <si>
    <t>LV Sub Site Specific Band 1</t>
  </si>
  <si>
    <t>LV Sub Site Specific Band 2</t>
  </si>
  <si>
    <t>LV Sub Site Specific Band 3</t>
  </si>
  <si>
    <t>LV Sub Site Specific Band 4</t>
  </si>
  <si>
    <t>HV Site Specific No Residual</t>
  </si>
  <si>
    <t>HV Site Specific Band 1</t>
  </si>
  <si>
    <t>HV Site Specific Band 2</t>
  </si>
  <si>
    <t>HV Site Specific Band 3</t>
  </si>
  <si>
    <t>HV Site Specific Band 4</t>
  </si>
  <si>
    <t>Unmetered Supplies</t>
  </si>
  <si>
    <t>Typical Bills</t>
  </si>
  <si>
    <t>Load Factor</t>
  </si>
  <si>
    <t>Coincidence Factor</t>
  </si>
  <si>
    <t>Forecast</t>
  </si>
  <si>
    <t>Service Models</t>
  </si>
  <si>
    <t>Loss Adjustment factors</t>
  </si>
  <si>
    <t>Average KVAR By KVA</t>
  </si>
  <si>
    <t>Gross Asset Models</t>
  </si>
  <si>
    <t>Peaking Probabilities</t>
  </si>
  <si>
    <t>Hours in Time Band and Days in year</t>
  </si>
  <si>
    <t>IDNO Discounts</t>
  </si>
  <si>
    <t>Allowed Revenue</t>
  </si>
  <si>
    <t>Real pre-tax cost of capital</t>
  </si>
  <si>
    <t>Transmission Exits Charges</t>
  </si>
  <si>
    <t>Other Expenditure</t>
  </si>
  <si>
    <t>Check To CDCM Model</t>
  </si>
  <si>
    <t>Change To Typical Bills</t>
  </si>
  <si>
    <t>All Changes</t>
  </si>
  <si>
    <t>2023/24 Base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</si>
</sst>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#,##0.000_ ;\-#,##0.000\ 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4B86CD"/>
        <bgColor indexed="64"/>
      </patternFill>
    </fill>
    <fill>
      <patternFill patternType="solid">
        <fgColor theme="9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9" fontId="2" fillId="2" borderId="0" applyNumberFormat="0" applyBorder="0" applyAlignment="0">
      <alignment horizontal="left" vertical="center" wrapText="1"/>
    </xf>
    <xf numFmtId="9" fontId="1" fillId="0" borderId="0" applyFont="0" applyFill="0" applyBorder="0" applyAlignment="0" applyProtection="0"/>
  </cellStyleXfs>
  <cellXfs count="9">
    <xf numFmtId="0" fontId="0" fillId="0" borderId="0" xfId="0"/>
    <xf numFmtId="43" fontId="0" fillId="0" borderId="0" xfId="1" applyFont="1"/>
    <xf numFmtId="164" fontId="3" fillId="3" borderId="0" xfId="1" applyNumberFormat="1" applyFont="1" applyFill="1"/>
    <xf numFmtId="0" fontId="2" fillId="3" borderId="1" xfId="2" applyNumberFormat="1" applyFill="1" applyBorder="1" applyAlignment="1">
      <alignment horizontal="right" wrapText="1"/>
    </xf>
    <xf numFmtId="0" fontId="2" fillId="2" borderId="1" xfId="2" applyNumberFormat="1" applyBorder="1" applyAlignment="1">
      <alignment horizontal="right" wrapText="1"/>
    </xf>
    <xf numFmtId="0" fontId="0" fillId="0" borderId="1" xfId="0" applyBorder="1"/>
    <xf numFmtId="43" fontId="0" fillId="0" borderId="1" xfId="1" applyFont="1" applyBorder="1"/>
    <xf numFmtId="43" fontId="0" fillId="0" borderId="1" xfId="0" applyNumberFormat="1" applyBorder="1"/>
    <xf numFmtId="9" fontId="0" fillId="0" borderId="0" xfId="3" applyFont="1"/>
  </cellXfs>
  <cellStyles count="4">
    <cellStyle name="ColumnHeading_CEPATNEI" xfId="2"/>
    <cellStyle name="Comma" xfId="1" builtinId="3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DCM_v8_20211122_2023_24_Pre-Release%20SWA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Version control"/>
      <sheetName val="Model map"/>
      <sheetName val="Index"/>
      <sheetName val="Named ranges"/>
      <sheetName val="Fixed inputs"/>
      <sheetName val="Inputs by customer type"/>
      <sheetName val="Inputs by network level"/>
      <sheetName val="General inputs"/>
      <sheetName val="Standing charge factors"/>
      <sheetName val="Load &amp; loss characteristics"/>
      <sheetName val="Customer contributions"/>
      <sheetName val="Volume adjustments"/>
      <sheetName val="Pseudo-load coefficients"/>
      <sheetName val="System peak demand"/>
      <sheetName val="Service model assets"/>
      <sheetName val="Unit costs"/>
      <sheetName val="Initial unit rates"/>
      <sheetName val="Service model charges"/>
      <sheetName val="Unit rate charges"/>
      <sheetName val="Capacity charges"/>
      <sheetName val="Reactive power charges"/>
      <sheetName val="Fixed charges"/>
      <sheetName val="SoLR &amp; bad debt adders"/>
      <sheetName val="Revenue matching"/>
      <sheetName val="Rounding"/>
      <sheetName val="Net revenue summary"/>
      <sheetName val="Tariff summary"/>
      <sheetName val="Output to other model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>
        <row r="61">
          <cell r="J61" t="str">
            <v>Domestic Aggregated with Residual</v>
          </cell>
          <cell r="K61" t="str">
            <v>Domestic Aggregated (Related MPAN)</v>
          </cell>
          <cell r="L61" t="str">
            <v>Non-Domestic Aggregated No Residual</v>
          </cell>
          <cell r="M61" t="str">
            <v>Non-Domestic Aggregated Band 1</v>
          </cell>
          <cell r="N61" t="str">
            <v>Non-Domestic Aggregated Band 2</v>
          </cell>
          <cell r="O61" t="str">
            <v>Non-Domestic Aggregated Band 3</v>
          </cell>
          <cell r="P61" t="str">
            <v>Non-Domestic Aggregated Band 4</v>
          </cell>
          <cell r="Q61" t="str">
            <v>Non-Domestic Aggregated (Related MPAN)</v>
          </cell>
          <cell r="R61" t="str">
            <v>LV Site Specific No Residual</v>
          </cell>
          <cell r="S61" t="str">
            <v>LV Site Specific Band 1</v>
          </cell>
          <cell r="T61" t="str">
            <v>LV Site Specific Band 2</v>
          </cell>
          <cell r="U61" t="str">
            <v>LV Site Specific Band 3</v>
          </cell>
          <cell r="V61" t="str">
            <v>LV Site Specific Band 4</v>
          </cell>
          <cell r="W61" t="str">
            <v>LV Sub Site Specific No Residual</v>
          </cell>
          <cell r="X61" t="str">
            <v>LV Sub Site Specific Band 1</v>
          </cell>
          <cell r="Y61" t="str">
            <v>LV Sub Site Specific Band 2</v>
          </cell>
          <cell r="Z61" t="str">
            <v>LV Sub Site Specific Band 3</v>
          </cell>
          <cell r="AA61" t="str">
            <v>LV Sub Site Specific Band 4</v>
          </cell>
          <cell r="AB61" t="str">
            <v>HV Site Specific No Residual</v>
          </cell>
          <cell r="AC61" t="str">
            <v>HV Site Specific Band 1</v>
          </cell>
          <cell r="AD61" t="str">
            <v>HV Site Specific Band 2</v>
          </cell>
          <cell r="AE61" t="str">
            <v>HV Site Specific Band 3</v>
          </cell>
          <cell r="AF61" t="str">
            <v>HV Site Specific Band 4</v>
          </cell>
          <cell r="AG61" t="str">
            <v>Unmetered Supplies</v>
          </cell>
          <cell r="AH61" t="str">
            <v>LV Generation Aggregated</v>
          </cell>
          <cell r="AI61" t="str">
            <v>LV Sub Generation Aggregated</v>
          </cell>
          <cell r="AJ61" t="str">
            <v>LV Generation Site Specific</v>
          </cell>
          <cell r="AK61" t="str">
            <v>LV Sub Generation Site Specific</v>
          </cell>
          <cell r="AL61" t="str">
            <v>HV Generation Site Specific</v>
          </cell>
        </row>
        <row r="62">
          <cell r="J62">
            <v>149.33449109325844</v>
          </cell>
          <cell r="K62">
            <v>0</v>
          </cell>
          <cell r="L62">
            <v>56.963992582838564</v>
          </cell>
          <cell r="M62">
            <v>96.849479727154829</v>
          </cell>
          <cell r="N62">
            <v>313.50404156520727</v>
          </cell>
          <cell r="O62">
            <v>704.17591432823383</v>
          </cell>
          <cell r="P62">
            <v>2148.6957696606096</v>
          </cell>
          <cell r="Q62">
            <v>0</v>
          </cell>
          <cell r="R62">
            <v>1242.9234388551363</v>
          </cell>
          <cell r="S62">
            <v>4165.5367701512823</v>
          </cell>
          <cell r="T62">
            <v>8220.2221132786744</v>
          </cell>
          <cell r="U62">
            <v>13244.131000923238</v>
          </cell>
          <cell r="V62">
            <v>30676.340264106897</v>
          </cell>
          <cell r="W62">
            <v>0</v>
          </cell>
          <cell r="X62">
            <v>7931.4276785947395</v>
          </cell>
          <cell r="Y62">
            <v>7696.5403767622038</v>
          </cell>
          <cell r="Z62">
            <v>15132.707564890494</v>
          </cell>
          <cell r="AA62">
            <v>33597.217541789156</v>
          </cell>
          <cell r="AB62">
            <v>2207.1881054175733</v>
          </cell>
          <cell r="AC62">
            <v>20105.77657146873</v>
          </cell>
          <cell r="AD62">
            <v>61111.109271808891</v>
          </cell>
          <cell r="AE62">
            <v>123485.61778728035</v>
          </cell>
          <cell r="AF62">
            <v>288185.18731063325</v>
          </cell>
          <cell r="AG62">
            <v>2371.9417543480622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L62">
            <v>-15454.120956637804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7"/>
  <sheetViews>
    <sheetView tabSelected="1" topLeftCell="A10" zoomScale="90" zoomScaleNormal="90" workbookViewId="0">
      <selection activeCell="C16" sqref="C16"/>
    </sheetView>
  </sheetViews>
  <sheetFormatPr defaultRowHeight="15" x14ac:dyDescent="0.25"/>
  <cols>
    <col min="1" max="1" width="33.42578125" bestFit="1" customWidth="1"/>
    <col min="2" max="2" width="13.140625" bestFit="1" customWidth="1"/>
    <col min="3" max="3" width="14.28515625" bestFit="1" customWidth="1"/>
    <col min="4" max="7" width="13.85546875" bestFit="1" customWidth="1"/>
    <col min="8" max="12" width="14.5703125" bestFit="1" customWidth="1"/>
    <col min="13" max="13" width="11" bestFit="1" customWidth="1"/>
    <col min="14" max="17" width="14.42578125" bestFit="1" customWidth="1"/>
    <col min="18" max="21" width="15.140625" bestFit="1" customWidth="1"/>
    <col min="22" max="22" width="20.140625" bestFit="1" customWidth="1"/>
    <col min="23" max="23" width="11.5703125" bestFit="1" customWidth="1"/>
  </cols>
  <sheetData>
    <row r="1" spans="1:23" ht="45" x14ac:dyDescent="0.25">
      <c r="A1" s="3" t="s">
        <v>22</v>
      </c>
      <c r="B1" s="4" t="s">
        <v>0</v>
      </c>
      <c r="C1" s="4" t="s">
        <v>1</v>
      </c>
      <c r="D1" s="4" t="s">
        <v>2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  <c r="K1" s="4" t="s">
        <v>9</v>
      </c>
      <c r="L1" s="4" t="s">
        <v>10</v>
      </c>
      <c r="M1" s="4" t="s">
        <v>11</v>
      </c>
      <c r="N1" s="4" t="s">
        <v>12</v>
      </c>
      <c r="O1" s="4" t="s">
        <v>13</v>
      </c>
      <c r="P1" s="4" t="s">
        <v>14</v>
      </c>
      <c r="Q1" s="4" t="s">
        <v>15</v>
      </c>
      <c r="R1" s="4" t="s">
        <v>16</v>
      </c>
      <c r="S1" s="4" t="s">
        <v>17</v>
      </c>
      <c r="T1" s="4" t="s">
        <v>18</v>
      </c>
      <c r="U1" s="4" t="s">
        <v>19</v>
      </c>
      <c r="V1" s="4" t="s">
        <v>20</v>
      </c>
      <c r="W1" s="4" t="s">
        <v>21</v>
      </c>
    </row>
    <row r="2" spans="1:23" x14ac:dyDescent="0.25">
      <c r="A2" s="5" t="s">
        <v>40</v>
      </c>
      <c r="B2" s="6">
        <v>110.97640279773046</v>
      </c>
      <c r="C2" s="6">
        <v>58.412085632257046</v>
      </c>
      <c r="D2" s="6">
        <v>80.5643762810504</v>
      </c>
      <c r="E2" s="6">
        <v>223.19776320654606</v>
      </c>
      <c r="F2" s="6">
        <v>479.82698733850816</v>
      </c>
      <c r="G2" s="6">
        <v>1436.5100435342772</v>
      </c>
      <c r="H2" s="6">
        <v>696.80873508866387</v>
      </c>
      <c r="I2" s="6">
        <v>2765.0403170272903</v>
      </c>
      <c r="J2" s="6">
        <v>5862.8067434168224</v>
      </c>
      <c r="K2" s="6">
        <v>9466.3436236688249</v>
      </c>
      <c r="L2" s="6">
        <v>21113.676143872002</v>
      </c>
      <c r="M2" s="6">
        <v>0</v>
      </c>
      <c r="N2" s="6">
        <v>2466.5639627995047</v>
      </c>
      <c r="O2" s="6">
        <v>5479.7642104896195</v>
      </c>
      <c r="P2" s="6">
        <v>10332.05850778194</v>
      </c>
      <c r="Q2" s="6">
        <v>23803.479387154792</v>
      </c>
      <c r="R2" s="6">
        <v>1573.4399702651399</v>
      </c>
      <c r="S2" s="6">
        <v>11874.686947240727</v>
      </c>
      <c r="T2" s="6">
        <v>38839.681741251676</v>
      </c>
      <c r="U2" s="6">
        <v>79091.85674259231</v>
      </c>
      <c r="V2" s="6">
        <v>178229.69124697812</v>
      </c>
      <c r="W2" s="6">
        <v>1704.705711706617</v>
      </c>
    </row>
    <row r="3" spans="1:23" x14ac:dyDescent="0.25">
      <c r="A3" s="5" t="s">
        <v>23</v>
      </c>
      <c r="B3" s="6">
        <v>111.28863679472981</v>
      </c>
      <c r="C3" s="6">
        <v>58.197945632926888</v>
      </c>
      <c r="D3" s="6">
        <v>80.216836825403504</v>
      </c>
      <c r="E3" s="6">
        <v>221.69396492769553</v>
      </c>
      <c r="F3" s="6">
        <v>476.22841235175974</v>
      </c>
      <c r="G3" s="6">
        <v>1425.1349989195569</v>
      </c>
      <c r="H3" s="6">
        <v>695.70080967017111</v>
      </c>
      <c r="I3" s="6">
        <v>2758.4381367045758</v>
      </c>
      <c r="J3" s="6">
        <v>5849.6942850347714</v>
      </c>
      <c r="K3" s="6">
        <v>9445.2273662217667</v>
      </c>
      <c r="L3" s="6">
        <v>21065.294929919779</v>
      </c>
      <c r="M3" s="6">
        <v>0</v>
      </c>
      <c r="N3" s="6">
        <v>2477.5001387567504</v>
      </c>
      <c r="O3" s="6">
        <v>5487.3855495897269</v>
      </c>
      <c r="P3" s="6">
        <v>10355.355911536919</v>
      </c>
      <c r="Q3" s="6">
        <v>23854.619772260106</v>
      </c>
      <c r="R3" s="6">
        <v>1570.4104488365683</v>
      </c>
      <c r="S3" s="6">
        <v>11858.615160447407</v>
      </c>
      <c r="T3" s="6">
        <v>38790.520087354787</v>
      </c>
      <c r="U3" s="6">
        <v>78992.307253528692</v>
      </c>
      <c r="V3" s="6">
        <v>178004.09881401795</v>
      </c>
      <c r="W3" s="6">
        <v>1707.5049177249414</v>
      </c>
    </row>
    <row r="4" spans="1:23" x14ac:dyDescent="0.25">
      <c r="A4" s="5" t="s">
        <v>24</v>
      </c>
      <c r="B4" s="6">
        <v>109.16036655841268</v>
      </c>
      <c r="C4" s="6">
        <v>59.256026345232982</v>
      </c>
      <c r="D4" s="6">
        <v>81.715526393426217</v>
      </c>
      <c r="E4" s="6">
        <v>226.77035936328221</v>
      </c>
      <c r="F4" s="6">
        <v>487.66115051980898</v>
      </c>
      <c r="G4" s="6">
        <v>1460.4377401348859</v>
      </c>
      <c r="H4" s="6">
        <v>704.458877326942</v>
      </c>
      <c r="I4" s="6">
        <v>2808.6766133864312</v>
      </c>
      <c r="J4" s="6">
        <v>5949.107962858574</v>
      </c>
      <c r="K4" s="6">
        <v>9605.2001065210516</v>
      </c>
      <c r="L4" s="6">
        <v>21432.108047759895</v>
      </c>
      <c r="M4" s="6">
        <v>0</v>
      </c>
      <c r="N4" s="6">
        <v>2542.423713971662</v>
      </c>
      <c r="O4" s="6">
        <v>5602.2878874258458</v>
      </c>
      <c r="P4" s="6">
        <v>10590.919179791419</v>
      </c>
      <c r="Q4" s="6">
        <v>24391.028236304315</v>
      </c>
      <c r="R4" s="6">
        <v>1602.6362310072125</v>
      </c>
      <c r="S4" s="6">
        <v>12082.935753424672</v>
      </c>
      <c r="T4" s="6">
        <v>39523.572205434</v>
      </c>
      <c r="U4" s="6">
        <v>80484.031413424731</v>
      </c>
      <c r="V4" s="6">
        <v>181363.21405296476</v>
      </c>
      <c r="W4" s="6">
        <v>1725.6281315796255</v>
      </c>
    </row>
    <row r="5" spans="1:23" x14ac:dyDescent="0.25">
      <c r="A5" s="5" t="s">
        <v>25</v>
      </c>
      <c r="B5" s="6">
        <v>108.68448079206671</v>
      </c>
      <c r="C5" s="6">
        <v>54.963893911017166</v>
      </c>
      <c r="D5" s="6">
        <v>79.140221853575525</v>
      </c>
      <c r="E5" s="6">
        <v>224.73778445483993</v>
      </c>
      <c r="F5" s="6">
        <v>487.26918326263802</v>
      </c>
      <c r="G5" s="6">
        <v>1457.926616390183</v>
      </c>
      <c r="H5" s="6">
        <v>1152.6728326988905</v>
      </c>
      <c r="I5" s="6">
        <v>2988.4092320983441</v>
      </c>
      <c r="J5" s="6">
        <v>5906.5417734172743</v>
      </c>
      <c r="K5" s="6">
        <v>9472.7753306339418</v>
      </c>
      <c r="L5" s="6">
        <v>21563.429145408831</v>
      </c>
      <c r="M5" s="6">
        <v>0</v>
      </c>
      <c r="N5" s="6">
        <v>6466.2116751799131</v>
      </c>
      <c r="O5" s="6">
        <v>5414.502225405422</v>
      </c>
      <c r="P5" s="6">
        <v>11313.554244326753</v>
      </c>
      <c r="Q5" s="6">
        <v>24376.800262441269</v>
      </c>
      <c r="R5" s="6">
        <v>2115.8392161676366</v>
      </c>
      <c r="S5" s="6">
        <v>14128.612219547336</v>
      </c>
      <c r="T5" s="6">
        <v>40485.264917759952</v>
      </c>
      <c r="U5" s="6">
        <v>81918.8796085426</v>
      </c>
      <c r="V5" s="6">
        <v>189733.11552949311</v>
      </c>
      <c r="W5" s="6">
        <v>1796.5532241253882</v>
      </c>
    </row>
    <row r="6" spans="1:23" x14ac:dyDescent="0.25">
      <c r="A6" s="5" t="s">
        <v>26</v>
      </c>
      <c r="B6" s="6">
        <v>108.65994889211413</v>
      </c>
      <c r="C6" s="6">
        <v>55.032635537642676</v>
      </c>
      <c r="D6" s="6">
        <v>79.240171041197129</v>
      </c>
      <c r="E6" s="6">
        <v>224.75755096270308</v>
      </c>
      <c r="F6" s="6">
        <v>487.21035742931645</v>
      </c>
      <c r="G6" s="6">
        <v>1457.6138045093096</v>
      </c>
      <c r="H6" s="6">
        <v>1152.8367584782393</v>
      </c>
      <c r="I6" s="6">
        <v>2988.3796990283254</v>
      </c>
      <c r="J6" s="6">
        <v>5906.3069832243364</v>
      </c>
      <c r="K6" s="6">
        <v>9472.2895256285974</v>
      </c>
      <c r="L6" s="6">
        <v>21562.077006921038</v>
      </c>
      <c r="M6" s="6">
        <v>0</v>
      </c>
      <c r="N6" s="6">
        <v>6466.1601900219894</v>
      </c>
      <c r="O6" s="6">
        <v>5414.3718298531085</v>
      </c>
      <c r="P6" s="6">
        <v>11312.85904067131</v>
      </c>
      <c r="Q6" s="6">
        <v>24375.346675618941</v>
      </c>
      <c r="R6" s="6">
        <v>2115.0711422305435</v>
      </c>
      <c r="S6" s="6">
        <v>14120.386966967686</v>
      </c>
      <c r="T6" s="6">
        <v>40460.53607497552</v>
      </c>
      <c r="U6" s="6">
        <v>81866.636808131079</v>
      </c>
      <c r="V6" s="6">
        <v>189610.87516483854</v>
      </c>
      <c r="W6" s="6">
        <v>1797.6965255285418</v>
      </c>
    </row>
    <row r="7" spans="1:23" x14ac:dyDescent="0.25">
      <c r="A7" s="5" t="s">
        <v>27</v>
      </c>
      <c r="B7" s="6">
        <v>108.65994889211413</v>
      </c>
      <c r="C7" s="6">
        <v>55.032635537642676</v>
      </c>
      <c r="D7" s="6">
        <v>79.240171041197129</v>
      </c>
      <c r="E7" s="6">
        <v>224.75755096270308</v>
      </c>
      <c r="F7" s="6">
        <v>487.21035742931645</v>
      </c>
      <c r="G7" s="6">
        <v>1457.6138045093096</v>
      </c>
      <c r="H7" s="6">
        <v>1152.8367584782393</v>
      </c>
      <c r="I7" s="6">
        <v>2988.3796990283254</v>
      </c>
      <c r="J7" s="6">
        <v>5906.3069832243364</v>
      </c>
      <c r="K7" s="6">
        <v>9472.2895256285974</v>
      </c>
      <c r="L7" s="6">
        <v>21562.077006921038</v>
      </c>
      <c r="M7" s="6">
        <v>0</v>
      </c>
      <c r="N7" s="6">
        <v>6466.1601900219894</v>
      </c>
      <c r="O7" s="6">
        <v>5414.3718298531085</v>
      </c>
      <c r="P7" s="6">
        <v>11312.85904067131</v>
      </c>
      <c r="Q7" s="6">
        <v>24375.346675618941</v>
      </c>
      <c r="R7" s="6">
        <v>2115.0711422305435</v>
      </c>
      <c r="S7" s="6">
        <v>14120.386966967686</v>
      </c>
      <c r="T7" s="6">
        <v>40460.53607497552</v>
      </c>
      <c r="U7" s="6">
        <v>81866.636808131079</v>
      </c>
      <c r="V7" s="6">
        <v>189610.87516483854</v>
      </c>
      <c r="W7" s="6">
        <v>1797.6965255285418</v>
      </c>
    </row>
    <row r="8" spans="1:23" x14ac:dyDescent="0.25">
      <c r="A8" s="5" t="s">
        <v>28</v>
      </c>
      <c r="B8" s="6">
        <v>108.62334889211414</v>
      </c>
      <c r="C8" s="6">
        <v>55.032635537642676</v>
      </c>
      <c r="D8" s="6">
        <v>79.203571041197137</v>
      </c>
      <c r="E8" s="6">
        <v>224.64775096270307</v>
      </c>
      <c r="F8" s="6">
        <v>486.91755742931645</v>
      </c>
      <c r="G8" s="6">
        <v>1456.5890045093097</v>
      </c>
      <c r="H8" s="6">
        <v>1165.0662261762834</v>
      </c>
      <c r="I8" s="6">
        <v>2992.5597233169551</v>
      </c>
      <c r="J8" s="6">
        <v>5913.3624740147161</v>
      </c>
      <c r="K8" s="6">
        <v>9484.4918640638134</v>
      </c>
      <c r="L8" s="6">
        <v>21589.957544301</v>
      </c>
      <c r="M8" s="6">
        <v>0</v>
      </c>
      <c r="N8" s="6">
        <v>6476.4883343013917</v>
      </c>
      <c r="O8" s="6">
        <v>5422.0479417791685</v>
      </c>
      <c r="P8" s="6">
        <v>11315.469961289997</v>
      </c>
      <c r="Q8" s="6">
        <v>24403.470451369692</v>
      </c>
      <c r="R8" s="6">
        <v>2129.3332024578444</v>
      </c>
      <c r="S8" s="6">
        <v>14141.417104134247</v>
      </c>
      <c r="T8" s="6">
        <v>40465.247707349488</v>
      </c>
      <c r="U8" s="6">
        <v>81874.518318406233</v>
      </c>
      <c r="V8" s="6">
        <v>189696.83324995078</v>
      </c>
      <c r="W8" s="6">
        <v>1796.8260319673884</v>
      </c>
    </row>
    <row r="9" spans="1:23" x14ac:dyDescent="0.25">
      <c r="A9" s="5" t="s">
        <v>29</v>
      </c>
      <c r="B9" s="6">
        <v>108.47367866233898</v>
      </c>
      <c r="C9" s="6">
        <v>53.639530072846668</v>
      </c>
      <c r="D9" s="6">
        <v>77.720881094540417</v>
      </c>
      <c r="E9" s="6">
        <v>223.22767024848835</v>
      </c>
      <c r="F9" s="6">
        <v>485.67219364480468</v>
      </c>
      <c r="G9" s="6">
        <v>1456.0180758456802</v>
      </c>
      <c r="H9" s="6">
        <v>1197.6484774692001</v>
      </c>
      <c r="I9" s="6">
        <v>3022.1469570913468</v>
      </c>
      <c r="J9" s="6">
        <v>5973.2594923327724</v>
      </c>
      <c r="K9" s="6">
        <v>9580.7449529854821</v>
      </c>
      <c r="L9" s="6">
        <v>21780.735037633152</v>
      </c>
      <c r="M9" s="6">
        <v>0</v>
      </c>
      <c r="N9" s="6">
        <v>6695.3244188845911</v>
      </c>
      <c r="O9" s="6">
        <v>5475.8188480612853</v>
      </c>
      <c r="P9" s="6">
        <v>11418.936532439318</v>
      </c>
      <c r="Q9" s="6">
        <v>24629.32286929297</v>
      </c>
      <c r="R9" s="6">
        <v>2132.3246473847421</v>
      </c>
      <c r="S9" s="6">
        <v>14131.252305834036</v>
      </c>
      <c r="T9" s="6">
        <v>40284.027522068929</v>
      </c>
      <c r="U9" s="6">
        <v>81561.240957106114</v>
      </c>
      <c r="V9" s="6">
        <v>188873.39390574981</v>
      </c>
      <c r="W9" s="6">
        <v>1770.1814684569626</v>
      </c>
    </row>
    <row r="10" spans="1:23" x14ac:dyDescent="0.25">
      <c r="A10" s="5" t="s">
        <v>30</v>
      </c>
      <c r="B10" s="6">
        <v>108.72573662839169</v>
      </c>
      <c r="C10" s="6">
        <v>53.490947382464434</v>
      </c>
      <c r="D10" s="6">
        <v>77.481122424559004</v>
      </c>
      <c r="E10" s="6">
        <v>222.21441061075402</v>
      </c>
      <c r="F10" s="6">
        <v>483.18368565267929</v>
      </c>
      <c r="G10" s="6">
        <v>1448.1771055015629</v>
      </c>
      <c r="H10" s="6">
        <v>1196.0705079187728</v>
      </c>
      <c r="I10" s="6">
        <v>3015.3045876420456</v>
      </c>
      <c r="J10" s="6">
        <v>5959.8446086098747</v>
      </c>
      <c r="K10" s="6">
        <v>9559.2646106388729</v>
      </c>
      <c r="L10" s="6">
        <v>21730.055500223403</v>
      </c>
      <c r="M10" s="6">
        <v>0</v>
      </c>
      <c r="N10" s="6">
        <v>6683.8374441774185</v>
      </c>
      <c r="O10" s="6">
        <v>5465.3130728446995</v>
      </c>
      <c r="P10" s="6">
        <v>11395.292965290811</v>
      </c>
      <c r="Q10" s="6">
        <v>24579.65612473142</v>
      </c>
      <c r="R10" s="6">
        <v>2129.0033602125186</v>
      </c>
      <c r="S10" s="6">
        <v>14105.037034608869</v>
      </c>
      <c r="T10" s="6">
        <v>40200.718938762206</v>
      </c>
      <c r="U10" s="6">
        <v>81393.199047961432</v>
      </c>
      <c r="V10" s="6">
        <v>188479.14318983903</v>
      </c>
      <c r="W10" s="6">
        <v>1799.1033780126736</v>
      </c>
    </row>
    <row r="11" spans="1:23" x14ac:dyDescent="0.25">
      <c r="A11" s="5" t="s">
        <v>31</v>
      </c>
      <c r="B11" s="6">
        <v>108.78151563888493</v>
      </c>
      <c r="C11" s="6">
        <v>53.462684168685719</v>
      </c>
      <c r="D11" s="6">
        <v>77.441603375503234</v>
      </c>
      <c r="E11" s="6">
        <v>222.25473596157667</v>
      </c>
      <c r="F11" s="6">
        <v>483.41174810960786</v>
      </c>
      <c r="G11" s="6">
        <v>1448.9861950597381</v>
      </c>
      <c r="H11" s="6">
        <v>1194.5131845368335</v>
      </c>
      <c r="I11" s="6">
        <v>3013.4127485489453</v>
      </c>
      <c r="J11" s="6">
        <v>5955.4750194014923</v>
      </c>
      <c r="K11" s="6">
        <v>9552.2107181064875</v>
      </c>
      <c r="L11" s="6">
        <v>21715.787635038709</v>
      </c>
      <c r="M11" s="6">
        <v>0</v>
      </c>
      <c r="N11" s="6">
        <v>6678.2492189762179</v>
      </c>
      <c r="O11" s="6">
        <v>5462.3247575432342</v>
      </c>
      <c r="P11" s="6">
        <v>11393.05330991005</v>
      </c>
      <c r="Q11" s="6">
        <v>24571.908264202353</v>
      </c>
      <c r="R11" s="6">
        <v>2124.2737878001776</v>
      </c>
      <c r="S11" s="6">
        <v>14086.865266466071</v>
      </c>
      <c r="T11" s="6">
        <v>40158.010739674879</v>
      </c>
      <c r="U11" s="6">
        <v>81306.493132255608</v>
      </c>
      <c r="V11" s="6">
        <v>188284.32111423564</v>
      </c>
      <c r="W11" s="6">
        <v>1794.4534103269139</v>
      </c>
    </row>
    <row r="12" spans="1:23" x14ac:dyDescent="0.25">
      <c r="A12" s="5" t="s">
        <v>34</v>
      </c>
      <c r="B12" s="6">
        <v>108.78151563888493</v>
      </c>
      <c r="C12" s="6">
        <v>53.462684168685719</v>
      </c>
      <c r="D12" s="6">
        <v>77.441603375503234</v>
      </c>
      <c r="E12" s="6">
        <v>222.25473596157667</v>
      </c>
      <c r="F12" s="6">
        <v>483.41174810960786</v>
      </c>
      <c r="G12" s="6">
        <v>1448.9861950597381</v>
      </c>
      <c r="H12" s="6">
        <v>1194.5131845368335</v>
      </c>
      <c r="I12" s="6">
        <v>3013.4127485489453</v>
      </c>
      <c r="J12" s="6">
        <v>5955.4750194014923</v>
      </c>
      <c r="K12" s="6">
        <v>9552.2107181064875</v>
      </c>
      <c r="L12" s="6">
        <v>21715.787635038709</v>
      </c>
      <c r="M12" s="6">
        <v>0</v>
      </c>
      <c r="N12" s="6">
        <v>6678.2492189762179</v>
      </c>
      <c r="O12" s="6">
        <v>5462.3247575432342</v>
      </c>
      <c r="P12" s="6">
        <v>11393.05330991005</v>
      </c>
      <c r="Q12" s="6">
        <v>24571.908264202353</v>
      </c>
      <c r="R12" s="6">
        <v>2124.2737878001776</v>
      </c>
      <c r="S12" s="6">
        <v>14086.865266466071</v>
      </c>
      <c r="T12" s="6">
        <v>40158.010739674879</v>
      </c>
      <c r="U12" s="6">
        <v>81306.493132255608</v>
      </c>
      <c r="V12" s="6">
        <v>188284.32111423564</v>
      </c>
      <c r="W12" s="6">
        <v>1794.4534103269139</v>
      </c>
    </row>
    <row r="13" spans="1:23" x14ac:dyDescent="0.25">
      <c r="A13" s="5" t="s">
        <v>35</v>
      </c>
      <c r="B13" s="6">
        <v>108.90341714429837</v>
      </c>
      <c r="C13" s="6">
        <v>53.540042340143408</v>
      </c>
      <c r="D13" s="6">
        <v>77.430026887052804</v>
      </c>
      <c r="E13" s="6">
        <v>222.15987169003841</v>
      </c>
      <c r="F13" s="6">
        <v>483.18405603282667</v>
      </c>
      <c r="G13" s="6">
        <v>1448.3255224374852</v>
      </c>
      <c r="H13" s="6">
        <v>1197.8477968373918</v>
      </c>
      <c r="I13" s="6">
        <v>3011.6966052722255</v>
      </c>
      <c r="J13" s="6">
        <v>5952.1282227897573</v>
      </c>
      <c r="K13" s="6">
        <v>9546.0668045959828</v>
      </c>
      <c r="L13" s="6">
        <v>21697.341954034309</v>
      </c>
      <c r="M13" s="6">
        <v>0</v>
      </c>
      <c r="N13" s="6">
        <v>6682.0155442092146</v>
      </c>
      <c r="O13" s="6">
        <v>5460.1322742559196</v>
      </c>
      <c r="P13" s="6">
        <v>11420.296760485428</v>
      </c>
      <c r="Q13" s="6">
        <v>24602.812518677962</v>
      </c>
      <c r="R13" s="6">
        <v>2127.7987305009128</v>
      </c>
      <c r="S13" s="6">
        <v>14070.923094818349</v>
      </c>
      <c r="T13" s="6">
        <v>40096.052350257632</v>
      </c>
      <c r="U13" s="6">
        <v>81181.699710477886</v>
      </c>
      <c r="V13" s="6">
        <v>187993.79401948117</v>
      </c>
      <c r="W13" s="6">
        <v>1795.2264054631842</v>
      </c>
    </row>
    <row r="14" spans="1:23" x14ac:dyDescent="0.25">
      <c r="A14" s="5" t="s">
        <v>36</v>
      </c>
      <c r="B14" s="6">
        <v>109.327239164346</v>
      </c>
      <c r="C14" s="6">
        <v>55.719416734310073</v>
      </c>
      <c r="D14" s="6">
        <v>79.029578860630409</v>
      </c>
      <c r="E14" s="6">
        <v>222.24768511102968</v>
      </c>
      <c r="F14" s="6">
        <v>480.54402270764677</v>
      </c>
      <c r="G14" s="6">
        <v>1435.438812838152</v>
      </c>
      <c r="H14" s="6">
        <v>1241.6453227080353</v>
      </c>
      <c r="I14" s="6">
        <v>3019.4045814379365</v>
      </c>
      <c r="J14" s="6">
        <v>5974.6095864833824</v>
      </c>
      <c r="K14" s="6">
        <v>9576.9681309196749</v>
      </c>
      <c r="L14" s="6">
        <v>21706.986938448361</v>
      </c>
      <c r="M14" s="6">
        <v>0</v>
      </c>
      <c r="N14" s="6">
        <v>6785.3382360157784</v>
      </c>
      <c r="O14" s="6">
        <v>5451.0679789860469</v>
      </c>
      <c r="P14" s="6">
        <v>11465.533263062771</v>
      </c>
      <c r="Q14" s="6">
        <v>24628.112048377985</v>
      </c>
      <c r="R14" s="6">
        <v>2205.4680335071271</v>
      </c>
      <c r="S14" s="6">
        <v>14041.480433866487</v>
      </c>
      <c r="T14" s="6">
        <v>39679.29559181592</v>
      </c>
      <c r="U14" s="6">
        <v>80352.315045083757</v>
      </c>
      <c r="V14" s="6">
        <v>185875.70333096854</v>
      </c>
      <c r="W14" s="6">
        <v>1814.3003845746657</v>
      </c>
    </row>
    <row r="15" spans="1:23" x14ac:dyDescent="0.25">
      <c r="A15" s="5" t="s">
        <v>32</v>
      </c>
      <c r="B15" s="6">
        <v>109.33049109325843</v>
      </c>
      <c r="C15" s="6">
        <v>55.759492582838568</v>
      </c>
      <c r="D15" s="6">
        <v>79.037479727154832</v>
      </c>
      <c r="E15" s="6">
        <v>222.32704156520722</v>
      </c>
      <c r="F15" s="6">
        <v>480.68641432823392</v>
      </c>
      <c r="G15" s="6">
        <v>1435.9602696606096</v>
      </c>
      <c r="H15" s="6">
        <v>1241.7189388551362</v>
      </c>
      <c r="I15" s="6">
        <v>3019.5827701512821</v>
      </c>
      <c r="J15" s="6">
        <v>5974.9246132786739</v>
      </c>
      <c r="K15" s="6">
        <v>9577.5235009232383</v>
      </c>
      <c r="L15" s="6">
        <v>21708.655264106892</v>
      </c>
      <c r="M15" s="6">
        <v>0</v>
      </c>
      <c r="N15" s="6">
        <v>6785.4736785947398</v>
      </c>
      <c r="O15" s="6">
        <v>5451.2428767622032</v>
      </c>
      <c r="P15" s="6">
        <v>11466.063564890492</v>
      </c>
      <c r="Q15" s="6">
        <v>24629.532541789151</v>
      </c>
      <c r="R15" s="6">
        <v>2205.9471054175733</v>
      </c>
      <c r="S15" s="6">
        <v>14044.62307146873</v>
      </c>
      <c r="T15" s="6">
        <v>39685.572771808882</v>
      </c>
      <c r="U15" s="6">
        <v>80365.320787280376</v>
      </c>
      <c r="V15" s="6">
        <v>185903.90181063325</v>
      </c>
      <c r="W15" s="6">
        <v>1814.8258752100071</v>
      </c>
    </row>
    <row r="16" spans="1:23" x14ac:dyDescent="0.25">
      <c r="A16" s="5" t="s">
        <v>33</v>
      </c>
      <c r="B16" s="6">
        <v>149.33449109325844</v>
      </c>
      <c r="C16" s="6">
        <v>56.963992582838564</v>
      </c>
      <c r="D16" s="6">
        <v>96.849479727154829</v>
      </c>
      <c r="E16" s="6">
        <v>313.50404156520727</v>
      </c>
      <c r="F16" s="6">
        <v>704.17591432823383</v>
      </c>
      <c r="G16" s="6">
        <v>2148.6957696606096</v>
      </c>
      <c r="H16" s="6">
        <v>1242.9234388551363</v>
      </c>
      <c r="I16" s="6">
        <v>4165.5367701512823</v>
      </c>
      <c r="J16" s="6">
        <v>8220.2221132786744</v>
      </c>
      <c r="K16" s="6">
        <v>13244.131000923238</v>
      </c>
      <c r="L16" s="6">
        <v>30676.340264106897</v>
      </c>
      <c r="M16" s="6">
        <v>0</v>
      </c>
      <c r="N16" s="6">
        <v>7931.4276785947395</v>
      </c>
      <c r="O16" s="6">
        <v>7696.5403767622038</v>
      </c>
      <c r="P16" s="6">
        <v>15132.707564890494</v>
      </c>
      <c r="Q16" s="6">
        <v>33597.217541789156</v>
      </c>
      <c r="R16" s="6">
        <v>2207.1881054175733</v>
      </c>
      <c r="S16" s="6">
        <v>20105.77657146873</v>
      </c>
      <c r="T16" s="6">
        <v>61111.109271808891</v>
      </c>
      <c r="U16" s="6">
        <v>123485.61778728035</v>
      </c>
      <c r="V16" s="6">
        <v>288185.18731063325</v>
      </c>
      <c r="W16" s="6">
        <v>2371.9417543480622</v>
      </c>
    </row>
    <row r="17" spans="1:23" x14ac:dyDescent="0.25">
      <c r="A17" s="5" t="s">
        <v>37</v>
      </c>
      <c r="B17" s="6">
        <f>HLOOKUP(B$1,'[1]Output to other models'!$J$61:$AL$62,2,FALSE)</f>
        <v>149.33449109325844</v>
      </c>
      <c r="C17" s="6">
        <f>HLOOKUP(C$1,'[1]Output to other models'!$J$61:$AL$62,2,FALSE)</f>
        <v>56.963992582838564</v>
      </c>
      <c r="D17" s="6">
        <f>HLOOKUP(D$1,'[1]Output to other models'!$J$61:$AL$62,2,FALSE)</f>
        <v>96.849479727154829</v>
      </c>
      <c r="E17" s="6">
        <f>HLOOKUP(E$1,'[1]Output to other models'!$J$61:$AL$62,2,FALSE)</f>
        <v>313.50404156520727</v>
      </c>
      <c r="F17" s="6">
        <f>HLOOKUP(F$1,'[1]Output to other models'!$J$61:$AL$62,2,FALSE)</f>
        <v>704.17591432823383</v>
      </c>
      <c r="G17" s="6">
        <f>HLOOKUP(G$1,'[1]Output to other models'!$J$61:$AL$62,2,FALSE)</f>
        <v>2148.6957696606096</v>
      </c>
      <c r="H17" s="6">
        <f>HLOOKUP(H$1,'[1]Output to other models'!$J$61:$AL$62,2,FALSE)</f>
        <v>1242.9234388551363</v>
      </c>
      <c r="I17" s="6">
        <f>HLOOKUP(I$1,'[1]Output to other models'!$J$61:$AL$62,2,FALSE)</f>
        <v>4165.5367701512823</v>
      </c>
      <c r="J17" s="6">
        <f>HLOOKUP(J$1,'[1]Output to other models'!$J$61:$AL$62,2,FALSE)</f>
        <v>8220.2221132786744</v>
      </c>
      <c r="K17" s="6">
        <f>HLOOKUP(K$1,'[1]Output to other models'!$J$61:$AL$62,2,FALSE)</f>
        <v>13244.131000923238</v>
      </c>
      <c r="L17" s="6">
        <f>HLOOKUP(L$1,'[1]Output to other models'!$J$61:$AL$62,2,FALSE)</f>
        <v>30676.340264106897</v>
      </c>
      <c r="M17" s="6">
        <f>HLOOKUP(M$1,'[1]Output to other models'!$J$61:$AL$62,2,FALSE)</f>
        <v>0</v>
      </c>
      <c r="N17" s="6">
        <f>HLOOKUP(N$1,'[1]Output to other models'!$J$61:$AL$62,2,FALSE)</f>
        <v>7931.4276785947395</v>
      </c>
      <c r="O17" s="6">
        <f>HLOOKUP(O$1,'[1]Output to other models'!$J$61:$AL$62,2,FALSE)</f>
        <v>7696.5403767622038</v>
      </c>
      <c r="P17" s="6">
        <f>HLOOKUP(P$1,'[1]Output to other models'!$J$61:$AL$62,2,FALSE)</f>
        <v>15132.707564890494</v>
      </c>
      <c r="Q17" s="6">
        <f>HLOOKUP(Q$1,'[1]Output to other models'!$J$61:$AL$62,2,FALSE)</f>
        <v>33597.217541789156</v>
      </c>
      <c r="R17" s="6">
        <f>HLOOKUP(R$1,'[1]Output to other models'!$J$61:$AL$62,2,FALSE)</f>
        <v>2207.1881054175733</v>
      </c>
      <c r="S17" s="6">
        <f>HLOOKUP(S$1,'[1]Output to other models'!$J$61:$AL$62,2,FALSE)</f>
        <v>20105.77657146873</v>
      </c>
      <c r="T17" s="6">
        <f>HLOOKUP(T$1,'[1]Output to other models'!$J$61:$AL$62,2,FALSE)</f>
        <v>61111.109271808891</v>
      </c>
      <c r="U17" s="6">
        <f>HLOOKUP(U$1,'[1]Output to other models'!$J$61:$AL$62,2,FALSE)</f>
        <v>123485.61778728035</v>
      </c>
      <c r="V17" s="6">
        <f>HLOOKUP(V$1,'[1]Output to other models'!$J$61:$AL$62,2,FALSE)</f>
        <v>288185.18731063325</v>
      </c>
      <c r="W17" s="6">
        <f>HLOOKUP(W$1,'[1]Output to other models'!$J$61:$AL$62,2,FALSE)</f>
        <v>2371.9417543480622</v>
      </c>
    </row>
    <row r="18" spans="1:23" x14ac:dyDescent="0.25">
      <c r="B18" s="2">
        <f>B16-B17</f>
        <v>0</v>
      </c>
      <c r="C18" s="2">
        <f t="shared" ref="C18:W18" si="0">C16-C17</f>
        <v>0</v>
      </c>
      <c r="D18" s="2">
        <f t="shared" si="0"/>
        <v>0</v>
      </c>
      <c r="E18" s="2">
        <f t="shared" si="0"/>
        <v>0</v>
      </c>
      <c r="F18" s="2">
        <f t="shared" si="0"/>
        <v>0</v>
      </c>
      <c r="G18" s="2">
        <f t="shared" si="0"/>
        <v>0</v>
      </c>
      <c r="H18" s="2">
        <f t="shared" si="0"/>
        <v>0</v>
      </c>
      <c r="I18" s="2">
        <f t="shared" si="0"/>
        <v>0</v>
      </c>
      <c r="J18" s="2">
        <f t="shared" si="0"/>
        <v>0</v>
      </c>
      <c r="K18" s="2">
        <f t="shared" si="0"/>
        <v>0</v>
      </c>
      <c r="L18" s="2">
        <f t="shared" si="0"/>
        <v>0</v>
      </c>
      <c r="M18" s="2">
        <f t="shared" si="0"/>
        <v>0</v>
      </c>
      <c r="N18" s="2">
        <f t="shared" si="0"/>
        <v>0</v>
      </c>
      <c r="O18" s="2">
        <f t="shared" si="0"/>
        <v>0</v>
      </c>
      <c r="P18" s="2">
        <f t="shared" si="0"/>
        <v>0</v>
      </c>
      <c r="Q18" s="2">
        <f t="shared" si="0"/>
        <v>0</v>
      </c>
      <c r="R18" s="2">
        <f t="shared" si="0"/>
        <v>0</v>
      </c>
      <c r="S18" s="2">
        <f t="shared" si="0"/>
        <v>0</v>
      </c>
      <c r="T18" s="2">
        <f t="shared" si="0"/>
        <v>0</v>
      </c>
      <c r="U18" s="2">
        <f t="shared" si="0"/>
        <v>0</v>
      </c>
      <c r="V18" s="2">
        <f t="shared" si="0"/>
        <v>0</v>
      </c>
      <c r="W18" s="2">
        <f t="shared" si="0"/>
        <v>0</v>
      </c>
    </row>
    <row r="19" spans="1:23" x14ac:dyDescent="0.25"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</row>
    <row r="20" spans="1:23" ht="45" x14ac:dyDescent="0.25">
      <c r="A20" s="3" t="s">
        <v>38</v>
      </c>
      <c r="B20" s="4" t="s">
        <v>0</v>
      </c>
      <c r="C20" s="4" t="s">
        <v>1</v>
      </c>
      <c r="D20" s="4" t="s">
        <v>2</v>
      </c>
      <c r="E20" s="4" t="s">
        <v>3</v>
      </c>
      <c r="F20" s="4" t="s">
        <v>4</v>
      </c>
      <c r="G20" s="4" t="s">
        <v>5</v>
      </c>
      <c r="H20" s="4" t="s">
        <v>6</v>
      </c>
      <c r="I20" s="4" t="s">
        <v>7</v>
      </c>
      <c r="J20" s="4" t="s">
        <v>8</v>
      </c>
      <c r="K20" s="4" t="s">
        <v>9</v>
      </c>
      <c r="L20" s="4" t="s">
        <v>10</v>
      </c>
      <c r="M20" s="4" t="s">
        <v>11</v>
      </c>
      <c r="N20" s="4" t="s">
        <v>12</v>
      </c>
      <c r="O20" s="4" t="s">
        <v>13</v>
      </c>
      <c r="P20" s="4" t="s">
        <v>14</v>
      </c>
      <c r="Q20" s="4" t="s">
        <v>15</v>
      </c>
      <c r="R20" s="4" t="s">
        <v>16</v>
      </c>
      <c r="S20" s="4" t="s">
        <v>17</v>
      </c>
      <c r="T20" s="4" t="s">
        <v>18</v>
      </c>
      <c r="U20" s="4" t="s">
        <v>19</v>
      </c>
      <c r="V20" s="4" t="s">
        <v>20</v>
      </c>
      <c r="W20" s="4" t="s">
        <v>21</v>
      </c>
    </row>
    <row r="21" spans="1:23" x14ac:dyDescent="0.25">
      <c r="A21" s="5" t="str">
        <f t="shared" ref="A21:A34" si="1">A3</f>
        <v>Load Factor</v>
      </c>
      <c r="B21" s="7">
        <f t="shared" ref="B21:W21" si="2">B3-B2</f>
        <v>0.31223399699935328</v>
      </c>
      <c r="C21" s="7">
        <f t="shared" si="2"/>
        <v>-0.21413999933015759</v>
      </c>
      <c r="D21" s="7">
        <f t="shared" si="2"/>
        <v>-0.34753945564689559</v>
      </c>
      <c r="E21" s="7">
        <f t="shared" si="2"/>
        <v>-1.5037982788505246</v>
      </c>
      <c r="F21" s="7">
        <f t="shared" si="2"/>
        <v>-3.5985749867484174</v>
      </c>
      <c r="G21" s="7">
        <f t="shared" si="2"/>
        <v>-11.375044614720309</v>
      </c>
      <c r="H21" s="7">
        <f t="shared" si="2"/>
        <v>-1.1079254184927549</v>
      </c>
      <c r="I21" s="7">
        <f t="shared" si="2"/>
        <v>-6.6021803227145028</v>
      </c>
      <c r="J21" s="7">
        <f t="shared" si="2"/>
        <v>-13.112458382051045</v>
      </c>
      <c r="K21" s="7">
        <f t="shared" si="2"/>
        <v>-21.11625744705816</v>
      </c>
      <c r="L21" s="7">
        <f t="shared" si="2"/>
        <v>-48.381213952223334</v>
      </c>
      <c r="M21" s="7">
        <f t="shared" si="2"/>
        <v>0</v>
      </c>
      <c r="N21" s="7">
        <f t="shared" si="2"/>
        <v>10.936175957245723</v>
      </c>
      <c r="O21" s="7">
        <f t="shared" si="2"/>
        <v>7.6213391001074342</v>
      </c>
      <c r="P21" s="7">
        <f t="shared" si="2"/>
        <v>23.297403754979314</v>
      </c>
      <c r="Q21" s="7">
        <f t="shared" si="2"/>
        <v>51.140385105314635</v>
      </c>
      <c r="R21" s="7">
        <f t="shared" si="2"/>
        <v>-3.0295214285715701</v>
      </c>
      <c r="S21" s="7">
        <f t="shared" si="2"/>
        <v>-16.071786793319916</v>
      </c>
      <c r="T21" s="7">
        <f t="shared" si="2"/>
        <v>-49.161653896888311</v>
      </c>
      <c r="U21" s="7">
        <f t="shared" si="2"/>
        <v>-99.549489063618239</v>
      </c>
      <c r="V21" s="7">
        <f t="shared" si="2"/>
        <v>-225.59243296016939</v>
      </c>
      <c r="W21" s="7">
        <f t="shared" si="2"/>
        <v>2.7992060183244121</v>
      </c>
    </row>
    <row r="22" spans="1:23" x14ac:dyDescent="0.25">
      <c r="A22" s="5" t="str">
        <f t="shared" si="1"/>
        <v>Coincidence Factor</v>
      </c>
      <c r="B22" s="7">
        <f t="shared" ref="B22:W22" si="3">B4-B3</f>
        <v>-2.1282702363171353</v>
      </c>
      <c r="C22" s="7">
        <f t="shared" si="3"/>
        <v>1.0580807123060936</v>
      </c>
      <c r="D22" s="7">
        <f t="shared" si="3"/>
        <v>1.4986895680227121</v>
      </c>
      <c r="E22" s="7">
        <f t="shared" si="3"/>
        <v>5.0763944355866784</v>
      </c>
      <c r="F22" s="7">
        <f t="shared" si="3"/>
        <v>11.432738168049241</v>
      </c>
      <c r="G22" s="7">
        <f t="shared" si="3"/>
        <v>35.302741215328979</v>
      </c>
      <c r="H22" s="7">
        <f t="shared" si="3"/>
        <v>8.7580676567708906</v>
      </c>
      <c r="I22" s="7">
        <f t="shared" si="3"/>
        <v>50.238476681855445</v>
      </c>
      <c r="J22" s="7">
        <f t="shared" si="3"/>
        <v>99.413677823802573</v>
      </c>
      <c r="K22" s="7">
        <f t="shared" si="3"/>
        <v>159.97274029928485</v>
      </c>
      <c r="L22" s="7">
        <f t="shared" si="3"/>
        <v>366.81311784011632</v>
      </c>
      <c r="M22" s="7">
        <f t="shared" si="3"/>
        <v>0</v>
      </c>
      <c r="N22" s="7">
        <f t="shared" si="3"/>
        <v>64.92357521491158</v>
      </c>
      <c r="O22" s="7">
        <f t="shared" si="3"/>
        <v>114.90233783611893</v>
      </c>
      <c r="P22" s="7">
        <f t="shared" si="3"/>
        <v>235.56326825450014</v>
      </c>
      <c r="Q22" s="7">
        <f t="shared" si="3"/>
        <v>536.40846404420881</v>
      </c>
      <c r="R22" s="7">
        <f t="shared" si="3"/>
        <v>32.225782170644152</v>
      </c>
      <c r="S22" s="7">
        <f t="shared" si="3"/>
        <v>224.32059297726482</v>
      </c>
      <c r="T22" s="7">
        <f t="shared" si="3"/>
        <v>733.05211807921296</v>
      </c>
      <c r="U22" s="7">
        <f t="shared" si="3"/>
        <v>1491.7241598960391</v>
      </c>
      <c r="V22" s="7">
        <f t="shared" si="3"/>
        <v>3359.1152389468043</v>
      </c>
      <c r="W22" s="7">
        <f t="shared" si="3"/>
        <v>18.123213854684082</v>
      </c>
    </row>
    <row r="23" spans="1:23" x14ac:dyDescent="0.25">
      <c r="A23" s="5" t="str">
        <f t="shared" si="1"/>
        <v>Forecast</v>
      </c>
      <c r="B23" s="7">
        <f t="shared" ref="B23:W23" si="4">B5-B4</f>
        <v>-0.47588576634596791</v>
      </c>
      <c r="C23" s="7">
        <f t="shared" si="4"/>
        <v>-4.2921324342158158</v>
      </c>
      <c r="D23" s="7">
        <f t="shared" si="4"/>
        <v>-2.5753045398506913</v>
      </c>
      <c r="E23" s="7">
        <f t="shared" si="4"/>
        <v>-2.0325749084422853</v>
      </c>
      <c r="F23" s="7">
        <f t="shared" si="4"/>
        <v>-0.39196725717096115</v>
      </c>
      <c r="G23" s="7">
        <f t="shared" si="4"/>
        <v>-2.5111237447028998</v>
      </c>
      <c r="H23" s="7">
        <f t="shared" si="4"/>
        <v>448.21395537194849</v>
      </c>
      <c r="I23" s="7">
        <f t="shared" si="4"/>
        <v>179.73261871191289</v>
      </c>
      <c r="J23" s="7">
        <f t="shared" si="4"/>
        <v>-42.566189441299684</v>
      </c>
      <c r="K23" s="7">
        <f t="shared" si="4"/>
        <v>-132.42477588710972</v>
      </c>
      <c r="L23" s="7">
        <f t="shared" si="4"/>
        <v>131.32109764893539</v>
      </c>
      <c r="M23" s="7">
        <f t="shared" si="4"/>
        <v>0</v>
      </c>
      <c r="N23" s="7">
        <f t="shared" si="4"/>
        <v>3923.7879612082511</v>
      </c>
      <c r="O23" s="7">
        <f t="shared" si="4"/>
        <v>-187.78566202042384</v>
      </c>
      <c r="P23" s="7">
        <f t="shared" si="4"/>
        <v>722.6350645353341</v>
      </c>
      <c r="Q23" s="7">
        <f t="shared" si="4"/>
        <v>-14.227973863045918</v>
      </c>
      <c r="R23" s="7">
        <f t="shared" si="4"/>
        <v>513.20298516042408</v>
      </c>
      <c r="S23" s="7">
        <f t="shared" si="4"/>
        <v>2045.6764661226644</v>
      </c>
      <c r="T23" s="7">
        <f t="shared" si="4"/>
        <v>961.69271232595202</v>
      </c>
      <c r="U23" s="7">
        <f t="shared" si="4"/>
        <v>1434.8481951178692</v>
      </c>
      <c r="V23" s="7">
        <f t="shared" si="4"/>
        <v>8369.90147652835</v>
      </c>
      <c r="W23" s="7">
        <f t="shared" si="4"/>
        <v>70.925092545762709</v>
      </c>
    </row>
    <row r="24" spans="1:23" x14ac:dyDescent="0.25">
      <c r="A24" s="5" t="str">
        <f t="shared" si="1"/>
        <v>Service Models</v>
      </c>
      <c r="B24" s="7">
        <f t="shared" ref="B24:W24" si="5">B6-B5</f>
        <v>-2.4531899952577874E-2</v>
      </c>
      <c r="C24" s="7">
        <f t="shared" si="5"/>
        <v>6.8741626625509866E-2</v>
      </c>
      <c r="D24" s="7">
        <f t="shared" si="5"/>
        <v>9.9949187621604096E-2</v>
      </c>
      <c r="E24" s="7">
        <f t="shared" si="5"/>
        <v>1.9766507863153038E-2</v>
      </c>
      <c r="F24" s="7">
        <f t="shared" si="5"/>
        <v>-5.8825833321577647E-2</v>
      </c>
      <c r="G24" s="7">
        <f t="shared" si="5"/>
        <v>-0.31281188087336886</v>
      </c>
      <c r="H24" s="7">
        <f t="shared" si="5"/>
        <v>0.16392577934880137</v>
      </c>
      <c r="I24" s="7">
        <f t="shared" si="5"/>
        <v>-2.953307001871508E-2</v>
      </c>
      <c r="J24" s="7">
        <f t="shared" si="5"/>
        <v>-0.2347901929379077</v>
      </c>
      <c r="K24" s="7">
        <f t="shared" si="5"/>
        <v>-0.48580500534444582</v>
      </c>
      <c r="L24" s="7">
        <f t="shared" si="5"/>
        <v>-1.3521384877931268</v>
      </c>
      <c r="M24" s="7">
        <f t="shared" si="5"/>
        <v>0</v>
      </c>
      <c r="N24" s="7">
        <f t="shared" si="5"/>
        <v>-5.1485157923707447E-2</v>
      </c>
      <c r="O24" s="7">
        <f t="shared" si="5"/>
        <v>-0.13039555231353006</v>
      </c>
      <c r="P24" s="7">
        <f t="shared" si="5"/>
        <v>-0.69520365544303786</v>
      </c>
      <c r="Q24" s="7">
        <f t="shared" si="5"/>
        <v>-1.4535868223283614</v>
      </c>
      <c r="R24" s="7">
        <f t="shared" si="5"/>
        <v>-0.76807393709304961</v>
      </c>
      <c r="S24" s="7">
        <f t="shared" si="5"/>
        <v>-8.2252525796502596</v>
      </c>
      <c r="T24" s="7">
        <f t="shared" si="5"/>
        <v>-24.728842784432345</v>
      </c>
      <c r="U24" s="7">
        <f t="shared" si="5"/>
        <v>-52.242800411520875</v>
      </c>
      <c r="V24" s="7">
        <f t="shared" si="5"/>
        <v>-122.24036465457175</v>
      </c>
      <c r="W24" s="7">
        <f t="shared" si="5"/>
        <v>1.1433014031536004</v>
      </c>
    </row>
    <row r="25" spans="1:23" x14ac:dyDescent="0.25">
      <c r="A25" s="5" t="str">
        <f t="shared" si="1"/>
        <v>Loss Adjustment factors</v>
      </c>
      <c r="B25" s="7">
        <f t="shared" ref="B25:W25" si="6">B7-B6</f>
        <v>0</v>
      </c>
      <c r="C25" s="7">
        <f t="shared" si="6"/>
        <v>0</v>
      </c>
      <c r="D25" s="7">
        <f t="shared" si="6"/>
        <v>0</v>
      </c>
      <c r="E25" s="7">
        <f t="shared" si="6"/>
        <v>0</v>
      </c>
      <c r="F25" s="7">
        <f t="shared" si="6"/>
        <v>0</v>
      </c>
      <c r="G25" s="7">
        <f t="shared" si="6"/>
        <v>0</v>
      </c>
      <c r="H25" s="7">
        <f t="shared" si="6"/>
        <v>0</v>
      </c>
      <c r="I25" s="7">
        <f t="shared" si="6"/>
        <v>0</v>
      </c>
      <c r="J25" s="7">
        <f t="shared" si="6"/>
        <v>0</v>
      </c>
      <c r="K25" s="7">
        <f t="shared" si="6"/>
        <v>0</v>
      </c>
      <c r="L25" s="7">
        <f t="shared" si="6"/>
        <v>0</v>
      </c>
      <c r="M25" s="7">
        <f t="shared" si="6"/>
        <v>0</v>
      </c>
      <c r="N25" s="7">
        <f t="shared" si="6"/>
        <v>0</v>
      </c>
      <c r="O25" s="7">
        <f t="shared" si="6"/>
        <v>0</v>
      </c>
      <c r="P25" s="7">
        <f t="shared" si="6"/>
        <v>0</v>
      </c>
      <c r="Q25" s="7">
        <f t="shared" si="6"/>
        <v>0</v>
      </c>
      <c r="R25" s="7">
        <f t="shared" si="6"/>
        <v>0</v>
      </c>
      <c r="S25" s="7">
        <f t="shared" si="6"/>
        <v>0</v>
      </c>
      <c r="T25" s="7">
        <f t="shared" si="6"/>
        <v>0</v>
      </c>
      <c r="U25" s="7">
        <f t="shared" si="6"/>
        <v>0</v>
      </c>
      <c r="V25" s="7">
        <f t="shared" si="6"/>
        <v>0</v>
      </c>
      <c r="W25" s="7">
        <f t="shared" si="6"/>
        <v>0</v>
      </c>
    </row>
    <row r="26" spans="1:23" x14ac:dyDescent="0.25">
      <c r="A26" s="5" t="str">
        <f t="shared" si="1"/>
        <v>Average KVAR By KVA</v>
      </c>
      <c r="B26" s="7">
        <f t="shared" ref="B26:W26" si="7">B8-B7</f>
        <v>-3.659999999999286E-2</v>
      </c>
      <c r="C26" s="7">
        <f t="shared" si="7"/>
        <v>0</v>
      </c>
      <c r="D26" s="7">
        <f t="shared" si="7"/>
        <v>-3.659999999999286E-2</v>
      </c>
      <c r="E26" s="7">
        <f t="shared" si="7"/>
        <v>-0.109800000000007</v>
      </c>
      <c r="F26" s="7">
        <f t="shared" si="7"/>
        <v>-0.29279999999999973</v>
      </c>
      <c r="G26" s="7">
        <f t="shared" si="7"/>
        <v>-1.0247999999999138</v>
      </c>
      <c r="H26" s="7">
        <f t="shared" si="7"/>
        <v>12.229467698044118</v>
      </c>
      <c r="I26" s="7">
        <f t="shared" si="7"/>
        <v>4.1800242886297383</v>
      </c>
      <c r="J26" s="7">
        <f t="shared" si="7"/>
        <v>7.0554907903797357</v>
      </c>
      <c r="K26" s="7">
        <f t="shared" si="7"/>
        <v>12.202338435216006</v>
      </c>
      <c r="L26" s="7">
        <f t="shared" si="7"/>
        <v>27.880537379962334</v>
      </c>
      <c r="M26" s="7">
        <f t="shared" si="7"/>
        <v>0</v>
      </c>
      <c r="N26" s="7">
        <f t="shared" si="7"/>
        <v>10.328144279402295</v>
      </c>
      <c r="O26" s="7">
        <f t="shared" si="7"/>
        <v>7.6761119260600026</v>
      </c>
      <c r="P26" s="7">
        <f t="shared" si="7"/>
        <v>2.6109206186865777</v>
      </c>
      <c r="Q26" s="7">
        <f t="shared" si="7"/>
        <v>28.12377575075152</v>
      </c>
      <c r="R26" s="7">
        <f t="shared" si="7"/>
        <v>14.262060227300935</v>
      </c>
      <c r="S26" s="7">
        <f t="shared" si="7"/>
        <v>21.030137166560962</v>
      </c>
      <c r="T26" s="7">
        <f t="shared" si="7"/>
        <v>4.7116323739683139</v>
      </c>
      <c r="U26" s="7">
        <f t="shared" si="7"/>
        <v>7.8815102751541417</v>
      </c>
      <c r="V26" s="7">
        <f t="shared" si="7"/>
        <v>85.958085112244589</v>
      </c>
      <c r="W26" s="7">
        <f t="shared" si="7"/>
        <v>-0.87049356115335286</v>
      </c>
    </row>
    <row r="27" spans="1:23" x14ac:dyDescent="0.25">
      <c r="A27" s="5" t="str">
        <f t="shared" si="1"/>
        <v>Gross Asset Models</v>
      </c>
      <c r="B27" s="7">
        <f t="shared" ref="B27:W27" si="8">B9-B8</f>
        <v>-0.14967022977515398</v>
      </c>
      <c r="C27" s="7">
        <f t="shared" si="8"/>
        <v>-1.3931054647960082</v>
      </c>
      <c r="D27" s="7">
        <f t="shared" si="8"/>
        <v>-1.4826899466567198</v>
      </c>
      <c r="E27" s="7">
        <f t="shared" si="8"/>
        <v>-1.4200807142147198</v>
      </c>
      <c r="F27" s="7">
        <f t="shared" si="8"/>
        <v>-1.2453637845117669</v>
      </c>
      <c r="G27" s="7">
        <f t="shared" si="8"/>
        <v>-0.5709286636295019</v>
      </c>
      <c r="H27" s="7">
        <f t="shared" si="8"/>
        <v>32.582251292916681</v>
      </c>
      <c r="I27" s="7">
        <f t="shared" si="8"/>
        <v>29.587233774391734</v>
      </c>
      <c r="J27" s="7">
        <f t="shared" si="8"/>
        <v>59.897018318056325</v>
      </c>
      <c r="K27" s="7">
        <f t="shared" si="8"/>
        <v>96.253088921668677</v>
      </c>
      <c r="L27" s="7">
        <f t="shared" si="8"/>
        <v>190.77749333215252</v>
      </c>
      <c r="M27" s="7">
        <f t="shared" si="8"/>
        <v>0</v>
      </c>
      <c r="N27" s="7">
        <f t="shared" si="8"/>
        <v>218.83608458319941</v>
      </c>
      <c r="O27" s="7">
        <f t="shared" si="8"/>
        <v>53.770906282116812</v>
      </c>
      <c r="P27" s="7">
        <f t="shared" si="8"/>
        <v>103.46657114932168</v>
      </c>
      <c r="Q27" s="7">
        <f t="shared" si="8"/>
        <v>225.85241792327724</v>
      </c>
      <c r="R27" s="7">
        <f t="shared" si="8"/>
        <v>2.9914449268976568</v>
      </c>
      <c r="S27" s="7">
        <f t="shared" si="8"/>
        <v>-10.16479830021126</v>
      </c>
      <c r="T27" s="7">
        <f t="shared" si="8"/>
        <v>-181.22018528055924</v>
      </c>
      <c r="U27" s="7">
        <f t="shared" si="8"/>
        <v>-313.27736130011908</v>
      </c>
      <c r="V27" s="7">
        <f t="shared" si="8"/>
        <v>-823.43934420097503</v>
      </c>
      <c r="W27" s="7">
        <f t="shared" si="8"/>
        <v>-26.644563510425769</v>
      </c>
    </row>
    <row r="28" spans="1:23" x14ac:dyDescent="0.25">
      <c r="A28" s="5" t="str">
        <f t="shared" si="1"/>
        <v>Peaking Probabilities</v>
      </c>
      <c r="B28" s="7">
        <f t="shared" ref="B28:W28" si="9">B10-B9</f>
        <v>0.25205796605270336</v>
      </c>
      <c r="C28" s="7">
        <f t="shared" si="9"/>
        <v>-0.14858269038223426</v>
      </c>
      <c r="D28" s="7">
        <f t="shared" si="9"/>
        <v>-0.23975866998141271</v>
      </c>
      <c r="E28" s="7">
        <f t="shared" si="9"/>
        <v>-1.0132596377343361</v>
      </c>
      <c r="F28" s="7">
        <f t="shared" si="9"/>
        <v>-2.4885079921253919</v>
      </c>
      <c r="G28" s="7">
        <f t="shared" si="9"/>
        <v>-7.8409703441172951</v>
      </c>
      <c r="H28" s="7">
        <f t="shared" si="9"/>
        <v>-1.5779695504272695</v>
      </c>
      <c r="I28" s="7">
        <f t="shared" si="9"/>
        <v>-6.842369449301259</v>
      </c>
      <c r="J28" s="7">
        <f t="shared" si="9"/>
        <v>-13.414883722897684</v>
      </c>
      <c r="K28" s="7">
        <f t="shared" si="9"/>
        <v>-21.480342346609177</v>
      </c>
      <c r="L28" s="7">
        <f t="shared" si="9"/>
        <v>-50.679537409749173</v>
      </c>
      <c r="M28" s="7">
        <f t="shared" si="9"/>
        <v>0</v>
      </c>
      <c r="N28" s="7">
        <f t="shared" si="9"/>
        <v>-11.486974707172521</v>
      </c>
      <c r="O28" s="7">
        <f t="shared" si="9"/>
        <v>-10.505775216585789</v>
      </c>
      <c r="P28" s="7">
        <f t="shared" si="9"/>
        <v>-23.643567148506918</v>
      </c>
      <c r="Q28" s="7">
        <f t="shared" si="9"/>
        <v>-49.666744561549422</v>
      </c>
      <c r="R28" s="7">
        <f t="shared" si="9"/>
        <v>-3.3212871722234922</v>
      </c>
      <c r="S28" s="7">
        <f t="shared" si="9"/>
        <v>-26.215271225166362</v>
      </c>
      <c r="T28" s="7">
        <f t="shared" si="9"/>
        <v>-83.308583306723449</v>
      </c>
      <c r="U28" s="7">
        <f t="shared" si="9"/>
        <v>-168.04190914468199</v>
      </c>
      <c r="V28" s="7">
        <f t="shared" si="9"/>
        <v>-394.25071591077722</v>
      </c>
      <c r="W28" s="7">
        <f t="shared" si="9"/>
        <v>28.921909555710954</v>
      </c>
    </row>
    <row r="29" spans="1:23" x14ac:dyDescent="0.25">
      <c r="A29" s="5" t="str">
        <f t="shared" si="1"/>
        <v>Hours in Time Band and Days in year</v>
      </c>
      <c r="B29" s="7">
        <f t="shared" ref="B29:W29" si="10">B11-B10</f>
        <v>5.5779010493239412E-2</v>
      </c>
      <c r="C29" s="7">
        <f t="shared" si="10"/>
        <v>-2.8263213778714658E-2</v>
      </c>
      <c r="D29" s="7">
        <f t="shared" si="10"/>
        <v>-3.9519049055769528E-2</v>
      </c>
      <c r="E29" s="7">
        <f t="shared" si="10"/>
        <v>4.0325350822655537E-2</v>
      </c>
      <c r="F29" s="7">
        <f t="shared" si="10"/>
        <v>0.22806245692856919</v>
      </c>
      <c r="G29" s="7">
        <f t="shared" si="10"/>
        <v>0.80908955817517381</v>
      </c>
      <c r="H29" s="7">
        <f t="shared" si="10"/>
        <v>-1.5573233819393408</v>
      </c>
      <c r="I29" s="7">
        <f t="shared" si="10"/>
        <v>-1.8918390931003159</v>
      </c>
      <c r="J29" s="7">
        <f t="shared" si="10"/>
        <v>-4.3695892083824219</v>
      </c>
      <c r="K29" s="7">
        <f t="shared" si="10"/>
        <v>-7.0538925323853618</v>
      </c>
      <c r="L29" s="7">
        <f t="shared" si="10"/>
        <v>-14.267865184694529</v>
      </c>
      <c r="M29" s="7">
        <f t="shared" si="10"/>
        <v>0</v>
      </c>
      <c r="N29" s="7">
        <f t="shared" si="10"/>
        <v>-5.5882252012006575</v>
      </c>
      <c r="O29" s="7">
        <f t="shared" si="10"/>
        <v>-2.9883153014652635</v>
      </c>
      <c r="P29" s="7">
        <f t="shared" si="10"/>
        <v>-2.2396553807611781</v>
      </c>
      <c r="Q29" s="7">
        <f t="shared" si="10"/>
        <v>-7.7478605290671112</v>
      </c>
      <c r="R29" s="7">
        <f t="shared" si="10"/>
        <v>-4.7295724123409855</v>
      </c>
      <c r="S29" s="7">
        <f t="shared" si="10"/>
        <v>-18.171768142798101</v>
      </c>
      <c r="T29" s="7">
        <f t="shared" si="10"/>
        <v>-42.708199087326648</v>
      </c>
      <c r="U29" s="7">
        <f t="shared" si="10"/>
        <v>-86.705915705824737</v>
      </c>
      <c r="V29" s="7">
        <f t="shared" si="10"/>
        <v>-194.82207560338429</v>
      </c>
      <c r="W29" s="7">
        <f t="shared" si="10"/>
        <v>-4.6499676857597478</v>
      </c>
    </row>
    <row r="30" spans="1:23" x14ac:dyDescent="0.25">
      <c r="A30" s="5" t="str">
        <f t="shared" si="1"/>
        <v>Real pre-tax cost of capital</v>
      </c>
      <c r="B30" s="7">
        <f t="shared" ref="B30:W30" si="11">B12-B11</f>
        <v>0</v>
      </c>
      <c r="C30" s="7">
        <f t="shared" si="11"/>
        <v>0</v>
      </c>
      <c r="D30" s="7">
        <f t="shared" si="11"/>
        <v>0</v>
      </c>
      <c r="E30" s="7">
        <f t="shared" si="11"/>
        <v>0</v>
      </c>
      <c r="F30" s="7">
        <f t="shared" si="11"/>
        <v>0</v>
      </c>
      <c r="G30" s="7">
        <f t="shared" si="11"/>
        <v>0</v>
      </c>
      <c r="H30" s="7">
        <f t="shared" si="11"/>
        <v>0</v>
      </c>
      <c r="I30" s="7">
        <f t="shared" si="11"/>
        <v>0</v>
      </c>
      <c r="J30" s="7">
        <f t="shared" si="11"/>
        <v>0</v>
      </c>
      <c r="K30" s="7">
        <f t="shared" si="11"/>
        <v>0</v>
      </c>
      <c r="L30" s="7">
        <f t="shared" si="11"/>
        <v>0</v>
      </c>
      <c r="M30" s="7">
        <f t="shared" si="11"/>
        <v>0</v>
      </c>
      <c r="N30" s="7">
        <f t="shared" si="11"/>
        <v>0</v>
      </c>
      <c r="O30" s="7">
        <f t="shared" si="11"/>
        <v>0</v>
      </c>
      <c r="P30" s="7">
        <f t="shared" si="11"/>
        <v>0</v>
      </c>
      <c r="Q30" s="7">
        <f t="shared" si="11"/>
        <v>0</v>
      </c>
      <c r="R30" s="7">
        <f t="shared" si="11"/>
        <v>0</v>
      </c>
      <c r="S30" s="7">
        <f t="shared" si="11"/>
        <v>0</v>
      </c>
      <c r="T30" s="7">
        <f t="shared" si="11"/>
        <v>0</v>
      </c>
      <c r="U30" s="7">
        <f t="shared" si="11"/>
        <v>0</v>
      </c>
      <c r="V30" s="7">
        <f t="shared" si="11"/>
        <v>0</v>
      </c>
      <c r="W30" s="7">
        <f t="shared" si="11"/>
        <v>0</v>
      </c>
    </row>
    <row r="31" spans="1:23" x14ac:dyDescent="0.25">
      <c r="A31" s="5" t="str">
        <f t="shared" si="1"/>
        <v>Transmission Exits Charges</v>
      </c>
      <c r="B31" s="7">
        <f t="shared" ref="B31:W31" si="12">B13-B12</f>
        <v>0.12190150541344735</v>
      </c>
      <c r="C31" s="7">
        <f t="shared" si="12"/>
        <v>7.7358171457689195E-2</v>
      </c>
      <c r="D31" s="7">
        <f t="shared" si="12"/>
        <v>-1.1576488450430134E-2</v>
      </c>
      <c r="E31" s="7">
        <f t="shared" si="12"/>
        <v>-9.4864271538256162E-2</v>
      </c>
      <c r="F31" s="7">
        <f t="shared" si="12"/>
        <v>-0.22769207678118164</v>
      </c>
      <c r="G31" s="7">
        <f t="shared" si="12"/>
        <v>-0.6606726222528323</v>
      </c>
      <c r="H31" s="7">
        <f t="shared" si="12"/>
        <v>3.3346123005583195</v>
      </c>
      <c r="I31" s="7">
        <f t="shared" si="12"/>
        <v>-1.7161432767197766</v>
      </c>
      <c r="J31" s="7">
        <f t="shared" si="12"/>
        <v>-3.3467966117350443</v>
      </c>
      <c r="K31" s="7">
        <f t="shared" si="12"/>
        <v>-6.1439135105047171</v>
      </c>
      <c r="L31" s="7">
        <f t="shared" si="12"/>
        <v>-18.445681004399376</v>
      </c>
      <c r="M31" s="7">
        <f t="shared" si="12"/>
        <v>0</v>
      </c>
      <c r="N31" s="7">
        <f t="shared" si="12"/>
        <v>3.7663252329966781</v>
      </c>
      <c r="O31" s="7">
        <f t="shared" si="12"/>
        <v>-2.1924832873146443</v>
      </c>
      <c r="P31" s="7">
        <f t="shared" si="12"/>
        <v>27.24345057537721</v>
      </c>
      <c r="Q31" s="7">
        <f t="shared" si="12"/>
        <v>30.904254475608468</v>
      </c>
      <c r="R31" s="7">
        <f t="shared" si="12"/>
        <v>3.5249427007352097</v>
      </c>
      <c r="S31" s="7">
        <f t="shared" si="12"/>
        <v>-15.942171647722716</v>
      </c>
      <c r="T31" s="7">
        <f t="shared" si="12"/>
        <v>-61.958389417246508</v>
      </c>
      <c r="U31" s="7">
        <f t="shared" si="12"/>
        <v>-124.79342177772196</v>
      </c>
      <c r="V31" s="7">
        <f t="shared" si="12"/>
        <v>-290.52709475447773</v>
      </c>
      <c r="W31" s="7">
        <f t="shared" si="12"/>
        <v>0.77299513627031047</v>
      </c>
    </row>
    <row r="32" spans="1:23" x14ac:dyDescent="0.25">
      <c r="A32" s="5" t="str">
        <f t="shared" si="1"/>
        <v>Other Expenditure</v>
      </c>
      <c r="B32" s="7">
        <f t="shared" ref="B32:W32" si="13">B14-B13</f>
        <v>0.42382202004762348</v>
      </c>
      <c r="C32" s="7">
        <f t="shared" si="13"/>
        <v>2.1793743941666648</v>
      </c>
      <c r="D32" s="7">
        <f t="shared" si="13"/>
        <v>1.5995519735776043</v>
      </c>
      <c r="E32" s="7">
        <f t="shared" si="13"/>
        <v>8.7813420991267321E-2</v>
      </c>
      <c r="F32" s="7">
        <f t="shared" si="13"/>
        <v>-2.6400333251798997</v>
      </c>
      <c r="G32" s="7">
        <f t="shared" si="13"/>
        <v>-12.886709599333244</v>
      </c>
      <c r="H32" s="7">
        <f t="shared" si="13"/>
        <v>43.79752587064354</v>
      </c>
      <c r="I32" s="7">
        <f t="shared" si="13"/>
        <v>7.7079761657109884</v>
      </c>
      <c r="J32" s="7">
        <f t="shared" si="13"/>
        <v>22.481363693625099</v>
      </c>
      <c r="K32" s="7">
        <f t="shared" si="13"/>
        <v>30.901326323692047</v>
      </c>
      <c r="L32" s="7">
        <f t="shared" si="13"/>
        <v>9.6449844140515779</v>
      </c>
      <c r="M32" s="7">
        <f t="shared" si="13"/>
        <v>0</v>
      </c>
      <c r="N32" s="7">
        <f t="shared" si="13"/>
        <v>103.32269180656385</v>
      </c>
      <c r="O32" s="7">
        <f t="shared" si="13"/>
        <v>-9.0642952698726731</v>
      </c>
      <c r="P32" s="7">
        <f t="shared" si="13"/>
        <v>45.236502577343344</v>
      </c>
      <c r="Q32" s="7">
        <f t="shared" si="13"/>
        <v>25.299529700023413</v>
      </c>
      <c r="R32" s="7">
        <f t="shared" si="13"/>
        <v>77.66930300621425</v>
      </c>
      <c r="S32" s="7">
        <f t="shared" si="13"/>
        <v>-29.442660951861399</v>
      </c>
      <c r="T32" s="7">
        <f t="shared" si="13"/>
        <v>-416.75675844171201</v>
      </c>
      <c r="U32" s="7">
        <f t="shared" si="13"/>
        <v>-829.38466539412912</v>
      </c>
      <c r="V32" s="7">
        <f t="shared" si="13"/>
        <v>-2118.0906885126315</v>
      </c>
      <c r="W32" s="7">
        <f t="shared" si="13"/>
        <v>19.073979111481549</v>
      </c>
    </row>
    <row r="33" spans="1:23" x14ac:dyDescent="0.25">
      <c r="A33" s="5" t="str">
        <f t="shared" si="1"/>
        <v>IDNO Discounts</v>
      </c>
      <c r="B33" s="7">
        <f t="shared" ref="B33:W33" si="14">B15-B14</f>
        <v>3.2519289124337547E-3</v>
      </c>
      <c r="C33" s="7">
        <f t="shared" si="14"/>
        <v>4.0075848528495328E-2</v>
      </c>
      <c r="D33" s="7">
        <f t="shared" si="14"/>
        <v>7.9008665244231224E-3</v>
      </c>
      <c r="E33" s="7">
        <f t="shared" si="14"/>
        <v>7.9356454177542446E-2</v>
      </c>
      <c r="F33" s="7">
        <f t="shared" si="14"/>
        <v>0.14239162058714783</v>
      </c>
      <c r="G33" s="7">
        <f t="shared" si="14"/>
        <v>0.52145682245759417</v>
      </c>
      <c r="H33" s="7">
        <f t="shared" si="14"/>
        <v>7.3616147100892704E-2</v>
      </c>
      <c r="I33" s="7">
        <f t="shared" si="14"/>
        <v>0.17818871334566211</v>
      </c>
      <c r="J33" s="7">
        <f t="shared" si="14"/>
        <v>0.31502679529148736</v>
      </c>
      <c r="K33" s="7">
        <f t="shared" si="14"/>
        <v>0.55537000356343924</v>
      </c>
      <c r="L33" s="7">
        <f t="shared" si="14"/>
        <v>1.6683256585311028</v>
      </c>
      <c r="M33" s="7">
        <f t="shared" si="14"/>
        <v>0</v>
      </c>
      <c r="N33" s="7">
        <f t="shared" si="14"/>
        <v>0.13544257896137424</v>
      </c>
      <c r="O33" s="7">
        <f t="shared" si="14"/>
        <v>0.17489777615628554</v>
      </c>
      <c r="P33" s="7">
        <f t="shared" si="14"/>
        <v>0.53030182772090484</v>
      </c>
      <c r="Q33" s="7">
        <f t="shared" si="14"/>
        <v>1.4204934111658076</v>
      </c>
      <c r="R33" s="7">
        <f t="shared" si="14"/>
        <v>0.47907191044623687</v>
      </c>
      <c r="S33" s="7">
        <f t="shared" si="14"/>
        <v>3.1426376022427576</v>
      </c>
      <c r="T33" s="7">
        <f t="shared" si="14"/>
        <v>6.2771799929614644</v>
      </c>
      <c r="U33" s="7">
        <f t="shared" si="14"/>
        <v>13.005742196619394</v>
      </c>
      <c r="V33" s="7">
        <f t="shared" si="14"/>
        <v>28.198479664715705</v>
      </c>
      <c r="W33" s="7">
        <f t="shared" si="14"/>
        <v>0.5254906353413844</v>
      </c>
    </row>
    <row r="34" spans="1:23" x14ac:dyDescent="0.25">
      <c r="A34" s="5" t="str">
        <f t="shared" si="1"/>
        <v>Allowed Revenue</v>
      </c>
      <c r="B34" s="7">
        <f t="shared" ref="B34:W34" si="15">B16-B15</f>
        <v>40.004000000000005</v>
      </c>
      <c r="C34" s="7">
        <f t="shared" si="15"/>
        <v>1.2044999999999959</v>
      </c>
      <c r="D34" s="7">
        <f t="shared" si="15"/>
        <v>17.811999999999998</v>
      </c>
      <c r="E34" s="7">
        <f t="shared" si="15"/>
        <v>91.177000000000049</v>
      </c>
      <c r="F34" s="7">
        <f t="shared" si="15"/>
        <v>223.48949999999991</v>
      </c>
      <c r="G34" s="7">
        <f t="shared" si="15"/>
        <v>712.7355</v>
      </c>
      <c r="H34" s="7">
        <f t="shared" si="15"/>
        <v>1.2045000000000528</v>
      </c>
      <c r="I34" s="7">
        <f t="shared" si="15"/>
        <v>1145.9540000000002</v>
      </c>
      <c r="J34" s="7">
        <f t="shared" si="15"/>
        <v>2245.2975000000006</v>
      </c>
      <c r="K34" s="7">
        <f t="shared" si="15"/>
        <v>3666.6075000000001</v>
      </c>
      <c r="L34" s="7">
        <f t="shared" si="15"/>
        <v>8967.6850000000049</v>
      </c>
      <c r="M34" s="7">
        <f t="shared" si="15"/>
        <v>0</v>
      </c>
      <c r="N34" s="7">
        <f t="shared" si="15"/>
        <v>1145.9539999999997</v>
      </c>
      <c r="O34" s="7">
        <f t="shared" si="15"/>
        <v>2245.2975000000006</v>
      </c>
      <c r="P34" s="7">
        <f t="shared" si="15"/>
        <v>3666.6440000000021</v>
      </c>
      <c r="Q34" s="7">
        <f t="shared" si="15"/>
        <v>8967.6850000000049</v>
      </c>
      <c r="R34" s="7">
        <f t="shared" si="15"/>
        <v>1.2409999999999854</v>
      </c>
      <c r="S34" s="7">
        <f t="shared" si="15"/>
        <v>6061.1535000000003</v>
      </c>
      <c r="T34" s="7">
        <f t="shared" si="15"/>
        <v>21425.536500000009</v>
      </c>
      <c r="U34" s="7">
        <f t="shared" si="15"/>
        <v>43120.296999999977</v>
      </c>
      <c r="V34" s="7">
        <f t="shared" si="15"/>
        <v>102281.2855</v>
      </c>
      <c r="W34" s="7">
        <f t="shared" si="15"/>
        <v>557.11587913805511</v>
      </c>
    </row>
    <row r="35" spans="1:23" x14ac:dyDescent="0.25">
      <c r="A35" s="5" t="s">
        <v>39</v>
      </c>
      <c r="B35" s="7">
        <f>SUM(B21:B34)</f>
        <v>38.358088295527978</v>
      </c>
      <c r="C35" s="7">
        <f t="shared" ref="C35:W35" si="16">SUM(C21:C34)</f>
        <v>-1.4480930494184818</v>
      </c>
      <c r="D35" s="7">
        <f t="shared" si="16"/>
        <v>16.285103446104429</v>
      </c>
      <c r="E35" s="7">
        <f t="shared" si="16"/>
        <v>90.306278358661217</v>
      </c>
      <c r="F35" s="7">
        <f t="shared" si="16"/>
        <v>224.34892698972567</v>
      </c>
      <c r="G35" s="7">
        <f t="shared" si="16"/>
        <v>712.18572612633238</v>
      </c>
      <c r="H35" s="7">
        <f t="shared" si="16"/>
        <v>546.11470376647242</v>
      </c>
      <c r="I35" s="7">
        <f t="shared" si="16"/>
        <v>1400.4964531239921</v>
      </c>
      <c r="J35" s="7">
        <f t="shared" si="16"/>
        <v>2357.415369861852</v>
      </c>
      <c r="K35" s="7">
        <f t="shared" si="16"/>
        <v>3777.7873772544135</v>
      </c>
      <c r="L35" s="7">
        <f t="shared" si="16"/>
        <v>9562.6641202348947</v>
      </c>
      <c r="M35" s="7">
        <f t="shared" si="16"/>
        <v>0</v>
      </c>
      <c r="N35" s="7">
        <f t="shared" si="16"/>
        <v>5464.8637157952353</v>
      </c>
      <c r="O35" s="7">
        <f t="shared" si="16"/>
        <v>2216.7761662725843</v>
      </c>
      <c r="P35" s="7">
        <f t="shared" si="16"/>
        <v>4800.6490571085542</v>
      </c>
      <c r="Q35" s="7">
        <f t="shared" si="16"/>
        <v>9793.738154634364</v>
      </c>
      <c r="R35" s="7">
        <f t="shared" si="16"/>
        <v>633.74813515243341</v>
      </c>
      <c r="S35" s="7">
        <f t="shared" si="16"/>
        <v>8231.0896242280032</v>
      </c>
      <c r="T35" s="7">
        <f t="shared" si="16"/>
        <v>22271.427530557216</v>
      </c>
      <c r="U35" s="7">
        <f t="shared" si="16"/>
        <v>44393.761044688043</v>
      </c>
      <c r="V35" s="7">
        <f t="shared" si="16"/>
        <v>109955.49606365513</v>
      </c>
      <c r="W35" s="7">
        <f t="shared" si="16"/>
        <v>667.23604264144524</v>
      </c>
    </row>
    <row r="37" spans="1:23" x14ac:dyDescent="0.25">
      <c r="B37" s="8">
        <f t="shared" ref="B37:W37" si="17">+B35/B2</f>
        <v>0.345641842126031</v>
      </c>
      <c r="C37" s="8">
        <f t="shared" si="17"/>
        <v>-2.4790983471043842E-2</v>
      </c>
      <c r="D37" s="8">
        <f t="shared" si="17"/>
        <v>0.20213777103286357</v>
      </c>
      <c r="E37" s="8">
        <f t="shared" si="17"/>
        <v>0.40460207603018072</v>
      </c>
      <c r="F37" s="8">
        <f t="shared" si="17"/>
        <v>0.46756212741208752</v>
      </c>
      <c r="G37" s="8">
        <f t="shared" si="17"/>
        <v>0.49577497166265971</v>
      </c>
      <c r="H37" s="8">
        <f t="shared" si="17"/>
        <v>0.7837368796718418</v>
      </c>
      <c r="I37" s="8">
        <f t="shared" si="17"/>
        <v>0.50650127757618857</v>
      </c>
      <c r="J37" s="8">
        <f t="shared" si="17"/>
        <v>0.40209672142253811</v>
      </c>
      <c r="K37" s="8">
        <f t="shared" si="17"/>
        <v>0.39907566505495973</v>
      </c>
      <c r="L37" s="8">
        <f t="shared" si="17"/>
        <v>0.45291327076693588</v>
      </c>
      <c r="M37" s="8" t="e">
        <f t="shared" si="17"/>
        <v>#DIV/0!</v>
      </c>
      <c r="N37" s="8">
        <f t="shared" si="17"/>
        <v>2.2155775395310306</v>
      </c>
      <c r="O37" s="8">
        <f t="shared" si="17"/>
        <v>0.40453860442190709</v>
      </c>
      <c r="P37" s="8">
        <f t="shared" si="17"/>
        <v>0.46463626328604146</v>
      </c>
      <c r="Q37" s="8">
        <f t="shared" si="17"/>
        <v>0.41144145338346694</v>
      </c>
      <c r="R37" s="8">
        <f t="shared" si="17"/>
        <v>0.40277871868581089</v>
      </c>
      <c r="S37" s="8">
        <f t="shared" si="17"/>
        <v>0.69316266279681826</v>
      </c>
      <c r="T37" s="8">
        <f t="shared" si="17"/>
        <v>0.57341941365350335</v>
      </c>
      <c r="U37" s="8">
        <f t="shared" si="17"/>
        <v>0.5612937016913051</v>
      </c>
      <c r="V37" s="8">
        <f t="shared" si="17"/>
        <v>0.61693141751161185</v>
      </c>
      <c r="W37" s="8">
        <f t="shared" si="17"/>
        <v>0.39140834576864364</v>
      </c>
    </row>
  </sheetData>
  <pageMargins left="0.70866141732283472" right="0.70866141732283472" top="0.74803149606299213" bottom="0.74803149606299213" header="0.31496062992125984" footer="0.31496062992125984"/>
  <pageSetup paperSize="8" scale="98" fitToWidth="2" fitToHeight="2" orientation="landscape" r:id="rId1"/>
  <headerFooter>
    <oddFooter xml:space="preserve">&amp;L&amp;Z&amp;F   &amp;A   &amp;D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>Western Power Distribution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Wornell, Dave I.</dc:creator>
  <cp:lastModifiedBy>Olukotun, Babatunde</cp:lastModifiedBy>
  <cp:lastPrinted>2021-12-17T08:32:21Z</cp:lastPrinted>
  <dcterms:created xsi:type="dcterms:W3CDTF">2021-12-07T14:30:05Z</dcterms:created>
  <dcterms:modified xsi:type="dcterms:W3CDTF">2022-12-14T11:51:29Z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