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30825" yWindow="-4905" windowWidth="30930" windowHeight="16770" tabRatio="870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115" i="21" s="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AR117" i="21" l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21" i="38" s="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0" i="38" s="1"/>
  <c r="H56" i="39"/>
  <c r="H70" i="36" s="1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1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49" i="20" l="1"/>
  <c r="H124" i="15"/>
  <c r="H131" i="15" s="1"/>
  <c r="H133" i="15" s="1"/>
  <c r="H134" i="15" s="1"/>
  <c r="H138" i="15" l="1"/>
  <c r="H82" i="21" s="1"/>
  <c r="H137" i="15"/>
  <c r="H141" i="15"/>
  <c r="H85" i="21" s="1"/>
  <c r="H140" i="15"/>
  <c r="H84" i="21" s="1"/>
  <c r="H139" i="15"/>
  <c r="H83" i="21" s="1"/>
  <c r="N56" i="20"/>
  <c r="N55" i="20"/>
  <c r="AF99" i="21" l="1"/>
  <c r="AF150" i="21" s="1"/>
  <c r="AF30" i="38" s="1"/>
  <c r="AK99" i="21"/>
  <c r="AK150" i="21" s="1"/>
  <c r="AK30" i="38" s="1"/>
  <c r="J99" i="21"/>
  <c r="J150" i="21" s="1"/>
  <c r="J30" i="38" s="1"/>
  <c r="AN99" i="21"/>
  <c r="AN150" i="21" s="1"/>
  <c r="AN30" i="38" s="1"/>
  <c r="Z99" i="21"/>
  <c r="Z150" i="21" s="1"/>
  <c r="Z30" i="38" s="1"/>
  <c r="N99" i="21"/>
  <c r="N150" i="21" s="1"/>
  <c r="N30" i="38" s="1"/>
  <c r="AG99" i="21"/>
  <c r="AG150" i="21" s="1"/>
  <c r="AG30" i="38" s="1"/>
  <c r="Y99" i="21"/>
  <c r="Y150" i="21" s="1"/>
  <c r="Y30" i="38" s="1"/>
  <c r="AC99" i="21"/>
  <c r="AC150" i="21" s="1"/>
  <c r="AC30" i="38" s="1"/>
  <c r="P99" i="21"/>
  <c r="P150" i="21" s="1"/>
  <c r="P30" i="38" s="1"/>
  <c r="AH99" i="21"/>
  <c r="AH150" i="21" s="1"/>
  <c r="AH30" i="38" s="1"/>
  <c r="Q99" i="21"/>
  <c r="Q150" i="21" s="1"/>
  <c r="Q30" i="38" s="1"/>
  <c r="X99" i="21"/>
  <c r="X150" i="21" s="1"/>
  <c r="X30" i="38" s="1"/>
  <c r="AL99" i="21"/>
  <c r="AL150" i="21" s="1"/>
  <c r="AL30" i="38" s="1"/>
  <c r="AR99" i="21"/>
  <c r="AR150" i="21" s="1"/>
  <c r="AR30" i="38" s="1"/>
  <c r="AO99" i="21"/>
  <c r="AO150" i="21" s="1"/>
  <c r="AO30" i="38" s="1"/>
  <c r="R99" i="21"/>
  <c r="R150" i="21" s="1"/>
  <c r="R30" i="38" s="1"/>
  <c r="AJ99" i="21"/>
  <c r="AJ150" i="21" s="1"/>
  <c r="AJ30" i="38" s="1"/>
  <c r="W99" i="21"/>
  <c r="W150" i="21" s="1"/>
  <c r="W30" i="38" s="1"/>
  <c r="AI99" i="21"/>
  <c r="AI150" i="21" s="1"/>
  <c r="AI30" i="38" s="1"/>
  <c r="AE99" i="21"/>
  <c r="AE150" i="21" s="1"/>
  <c r="AE30" i="38" s="1"/>
  <c r="K99" i="21"/>
  <c r="K150" i="21" s="1"/>
  <c r="K30" i="38" s="1"/>
  <c r="V99" i="21"/>
  <c r="V150" i="21" s="1"/>
  <c r="V30" i="38" s="1"/>
  <c r="U99" i="21"/>
  <c r="U150" i="21" s="1"/>
  <c r="U30" i="38" s="1"/>
  <c r="S99" i="21"/>
  <c r="S150" i="21" s="1"/>
  <c r="S30" i="38" s="1"/>
  <c r="L99" i="21"/>
  <c r="L150" i="21" s="1"/>
  <c r="L30" i="38" s="1"/>
  <c r="AA99" i="21"/>
  <c r="AA150" i="21" s="1"/>
  <c r="AA30" i="38" s="1"/>
  <c r="M99" i="21"/>
  <c r="M150" i="21" s="1"/>
  <c r="M30" i="38" s="1"/>
  <c r="AD99" i="21"/>
  <c r="AD150" i="21" s="1"/>
  <c r="AD30" i="38" s="1"/>
  <c r="T99" i="21"/>
  <c r="T150" i="21" s="1"/>
  <c r="T30" i="38" s="1"/>
  <c r="AM99" i="21"/>
  <c r="AM150" i="21" s="1"/>
  <c r="AM30" i="38" s="1"/>
  <c r="AP99" i="21"/>
  <c r="AP150" i="21" s="1"/>
  <c r="AP30" i="38" s="1"/>
  <c r="AB99" i="21"/>
  <c r="AB150" i="21" s="1"/>
  <c r="AB30" i="38" s="1"/>
  <c r="AQ99" i="21"/>
  <c r="AQ150" i="21" s="1"/>
  <c r="AQ30" i="38" s="1"/>
  <c r="O99" i="21"/>
  <c r="O150" i="21" s="1"/>
  <c r="O30" i="38" s="1"/>
  <c r="N58" i="20"/>
  <c r="H59" i="20" s="1"/>
  <c r="H60" i="20" s="1"/>
  <c r="K100" i="21"/>
  <c r="K151" i="21" s="1"/>
  <c r="V100" i="21"/>
  <c r="V151" i="21" s="1"/>
  <c r="M100" i="21"/>
  <c r="M151" i="21" s="1"/>
  <c r="AI100" i="21"/>
  <c r="AI151" i="21" s="1"/>
  <c r="Y100" i="21"/>
  <c r="Y151" i="21" s="1"/>
  <c r="AN100" i="21"/>
  <c r="AN151" i="21" s="1"/>
  <c r="AK100" i="21"/>
  <c r="AK151" i="21" s="1"/>
  <c r="AB100" i="21"/>
  <c r="AB151" i="21" s="1"/>
  <c r="AH100" i="21"/>
  <c r="AH151" i="21" s="1"/>
  <c r="T100" i="21"/>
  <c r="T151" i="21" s="1"/>
  <c r="AR100" i="21"/>
  <c r="AR151" i="21" s="1"/>
  <c r="U100" i="21"/>
  <c r="U151" i="21" s="1"/>
  <c r="S100" i="21"/>
  <c r="S151" i="21" s="1"/>
  <c r="Z100" i="21"/>
  <c r="Z151" i="21" s="1"/>
  <c r="AO100" i="21"/>
  <c r="AO151" i="21" s="1"/>
  <c r="N100" i="21"/>
  <c r="N151" i="21" s="1"/>
  <c r="AD100" i="21"/>
  <c r="AD151" i="21" s="1"/>
  <c r="AE100" i="21"/>
  <c r="AE151" i="21" s="1"/>
  <c r="AF100" i="21"/>
  <c r="AF151" i="21" s="1"/>
  <c r="L100" i="21"/>
  <c r="L151" i="21" s="1"/>
  <c r="AJ100" i="21"/>
  <c r="AJ151" i="21" s="1"/>
  <c r="J100" i="21"/>
  <c r="J151" i="21" s="1"/>
  <c r="AG100" i="21"/>
  <c r="AG151" i="21" s="1"/>
  <c r="R100" i="21"/>
  <c r="R151" i="21" s="1"/>
  <c r="AL100" i="21"/>
  <c r="AL151" i="21" s="1"/>
  <c r="AC100" i="21"/>
  <c r="AC151" i="21" s="1"/>
  <c r="Q100" i="21"/>
  <c r="Q151" i="21" s="1"/>
  <c r="X100" i="21"/>
  <c r="X151" i="21" s="1"/>
  <c r="W100" i="21"/>
  <c r="W151" i="21" s="1"/>
  <c r="AP100" i="21"/>
  <c r="AP151" i="21" s="1"/>
  <c r="O100" i="21"/>
  <c r="O151" i="21" s="1"/>
  <c r="AQ100" i="21"/>
  <c r="AQ151" i="21" s="1"/>
  <c r="P100" i="21"/>
  <c r="P151" i="21" s="1"/>
  <c r="AA100" i="21"/>
  <c r="AA151" i="21" s="1"/>
  <c r="AM100" i="21"/>
  <c r="AM151" i="21" s="1"/>
  <c r="AM101" i="21"/>
  <c r="AM152" i="21" s="1"/>
  <c r="AM32" i="38" s="1"/>
  <c r="AF101" i="21"/>
  <c r="AF152" i="21" s="1"/>
  <c r="AF32" i="38" s="1"/>
  <c r="AK101" i="21"/>
  <c r="AK152" i="21" s="1"/>
  <c r="AK32" i="38" s="1"/>
  <c r="AO101" i="21"/>
  <c r="AO152" i="21" s="1"/>
  <c r="AO32" i="38" s="1"/>
  <c r="X101" i="21"/>
  <c r="X152" i="21" s="1"/>
  <c r="X32" i="38" s="1"/>
  <c r="AJ101" i="21"/>
  <c r="AJ152" i="21" s="1"/>
  <c r="AJ32" i="38" s="1"/>
  <c r="AA101" i="21"/>
  <c r="AA152" i="21" s="1"/>
  <c r="AA32" i="38" s="1"/>
  <c r="W101" i="21"/>
  <c r="W152" i="21" s="1"/>
  <c r="W32" i="38" s="1"/>
  <c r="Z101" i="21"/>
  <c r="Z152" i="21" s="1"/>
  <c r="Z32" i="38" s="1"/>
  <c r="S101" i="21"/>
  <c r="S152" i="21" s="1"/>
  <c r="S32" i="38" s="1"/>
  <c r="AL101" i="21"/>
  <c r="AL152" i="21" s="1"/>
  <c r="AL32" i="38" s="1"/>
  <c r="Y101" i="21"/>
  <c r="Y152" i="21" s="1"/>
  <c r="Y32" i="38" s="1"/>
  <c r="AN101" i="21"/>
  <c r="AN152" i="21" s="1"/>
  <c r="AN32" i="38" s="1"/>
  <c r="AE101" i="21"/>
  <c r="AE152" i="21" s="1"/>
  <c r="AE32" i="38" s="1"/>
  <c r="AI101" i="21"/>
  <c r="AI152" i="21" s="1"/>
  <c r="AI32" i="38" s="1"/>
  <c r="N101" i="21"/>
  <c r="N152" i="21" s="1"/>
  <c r="N32" i="38" s="1"/>
  <c r="AR101" i="21"/>
  <c r="AR152" i="21" s="1"/>
  <c r="AR32" i="38" s="1"/>
  <c r="M101" i="21"/>
  <c r="M152" i="21" s="1"/>
  <c r="M32" i="38" s="1"/>
  <c r="O101" i="21"/>
  <c r="O152" i="21" s="1"/>
  <c r="O32" i="38" s="1"/>
  <c r="L101" i="21"/>
  <c r="L152" i="21" s="1"/>
  <c r="L32" i="38" s="1"/>
  <c r="Q101" i="21"/>
  <c r="Q152" i="21" s="1"/>
  <c r="Q32" i="38" s="1"/>
  <c r="U101" i="21"/>
  <c r="U152" i="21" s="1"/>
  <c r="U32" i="38" s="1"/>
  <c r="AH101" i="21"/>
  <c r="AH152" i="21" s="1"/>
  <c r="AH32" i="38" s="1"/>
  <c r="AP101" i="21"/>
  <c r="AP152" i="21" s="1"/>
  <c r="AP32" i="38" s="1"/>
  <c r="J101" i="21"/>
  <c r="J152" i="21" s="1"/>
  <c r="J32" i="38" s="1"/>
  <c r="AG101" i="21"/>
  <c r="AG152" i="21" s="1"/>
  <c r="AG32" i="38" s="1"/>
  <c r="R101" i="21"/>
  <c r="R152" i="21" s="1"/>
  <c r="R32" i="38" s="1"/>
  <c r="AC101" i="21"/>
  <c r="AC152" i="21" s="1"/>
  <c r="AC32" i="38" s="1"/>
  <c r="V101" i="21"/>
  <c r="V152" i="21" s="1"/>
  <c r="V32" i="38" s="1"/>
  <c r="T101" i="21"/>
  <c r="T152" i="21" s="1"/>
  <c r="T32" i="38" s="1"/>
  <c r="P101" i="21"/>
  <c r="P152" i="21" s="1"/>
  <c r="P32" i="38" s="1"/>
  <c r="AQ101" i="21"/>
  <c r="AQ152" i="21" s="1"/>
  <c r="AQ32" i="38" s="1"/>
  <c r="AD101" i="21"/>
  <c r="AD152" i="21" s="1"/>
  <c r="AD32" i="38" s="1"/>
  <c r="K101" i="21"/>
  <c r="K152" i="21" s="1"/>
  <c r="K32" i="38" s="1"/>
  <c r="AB101" i="21"/>
  <c r="AB152" i="21" s="1"/>
  <c r="AB32" i="38" s="1"/>
  <c r="H143" i="15"/>
  <c r="H147" i="15" s="1"/>
  <c r="H81" i="21"/>
  <c r="AQ98" i="21"/>
  <c r="AQ149" i="21" s="1"/>
  <c r="Z98" i="21"/>
  <c r="Z149" i="21" s="1"/>
  <c r="AC98" i="21"/>
  <c r="AC149" i="21" s="1"/>
  <c r="AR98" i="21"/>
  <c r="AR149" i="21" s="1"/>
  <c r="AP98" i="21"/>
  <c r="AP149" i="21" s="1"/>
  <c r="AI98" i="21"/>
  <c r="AI149" i="21" s="1"/>
  <c r="Y98" i="21"/>
  <c r="Y149" i="21" s="1"/>
  <c r="V98" i="21"/>
  <c r="V149" i="21" s="1"/>
  <c r="AE98" i="21"/>
  <c r="AE149" i="21" s="1"/>
  <c r="N98" i="21"/>
  <c r="N149" i="21" s="1"/>
  <c r="J98" i="21"/>
  <c r="J149" i="21" s="1"/>
  <c r="AL98" i="21"/>
  <c r="AL149" i="21" s="1"/>
  <c r="O98" i="21"/>
  <c r="O149" i="21" s="1"/>
  <c r="AN98" i="21"/>
  <c r="AN149" i="21" s="1"/>
  <c r="AJ98" i="21"/>
  <c r="AJ149" i="21" s="1"/>
  <c r="AF98" i="21"/>
  <c r="AF149" i="21" s="1"/>
  <c r="M98" i="21"/>
  <c r="M149" i="21" s="1"/>
  <c r="K98" i="21"/>
  <c r="K149" i="21" s="1"/>
  <c r="T98" i="21"/>
  <c r="T149" i="21" s="1"/>
  <c r="AD98" i="21"/>
  <c r="AD149" i="21" s="1"/>
  <c r="U98" i="21"/>
  <c r="U149" i="21" s="1"/>
  <c r="Q98" i="21"/>
  <c r="Q149" i="21" s="1"/>
  <c r="R98" i="21"/>
  <c r="R149" i="21" s="1"/>
  <c r="S98" i="21"/>
  <c r="S149" i="21" s="1"/>
  <c r="AB98" i="21"/>
  <c r="AB149" i="21" s="1"/>
  <c r="AG98" i="21"/>
  <c r="AG149" i="21" s="1"/>
  <c r="AK98" i="21"/>
  <c r="AK149" i="21" s="1"/>
  <c r="L98" i="21"/>
  <c r="L149" i="21" s="1"/>
  <c r="AH98" i="21"/>
  <c r="AH149" i="21" s="1"/>
  <c r="AA98" i="21"/>
  <c r="AA149" i="21" s="1"/>
  <c r="W98" i="21"/>
  <c r="W149" i="21" s="1"/>
  <c r="AM98" i="21"/>
  <c r="AM149" i="21" s="1"/>
  <c r="X98" i="21"/>
  <c r="X149" i="21" s="1"/>
  <c r="P98" i="21"/>
  <c r="P149" i="21" s="1"/>
  <c r="AO98" i="21"/>
  <c r="AO149" i="21" s="1"/>
  <c r="AO24" i="39" l="1"/>
  <c r="AO30" i="39" s="1"/>
  <c r="AO29" i="38"/>
  <c r="AH29" i="38"/>
  <c r="AH24" i="39"/>
  <c r="AH30" i="39" s="1"/>
  <c r="R29" i="38"/>
  <c r="R24" i="39"/>
  <c r="R30" i="39" s="1"/>
  <c r="M24" i="39"/>
  <c r="M30" i="39" s="1"/>
  <c r="M29" i="38"/>
  <c r="J29" i="38"/>
  <c r="J24" i="39"/>
  <c r="J30" i="39" s="1"/>
  <c r="AP24" i="39"/>
  <c r="AP30" i="39" s="1"/>
  <c r="AP29" i="38"/>
  <c r="AA22" i="39"/>
  <c r="AA28" i="39" s="1"/>
  <c r="AA31" i="38"/>
  <c r="X22" i="39"/>
  <c r="X28" i="39" s="1"/>
  <c r="X31" i="38"/>
  <c r="J22" i="39"/>
  <c r="J28" i="39" s="1"/>
  <c r="J31" i="38"/>
  <c r="N31" i="38"/>
  <c r="N22" i="39"/>
  <c r="N28" i="39" s="1"/>
  <c r="T31" i="38"/>
  <c r="T22" i="39"/>
  <c r="T28" i="39" s="1"/>
  <c r="AI31" i="38"/>
  <c r="AI22" i="39"/>
  <c r="AI28" i="39" s="1"/>
  <c r="P29" i="38"/>
  <c r="P24" i="39"/>
  <c r="P30" i="39" s="1"/>
  <c r="L24" i="39"/>
  <c r="L30" i="39" s="1"/>
  <c r="L29" i="38"/>
  <c r="Q24" i="39"/>
  <c r="Q30" i="39" s="1"/>
  <c r="Q29" i="38"/>
  <c r="AF24" i="39"/>
  <c r="AF30" i="39" s="1"/>
  <c r="AF29" i="38"/>
  <c r="N24" i="39"/>
  <c r="N30" i="39" s="1"/>
  <c r="N29" i="38"/>
  <c r="AR29" i="38"/>
  <c r="AR24" i="39"/>
  <c r="AR30" i="39" s="1"/>
  <c r="P31" i="38"/>
  <c r="P22" i="39"/>
  <c r="P28" i="39" s="1"/>
  <c r="Q31" i="38"/>
  <c r="Q22" i="39"/>
  <c r="Q28" i="39" s="1"/>
  <c r="AJ22" i="39"/>
  <c r="AJ28" i="39" s="1"/>
  <c r="AJ31" i="38"/>
  <c r="AO31" i="38"/>
  <c r="AO22" i="39"/>
  <c r="AO28" i="39" s="1"/>
  <c r="AH31" i="38"/>
  <c r="AH22" i="39"/>
  <c r="AH28" i="39" s="1"/>
  <c r="M31" i="38"/>
  <c r="M22" i="39"/>
  <c r="M28" i="39" s="1"/>
  <c r="X29" i="38"/>
  <c r="X24" i="39"/>
  <c r="X30" i="39" s="1"/>
  <c r="AK29" i="38"/>
  <c r="AK24" i="39"/>
  <c r="AK30" i="39" s="1"/>
  <c r="U29" i="38"/>
  <c r="U24" i="39"/>
  <c r="U30" i="39" s="1"/>
  <c r="AJ24" i="39"/>
  <c r="AJ30" i="39" s="1"/>
  <c r="AJ29" i="38"/>
  <c r="AE29" i="38"/>
  <c r="AE24" i="39"/>
  <c r="AE30" i="39" s="1"/>
  <c r="AC24" i="39"/>
  <c r="AC30" i="39" s="1"/>
  <c r="AC29" i="38"/>
  <c r="H57" i="38"/>
  <c r="AQ31" i="38"/>
  <c r="AQ22" i="39"/>
  <c r="AQ28" i="39" s="1"/>
  <c r="AC22" i="39"/>
  <c r="AC28" i="39" s="1"/>
  <c r="AC31" i="38"/>
  <c r="L22" i="39"/>
  <c r="L28" i="39" s="1"/>
  <c r="L31" i="38"/>
  <c r="Z22" i="39"/>
  <c r="Z28" i="39" s="1"/>
  <c r="Z31" i="38"/>
  <c r="AB22" i="39"/>
  <c r="AB28" i="39" s="1"/>
  <c r="AB31" i="38"/>
  <c r="V22" i="39"/>
  <c r="V28" i="39" s="1"/>
  <c r="V31" i="38"/>
  <c r="AM29" i="38"/>
  <c r="AM24" i="39"/>
  <c r="AM30" i="39" s="1"/>
  <c r="AG24" i="39"/>
  <c r="AG30" i="39" s="1"/>
  <c r="AG29" i="38"/>
  <c r="AD29" i="38"/>
  <c r="AD24" i="39"/>
  <c r="AD30" i="39" s="1"/>
  <c r="AN24" i="39"/>
  <c r="AN30" i="39" s="1"/>
  <c r="AN29" i="38"/>
  <c r="V29" i="38"/>
  <c r="V24" i="39"/>
  <c r="V30" i="39" s="1"/>
  <c r="Z24" i="39"/>
  <c r="Z30" i="39" s="1"/>
  <c r="Z29" i="38"/>
  <c r="O22" i="39"/>
  <c r="O28" i="39" s="1"/>
  <c r="O31" i="38"/>
  <c r="AL22" i="39"/>
  <c r="AL28" i="39" s="1"/>
  <c r="AL31" i="38"/>
  <c r="AF31" i="38"/>
  <c r="AF22" i="39"/>
  <c r="AF28" i="39" s="1"/>
  <c r="S22" i="39"/>
  <c r="S28" i="39" s="1"/>
  <c r="S31" i="38"/>
  <c r="AK22" i="39"/>
  <c r="AK28" i="39" s="1"/>
  <c r="AK31" i="38"/>
  <c r="K22" i="39"/>
  <c r="K28" i="39" s="1"/>
  <c r="K31" i="38"/>
  <c r="N62" i="20"/>
  <c r="N45" i="22" s="1"/>
  <c r="J62" i="20"/>
  <c r="M62" i="20"/>
  <c r="M45" i="22" s="1"/>
  <c r="L62" i="20"/>
  <c r="L45" i="22" s="1"/>
  <c r="K62" i="20"/>
  <c r="K45" i="22" s="1"/>
  <c r="W24" i="39"/>
  <c r="W30" i="39" s="1"/>
  <c r="W29" i="38"/>
  <c r="AB24" i="39"/>
  <c r="AB30" i="39" s="1"/>
  <c r="AB29" i="38"/>
  <c r="T24" i="39"/>
  <c r="T30" i="39" s="1"/>
  <c r="T29" i="38"/>
  <c r="O24" i="39"/>
  <c r="O30" i="39" s="1"/>
  <c r="O29" i="38"/>
  <c r="Y24" i="39"/>
  <c r="Y30" i="39" s="1"/>
  <c r="Y29" i="38"/>
  <c r="AQ24" i="39"/>
  <c r="AQ30" i="39" s="1"/>
  <c r="AQ29" i="38"/>
  <c r="Z97" i="21"/>
  <c r="Z148" i="21" s="1"/>
  <c r="AF97" i="21"/>
  <c r="AF148" i="21" s="1"/>
  <c r="AM97" i="21"/>
  <c r="AM148" i="21" s="1"/>
  <c r="Q97" i="21"/>
  <c r="Q148" i="21" s="1"/>
  <c r="AE97" i="21"/>
  <c r="AE148" i="21" s="1"/>
  <c r="AA97" i="21"/>
  <c r="AA148" i="21" s="1"/>
  <c r="M97" i="21"/>
  <c r="M148" i="21" s="1"/>
  <c r="AN97" i="21"/>
  <c r="AN148" i="21" s="1"/>
  <c r="K97" i="21"/>
  <c r="K148" i="21" s="1"/>
  <c r="AI97" i="21"/>
  <c r="AI148" i="21" s="1"/>
  <c r="AQ97" i="21"/>
  <c r="AQ148" i="21" s="1"/>
  <c r="N97" i="21"/>
  <c r="N148" i="21" s="1"/>
  <c r="X97" i="21"/>
  <c r="X148" i="21" s="1"/>
  <c r="AC97" i="21"/>
  <c r="AC148" i="21" s="1"/>
  <c r="AB97" i="21"/>
  <c r="AB148" i="21" s="1"/>
  <c r="AP97" i="21"/>
  <c r="AP148" i="21" s="1"/>
  <c r="J97" i="21"/>
  <c r="J148" i="21" s="1"/>
  <c r="R97" i="21"/>
  <c r="R148" i="21" s="1"/>
  <c r="AH97" i="21"/>
  <c r="AH148" i="21" s="1"/>
  <c r="AO97" i="21"/>
  <c r="AO148" i="21" s="1"/>
  <c r="U97" i="21"/>
  <c r="U148" i="21" s="1"/>
  <c r="AL97" i="21"/>
  <c r="AL148" i="21" s="1"/>
  <c r="V97" i="21"/>
  <c r="V148" i="21" s="1"/>
  <c r="L97" i="21"/>
  <c r="L148" i="21" s="1"/>
  <c r="Y97" i="21"/>
  <c r="Y148" i="21" s="1"/>
  <c r="T97" i="21"/>
  <c r="T148" i="21" s="1"/>
  <c r="P97" i="21"/>
  <c r="P148" i="21" s="1"/>
  <c r="AG97" i="21"/>
  <c r="AG148" i="21" s="1"/>
  <c r="AJ97" i="21"/>
  <c r="AJ148" i="21" s="1"/>
  <c r="AR97" i="21"/>
  <c r="AR148" i="21" s="1"/>
  <c r="AK97" i="21"/>
  <c r="AK148" i="21" s="1"/>
  <c r="S97" i="21"/>
  <c r="S148" i="21" s="1"/>
  <c r="O97" i="21"/>
  <c r="O148" i="21" s="1"/>
  <c r="AD97" i="21"/>
  <c r="AD148" i="21" s="1"/>
  <c r="W97" i="21"/>
  <c r="W148" i="21" s="1"/>
  <c r="AP31" i="38"/>
  <c r="AP22" i="39"/>
  <c r="AP28" i="39" s="1"/>
  <c r="R22" i="39"/>
  <c r="R28" i="39" s="1"/>
  <c r="R31" i="38"/>
  <c r="AE31" i="38"/>
  <c r="AE22" i="39"/>
  <c r="AE28" i="39" s="1"/>
  <c r="U31" i="38"/>
  <c r="U22" i="39"/>
  <c r="U28" i="39" s="1"/>
  <c r="AN22" i="39"/>
  <c r="AN28" i="39" s="1"/>
  <c r="AN31" i="38"/>
  <c r="AA29" i="38"/>
  <c r="AA24" i="39"/>
  <c r="AA30" i="39" s="1"/>
  <c r="S29" i="38"/>
  <c r="S24" i="39"/>
  <c r="S30" i="39" s="1"/>
  <c r="K29" i="38"/>
  <c r="K24" i="39"/>
  <c r="K30" i="39" s="1"/>
  <c r="AL29" i="38"/>
  <c r="AL24" i="39"/>
  <c r="AL30" i="39" s="1"/>
  <c r="AI29" i="38"/>
  <c r="AI24" i="39"/>
  <c r="AI30" i="39" s="1"/>
  <c r="H35" i="33"/>
  <c r="A4" i="15"/>
  <c r="AM22" i="39"/>
  <c r="AM28" i="39" s="1"/>
  <c r="AM31" i="38"/>
  <c r="W22" i="39"/>
  <c r="W28" i="39" s="1"/>
  <c r="W31" i="38"/>
  <c r="AG22" i="39"/>
  <c r="AG28" i="39" s="1"/>
  <c r="AG31" i="38"/>
  <c r="AD31" i="38"/>
  <c r="AD22" i="39"/>
  <c r="AD28" i="39" s="1"/>
  <c r="AR22" i="39"/>
  <c r="AR28" i="39" s="1"/>
  <c r="AR31" i="38"/>
  <c r="Y31" i="38"/>
  <c r="Y22" i="39"/>
  <c r="Y28" i="39" s="1"/>
  <c r="H55" i="38"/>
  <c r="AK28" i="38" l="1"/>
  <c r="AK23" i="39"/>
  <c r="AK29" i="39" s="1"/>
  <c r="Y23" i="39"/>
  <c r="Y29" i="39" s="1"/>
  <c r="Y28" i="38"/>
  <c r="AH28" i="38"/>
  <c r="AH23" i="39"/>
  <c r="AH29" i="39" s="1"/>
  <c r="X23" i="39"/>
  <c r="X29" i="39" s="1"/>
  <c r="X28" i="38"/>
  <c r="M28" i="38"/>
  <c r="M23" i="39"/>
  <c r="M29" i="39" s="1"/>
  <c r="Z23" i="39"/>
  <c r="Z29" i="39" s="1"/>
  <c r="Z28" i="38"/>
  <c r="H46" i="39"/>
  <c r="H38" i="39"/>
  <c r="AR23" i="39"/>
  <c r="AR29" i="39" s="1"/>
  <c r="AR28" i="38"/>
  <c r="L23" i="39"/>
  <c r="L29" i="39" s="1"/>
  <c r="L28" i="38"/>
  <c r="R23" i="39"/>
  <c r="R29" i="39" s="1"/>
  <c r="R28" i="38"/>
  <c r="N23" i="39"/>
  <c r="N29" i="39" s="1"/>
  <c r="N28" i="38"/>
  <c r="AA23" i="39"/>
  <c r="AA29" i="39" s="1"/>
  <c r="AA28" i="38"/>
  <c r="H54" i="38"/>
  <c r="W28" i="38"/>
  <c r="W23" i="39"/>
  <c r="W29" i="39" s="1"/>
  <c r="AJ23" i="39"/>
  <c r="AJ29" i="39" s="1"/>
  <c r="AJ28" i="38"/>
  <c r="V28" i="38"/>
  <c r="V23" i="39"/>
  <c r="V29" i="39" s="1"/>
  <c r="J28" i="38"/>
  <c r="H154" i="21"/>
  <c r="J23" i="39"/>
  <c r="J29" i="39" s="1"/>
  <c r="H155" i="21"/>
  <c r="AQ23" i="39"/>
  <c r="AQ29" i="39" s="1"/>
  <c r="AQ28" i="38"/>
  <c r="AE23" i="39"/>
  <c r="AE29" i="39" s="1"/>
  <c r="AE28" i="38"/>
  <c r="AD23" i="39"/>
  <c r="AD29" i="39" s="1"/>
  <c r="AD28" i="38"/>
  <c r="AG28" i="38"/>
  <c r="AG23" i="39"/>
  <c r="AG29" i="39" s="1"/>
  <c r="AL28" i="38"/>
  <c r="AL23" i="39"/>
  <c r="AL29" i="39" s="1"/>
  <c r="AP28" i="38"/>
  <c r="AP23" i="39"/>
  <c r="AP29" i="39" s="1"/>
  <c r="AI23" i="39"/>
  <c r="AI29" i="39" s="1"/>
  <c r="AI28" i="38"/>
  <c r="Q23" i="39"/>
  <c r="Q29" i="39" s="1"/>
  <c r="Q28" i="38"/>
  <c r="H56" i="38"/>
  <c r="O28" i="38"/>
  <c r="O23" i="39"/>
  <c r="O29" i="39" s="1"/>
  <c r="P28" i="38"/>
  <c r="P23" i="39"/>
  <c r="P29" i="39" s="1"/>
  <c r="U28" i="38"/>
  <c r="U23" i="39"/>
  <c r="U29" i="39" s="1"/>
  <c r="AB28" i="38"/>
  <c r="AB23" i="39"/>
  <c r="AB29" i="39" s="1"/>
  <c r="K23" i="39"/>
  <c r="K29" i="39" s="1"/>
  <c r="K28" i="38"/>
  <c r="AM28" i="38"/>
  <c r="AM23" i="39"/>
  <c r="AM29" i="39" s="1"/>
  <c r="H36" i="39"/>
  <c r="H44" i="39"/>
  <c r="H50" i="39" s="1"/>
  <c r="S23" i="39"/>
  <c r="S29" i="39" s="1"/>
  <c r="S28" i="38"/>
  <c r="T23" i="39"/>
  <c r="T29" i="39" s="1"/>
  <c r="T28" i="38"/>
  <c r="AO28" i="38"/>
  <c r="AO23" i="39"/>
  <c r="AO29" i="39" s="1"/>
  <c r="AC23" i="39"/>
  <c r="AC29" i="39" s="1"/>
  <c r="AC28" i="38"/>
  <c r="AN23" i="39"/>
  <c r="AN29" i="39" s="1"/>
  <c r="AN28" i="38"/>
  <c r="AF23" i="39"/>
  <c r="AF29" i="39" s="1"/>
  <c r="AF28" i="38"/>
  <c r="H63" i="20"/>
  <c r="H67" i="20" s="1"/>
  <c r="J45" i="22"/>
  <c r="H37" i="39" l="1"/>
  <c r="H45" i="39"/>
  <c r="H51" i="39" s="1"/>
  <c r="A4" i="20"/>
  <c r="H38" i="33"/>
  <c r="H57" i="39"/>
  <c r="H30" i="24" s="1"/>
  <c r="H53" i="39"/>
  <c r="H62" i="39" s="1"/>
  <c r="H159" i="21"/>
  <c r="H53" i="38"/>
  <c r="H59" i="38" s="1"/>
  <c r="H58" i="39" l="1"/>
  <c r="H31" i="24" s="1"/>
  <c r="H40" i="33"/>
  <c r="A4" i="39"/>
  <c r="H36" i="33"/>
  <c r="A4" i="21"/>
  <c r="H60" i="38"/>
  <c r="H62" i="38"/>
  <c r="H63" i="38" s="1"/>
  <c r="H81" i="38" l="1"/>
  <c r="N43" i="22" s="1"/>
  <c r="H77" i="38"/>
  <c r="H80" i="38"/>
  <c r="M43" i="22" s="1"/>
  <c r="H79" i="38"/>
  <c r="L43" i="22" s="1"/>
  <c r="H78" i="38"/>
  <c r="K43" i="22" s="1"/>
  <c r="L47" i="22" l="1"/>
  <c r="L70" i="22" s="1"/>
  <c r="L78" i="22"/>
  <c r="H83" i="38"/>
  <c r="H87" i="38" s="1"/>
  <c r="J43" i="22"/>
  <c r="N47" i="22"/>
  <c r="N70" i="22" s="1"/>
  <c r="N78" i="22"/>
  <c r="M78" i="22"/>
  <c r="M47" i="22"/>
  <c r="M70" i="22" s="1"/>
  <c r="M84" i="22" s="1"/>
  <c r="M130" i="22" s="1"/>
  <c r="K78" i="22"/>
  <c r="K47" i="22"/>
  <c r="K70" i="22" s="1"/>
  <c r="K84" i="22" s="1"/>
  <c r="K130" i="22" s="1"/>
  <c r="L84" i="22" l="1"/>
  <c r="L130" i="22" s="1"/>
  <c r="N84" i="22"/>
  <c r="N130" i="22" s="1"/>
  <c r="J47" i="22"/>
  <c r="J78" i="22"/>
  <c r="H37" i="33"/>
  <c r="A4" i="38"/>
  <c r="J70" i="22" l="1"/>
  <c r="J84" i="22" s="1"/>
  <c r="J130" i="22" s="1"/>
  <c r="H49" i="22"/>
  <c r="H134" i="22" l="1"/>
  <c r="J146" i="22"/>
  <c r="H18" i="24" s="1"/>
  <c r="H140" i="22" l="1"/>
  <c r="H150" i="22" s="1"/>
  <c r="K146" i="22"/>
  <c r="H19" i="24" s="1"/>
  <c r="H36" i="24" s="1"/>
  <c r="H20" i="23" s="1"/>
  <c r="L146" i="22"/>
  <c r="H20" i="24" s="1"/>
  <c r="M146" i="22"/>
  <c r="H21" i="24" s="1"/>
  <c r="N146" i="22"/>
  <c r="H38" i="24" l="1"/>
  <c r="H22" i="23" s="1"/>
  <c r="H154" i="22"/>
  <c r="H188" i="22" s="1"/>
  <c r="H23" i="24"/>
  <c r="H43" i="24" s="1"/>
  <c r="H39" i="24"/>
  <c r="H23" i="23" s="1"/>
  <c r="H37" i="24"/>
  <c r="H21" i="23" s="1"/>
  <c r="A4" i="24" l="1"/>
  <c r="H42" i="33"/>
  <c r="H39" i="33"/>
  <c r="A4" i="22"/>
  <c r="H43" i="33" l="1"/>
  <c r="A4" i="33" s="1"/>
</calcChain>
</file>

<file path=xl/sharedStrings.xml><?xml version="1.0" encoding="utf-8"?>
<sst xmlns="http://schemas.openxmlformats.org/spreadsheetml/2006/main" count="2991" uniqueCount="795">
  <si>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</si>
  <si>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</si>
  <si>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</si>
  <si>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</si>
  <si>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</si>
  <si>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</si>
  <si>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</si>
  <si>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</si>
  <si>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</si>
  <si>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</si>
  <si>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</si>
  <si>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</si>
  <si>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</si>
  <si>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</si>
  <si>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</si>
  <si>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</si>
  <si>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</si>
  <si>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</si>
  <si>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</si>
  <si>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</si>
  <si>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</si>
  <si>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</si>
  <si>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</si>
  <si>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</si>
  <si>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</si>
  <si>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</si>
  <si>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</si>
  <si>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</si>
  <si>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</si>
  <si>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</si>
  <si>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</si>
  <si>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</si>
  <si>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</si>
  <si>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</si>
  <si>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</si>
  <si>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</si>
  <si>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</si>
  <si>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</si>
  <si>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</si>
  <si>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</si>
  <si>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</si>
  <si>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</si>
  <si>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</si>
  <si>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</si>
  <si>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</si>
  <si>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</si>
  <si>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</si>
  <si>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</si>
  <si>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</si>
  <si>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</si>
  <si>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</si>
  <si>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</si>
  <si>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</si>
  <si>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</si>
  <si>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</si>
  <si>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</si>
  <si>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</si>
  <si>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</si>
  <si>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</si>
  <si>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</si>
  <si>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</si>
  <si>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</si>
  <si>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</si>
  <si>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</si>
  <si>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</si>
  <si>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</si>
  <si>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</si>
  <si>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</si>
  <si>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</si>
  <si>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</si>
  <si>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</si>
  <si>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</si>
  <si>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</si>
  <si>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</si>
  <si>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</si>
  <si>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</si>
  <si>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</si>
  <si>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</si>
  <si>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</si>
  <si>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</si>
  <si>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</si>
  <si>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</si>
  <si>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</si>
  <si>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</si>
  <si>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</si>
  <si>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</si>
  <si>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</si>
  <si>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</si>
  <si>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</si>
  <si>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</si>
  <si>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</si>
  <si>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</si>
  <si>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</si>
  <si>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</si>
  <si>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</si>
  <si>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</si>
  <si>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</si>
  <si>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</si>
  <si>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</si>
  <si>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</si>
  <si>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</si>
  <si>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</si>
  <si>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</si>
  <si>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</si>
  <si>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</si>
  <si>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</si>
  <si>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</si>
  <si>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</si>
  <si>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</si>
  <si>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</si>
  <si>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</si>
  <si>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</si>
  <si>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</si>
  <si>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</si>
  <si>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</si>
  <si>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</si>
  <si>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</si>
  <si>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</si>
  <si>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</si>
  <si>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</si>
  <si>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</si>
  <si>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</si>
  <si>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</si>
  <si>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</si>
  <si>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</si>
  <si>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</si>
  <si>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</si>
  <si>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</si>
  <si>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</si>
  <si>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</si>
  <si>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</si>
  <si>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</si>
  <si>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</si>
  <si>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</si>
  <si>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</si>
  <si>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</si>
  <si>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</si>
  <si>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</si>
  <si>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</si>
  <si>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</si>
  <si>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</si>
  <si>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</si>
  <si>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</si>
  <si>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</si>
  <si>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</si>
  <si>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</si>
  <si>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</si>
  <si>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</si>
  <si>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</si>
  <si>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</si>
  <si>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</si>
  <si>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</si>
  <si>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</si>
  <si>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</si>
  <si>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</si>
  <si>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</si>
  <si>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</si>
  <si>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</si>
  <si>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</si>
  <si>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</si>
  <si>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</si>
  <si>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</si>
  <si>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</si>
  <si>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</si>
  <si>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</si>
  <si>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</si>
  <si>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</si>
  <si>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</si>
  <si>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</si>
  <si>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</si>
  <si>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</si>
  <si>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</si>
  <si>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</si>
  <si>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</si>
  <si>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</si>
  <si>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</si>
  <si>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</si>
  <si>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</si>
  <si>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</si>
  <si>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</si>
  <si>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</si>
  <si>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</si>
  <si>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</si>
  <si>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</si>
  <si>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</si>
  <si>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</si>
  <si>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</si>
  <si>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</si>
  <si>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</si>
  <si>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</si>
  <si>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</si>
  <si>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</si>
  <si>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</si>
  <si>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</si>
  <si>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</si>
  <si>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</si>
  <si>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</si>
  <si>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</si>
  <si>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</si>
  <si>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</si>
  <si>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</si>
  <si>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</si>
  <si>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</si>
  <si>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</si>
  <si>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</si>
  <si>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</si>
  <si>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</si>
  <si>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</si>
  <si>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</si>
  <si>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</si>
  <si>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</si>
  <si>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</si>
  <si>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</si>
  <si>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</si>
  <si>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</si>
  <si>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</si>
  <si>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</si>
  <si>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</si>
  <si>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</si>
  <si>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</si>
  <si>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</si>
  <si>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</si>
  <si>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</si>
  <si>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</si>
  <si>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</si>
  <si>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</si>
  <si>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</si>
  <si>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</si>
  <si>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</si>
  <si>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</si>
  <si>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</si>
  <si>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</si>
  <si>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</si>
  <si>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</si>
  <si>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</si>
  <si>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</si>
  <si>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</si>
  <si>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</si>
  <si>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</si>
  <si>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</si>
  <si>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</si>
  <si>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</si>
  <si>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</si>
  <si>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</si>
  <si>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</si>
  <si>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</si>
  <si>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</si>
  <si>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</si>
  <si>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</si>
  <si>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</si>
  <si>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</si>
  <si>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</si>
  <si>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</si>
  <si>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</si>
  <si>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</si>
  <si>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</si>
  <si>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</si>
  <si>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</si>
  <si>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</si>
  <si>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</si>
  <si>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</si>
  <si>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</si>
  <si>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</si>
  <si>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</si>
  <si>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</si>
  <si>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</si>
  <si>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</si>
  <si>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</si>
  <si>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</si>
  <si>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</si>
  <si>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</si>
  <si>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</si>
  <si>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</si>
  <si>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</si>
  <si>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</si>
  <si>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</si>
  <si>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</si>
  <si>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</si>
  <si>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</si>
  <si>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</si>
  <si>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</si>
  <si>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</si>
  <si>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</si>
  <si>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</si>
  <si>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</si>
  <si>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</si>
  <si>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</si>
  <si>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</si>
  <si>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</si>
  <si>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</si>
  <si>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</si>
  <si>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</si>
  <si>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</si>
  <si>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</si>
  <si>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</si>
  <si>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</si>
  <si>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</si>
  <si>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</si>
  <si>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</si>
  <si>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</si>
  <si>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</si>
  <si>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</si>
  <si>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</si>
  <si>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</si>
  <si>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</si>
  <si>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</si>
  <si>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</si>
  <si>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</si>
  <si>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</si>
  <si>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</si>
  <si>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</si>
  <si>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</si>
  <si>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</si>
  <si>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</si>
  <si>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</si>
  <si>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</si>
  <si>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</si>
  <si>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</si>
  <si>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</si>
  <si>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</si>
  <si>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</si>
  <si>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</si>
  <si>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</si>
  <si>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</si>
  <si>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</si>
  <si>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</si>
  <si>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</si>
  <si>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</si>
  <si>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</si>
  <si>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</si>
  <si>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</si>
  <si>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</si>
  <si>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</si>
  <si>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</si>
  <si>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</si>
  <si>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</si>
  <si>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</si>
  <si>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</si>
  <si>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</si>
  <si>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</si>
  <si>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</si>
  <si>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</si>
  <si>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</si>
  <si>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</si>
  <si>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</si>
  <si>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</si>
  <si>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</si>
  <si>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</si>
  <si>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</si>
  <si>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</si>
  <si>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</si>
  <si>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</si>
  <si>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</si>
  <si>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</si>
  <si>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</si>
  <si>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</si>
  <si>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</si>
  <si>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</si>
  <si>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</si>
  <si>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</si>
  <si>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</si>
  <si>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</si>
  <si>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</si>
  <si>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</si>
  <si>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</si>
  <si>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</si>
  <si>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</si>
  <si>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</si>
  <si>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</si>
  <si>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</si>
  <si>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</si>
  <si>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</si>
  <si>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</si>
  <si>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</si>
  <si>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</si>
  <si>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</si>
  <si>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</si>
  <si>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</si>
  <si>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</si>
  <si>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</si>
  <si>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</si>
  <si>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</si>
  <si>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</si>
  <si>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</si>
  <si>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</si>
  <si>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</si>
  <si>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</si>
  <si>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</si>
  <si>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</si>
  <si>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</si>
  <si>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</si>
  <si>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</si>
  <si>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</si>
  <si>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</si>
  <si>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</si>
  <si>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</si>
  <si>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</si>
  <si>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</si>
  <si>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</si>
  <si>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</si>
  <si>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</si>
  <si>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</si>
  <si>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</si>
  <si>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</si>
  <si>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</si>
  <si>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</si>
  <si>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</si>
  <si>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</si>
  <si>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</si>
  <si>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</si>
  <si>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</si>
  <si>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</si>
  <si>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</si>
  <si>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</si>
  <si>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</si>
  <si>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</si>
  <si>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</si>
  <si>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</si>
  <si>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</si>
  <si>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</si>
  <si>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</si>
  <si>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</si>
  <si>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</si>
  <si>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</si>
  <si>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</si>
  <si>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</si>
  <si>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</si>
  <si>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</si>
  <si>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</si>
  <si>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</si>
  <si>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</si>
  <si>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</si>
  <si>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</si>
  <si>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</si>
  <si>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</si>
  <si>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</si>
  <si>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</si>
  <si>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</si>
  <si>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</si>
  <si>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</si>
  <si>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</si>
  <si>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</si>
  <si>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</si>
  <si>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</si>
  <si>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</si>
  <si>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</si>
  <si>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</si>
  <si>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</si>
  <si>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</si>
  <si>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</si>
  <si>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</si>
  <si>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</si>
  <si>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</si>
  <si>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</si>
  <si>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</si>
  <si>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</si>
  <si>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</si>
  <si>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</si>
  <si>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</si>
  <si>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</si>
  <si>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</si>
  <si>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</si>
  <si>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</si>
  <si>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</si>
  <si>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</si>
  <si>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</si>
  <si>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</si>
  <si>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</si>
  <si>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</si>
  <si>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</si>
  <si>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</si>
  <si>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</si>
  <si>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</si>
  <si>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</si>
  <si>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</si>
  <si>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</si>
  <si>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</si>
  <si>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</si>
  <si>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</si>
  <si>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</si>
  <si>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</si>
  <si>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</si>
  <si>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</si>
  <si>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</si>
  <si>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</si>
  <si>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</si>
  <si>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</si>
  <si>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</si>
  <si>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</si>
  <si>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</si>
  <si>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</si>
  <si>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</si>
  <si>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</si>
  <si>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</si>
  <si>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</si>
  <si>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</si>
  <si>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</si>
  <si>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</si>
  <si>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</si>
  <si>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</si>
  <si>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</si>
  <si>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</si>
  <si>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</si>
  <si>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</si>
  <si>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</si>
  <si>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</si>
  <si>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</si>
  <si>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</si>
  <si>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</si>
  <si>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</si>
  <si>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</si>
  <si>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</si>
  <si>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</si>
  <si>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</si>
  <si>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</si>
  <si>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</si>
  <si>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</si>
  <si>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</si>
  <si>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</si>
  <si>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</si>
  <si>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</si>
  <si>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</si>
  <si>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</si>
  <si>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</si>
  <si>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</si>
  <si>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</si>
  <si>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</si>
  <si>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</si>
  <si>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</si>
  <si>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</si>
  <si>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</si>
  <si>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</si>
  <si>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</si>
  <si>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</si>
  <si>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</si>
  <si>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</si>
  <si>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</si>
  <si>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</si>
  <si>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</si>
  <si>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</si>
  <si>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</si>
  <si>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</si>
  <si>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</si>
  <si>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</si>
  <si>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</si>
  <si>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</si>
  <si>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</si>
  <si>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</si>
  <si>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</si>
  <si>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</si>
  <si>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</si>
  <si>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</si>
  <si>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</si>
  <si>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</si>
  <si>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</si>
  <si>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</si>
  <si>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</si>
  <si>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</si>
  <si>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</si>
  <si>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</si>
  <si>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</si>
  <si>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</si>
  <si>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</si>
  <si>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</si>
  <si>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</si>
  <si>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</si>
  <si>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</si>
  <si>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</si>
  <si>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</si>
  <si>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</si>
  <si>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</si>
  <si>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</si>
  <si>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</si>
  <si>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</si>
  <si>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</si>
  <si>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</si>
  <si>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</si>
  <si>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</si>
  <si>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</si>
  <si>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</si>
  <si>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</si>
  <si>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</si>
  <si>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</si>
  <si>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</si>
  <si>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</si>
  <si>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</si>
  <si>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</si>
  <si>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</si>
  <si>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</si>
  <si>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</si>
  <si>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</si>
  <si>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</si>
  <si>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</si>
  <si>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</si>
  <si>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</si>
  <si>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</si>
  <si>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</si>
  <si>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</si>
  <si>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</si>
  <si>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</si>
  <si>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</si>
  <si>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</si>
  <si>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</si>
  <si>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</si>
  <si>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</si>
  <si>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</si>
  <si>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</si>
  <si>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</si>
  <si>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</si>
  <si>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</si>
  <si>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</si>
  <si>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</si>
  <si>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</si>
  <si>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</si>
  <si>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</si>
  <si>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</si>
  <si>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</si>
  <si>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</si>
  <si>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</si>
  <si>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</si>
  <si>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</si>
  <si>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</si>
  <si>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</si>
  <si>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</si>
  <si>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</si>
  <si>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</si>
  <si>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</si>
  <si>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</si>
  <si>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</si>
  <si>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</si>
  <si>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</si>
  <si>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</si>
  <si>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</si>
  <si>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</si>
  <si>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</si>
  <si>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</si>
  <si>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</si>
  <si>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</si>
  <si>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</si>
  <si>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</si>
  <si>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</si>
  <si>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</si>
  <si>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</si>
  <si>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</si>
  <si>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</si>
  <si>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</si>
  <si>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</si>
  <si>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</si>
  <si>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</si>
  <si>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</si>
  <si>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</si>
  <si>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</si>
  <si>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</si>
  <si>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</si>
  <si>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</si>
  <si>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</si>
  <si>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</si>
  <si>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</si>
  <si>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</si>
  <si>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</si>
  <si>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</si>
  <si>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</si>
  <si>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</si>
  <si>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</si>
  <si>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</si>
  <si>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</si>
  <si>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</si>
  <si>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</si>
  <si>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</si>
  <si>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</si>
  <si>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</si>
  <si>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</si>
  <si>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</si>
  <si>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</si>
  <si>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</si>
  <si>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</si>
  <si>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</si>
  <si>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</si>
  <si>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</si>
  <si>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</si>
  <si>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</si>
  <si>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</si>
  <si>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</si>
  <si>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</si>
  <si>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</si>
  <si>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</si>
  <si>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</si>
  <si>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</si>
  <si>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</si>
  <si>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</si>
  <si>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</si>
  <si>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</si>
  <si>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</si>
  <si>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</si>
  <si>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</si>
  <si>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</si>
  <si>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</si>
  <si>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</si>
  <si>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</si>
  <si>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</si>
  <si>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</si>
  <si>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</si>
  <si>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</si>
  <si>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</si>
  <si>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</si>
  <si>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</si>
  <si>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</si>
  <si>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</si>
  <si>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</si>
  <si>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</si>
  <si>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</si>
  <si>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</si>
  <si>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</si>
  <si>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</si>
  <si>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</si>
  <si>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</si>
  <si>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</si>
  <si>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</si>
  <si>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</si>
  <si>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</si>
  <si>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</si>
  <si>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</si>
  <si>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</si>
  <si>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</si>
  <si>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</si>
  <si>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</si>
  <si>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</si>
  <si>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</si>
  <si>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</si>
  <si>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</si>
  <si>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</si>
  <si>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</si>
  <si>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</si>
  <si>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</si>
  <si>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</si>
  <si>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</si>
  <si>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</si>
  <si>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</si>
  <si>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</si>
  <si>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</si>
  <si>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</si>
  <si>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</si>
  <si>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</si>
  <si>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</si>
  <si>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</si>
  <si>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</si>
  <si>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</si>
  <si>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</si>
  <si>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</si>
  <si>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</si>
  <si>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</si>
  <si>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</si>
  <si>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</si>
  <si>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</si>
  <si>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</si>
  <si>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</si>
  <si>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</si>
  <si>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</si>
  <si>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</si>
  <si>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</si>
  <si>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</si>
  <si>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</si>
  <si>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</si>
  <si>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</si>
  <si>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</si>
  <si>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</si>
  <si>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</si>
  <si>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</si>
  <si>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</si>
  <si>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</si>
  <si>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</si>
  <si>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</si>
  <si>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</si>
  <si>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</si>
  <si>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</si>
  <si>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</si>
  <si>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</si>
  <si>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</si>
  <si>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</si>
  <si>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</si>
  <si>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</si>
  <si>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</si>
  <si>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</si>
  <si>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</si>
  <si>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</si>
  <si>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</si>
  <si>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</si>
  <si>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</si>
  <si>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</si>
  <si>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</si>
  <si>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>Release for 2025/26 charge setting</t>
  </si>
  <si>
    <t>2025/26</t>
  </si>
  <si>
    <t xml:space="preserve">Release for charge setting. Cover sheet and version control updated only. </t>
  </si>
  <si>
    <t>Attachment A_2025-26 Charging Methodologies Pre-Release (shared on 09/10/2023)</t>
  </si>
  <si>
    <t>NGED 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</si>
</sst>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  <numFmt numFmtId="171" formatCode="#,##0.0000000;\-#,##0.000000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4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  <xf numFmtId="171" fontId="1" fillId="2" borderId="0" xfId="13" applyNumberFormat="1" applyBorder="1" applyAlignment="1" applyProtection="1">
      <alignment horizontal="right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abSelected="1" topLeftCell="A10" zoomScale="80" zoomScaleNormal="80" workbookViewId="0">
      <selection activeCell="D24" sqref="D24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2:4" ht="15" customHeight="1" x14ac:dyDescent="0.25">
      <c r="B1" s="31"/>
    </row>
    <row r="2" spans="2:4" ht="28.5" x14ac:dyDescent="0.25">
      <c r="B2" s="31"/>
      <c r="D2" s="32" t="s">
        <v>0</v>
      </c>
    </row>
    <row r="3" spans="2:4" ht="15" customHeight="1" x14ac:dyDescent="0.25">
      <c r="B3" s="31"/>
    </row>
    <row r="4" spans="2:4" ht="21" x14ac:dyDescent="0.25">
      <c r="B4" s="31"/>
      <c r="D4" s="33" t="s">
        <v>790</v>
      </c>
    </row>
    <row r="5" spans="2:4" x14ac:dyDescent="0.25">
      <c r="B5" s="31"/>
    </row>
    <row r="6" spans="2:4" x14ac:dyDescent="0.25">
      <c r="B6" s="34" t="str">
        <f>'Version control'!F7</f>
        <v>Model date:</v>
      </c>
      <c r="D6" s="35">
        <f>'Version control'!H7</f>
        <v>45236</v>
      </c>
    </row>
    <row r="7" spans="2:4" ht="15" customHeight="1" x14ac:dyDescent="0.25">
      <c r="B7" s="31"/>
    </row>
    <row r="8" spans="2:4" ht="15" customHeight="1" x14ac:dyDescent="0.2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25">
      <c r="B9" s="31"/>
    </row>
    <row r="10" spans="2:4" ht="15" customHeight="1" x14ac:dyDescent="0.2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25">
      <c r="B11" s="31"/>
    </row>
    <row r="12" spans="2:4" ht="15" customHeight="1" x14ac:dyDescent="0.25">
      <c r="B12" s="34" t="str">
        <f>'Version control'!F13</f>
        <v>DCUSA text version:</v>
      </c>
      <c r="D12" s="36" t="str">
        <f>'Version control'!H13</f>
        <v>Attachment A_2025-26 Charging Methodologies Pre-Release (shared on 09/10/2023)</v>
      </c>
    </row>
    <row r="13" spans="2:4" ht="15" customHeight="1" x14ac:dyDescent="0.25">
      <c r="B13" s="34"/>
      <c r="D13" s="36"/>
    </row>
    <row r="14" spans="2:4" ht="15" customHeight="1" x14ac:dyDescent="0.2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25">
      <c r="B15" s="31"/>
    </row>
    <row r="16" spans="2:4" ht="30" x14ac:dyDescent="0.25">
      <c r="B16" s="34" t="s">
        <v>4</v>
      </c>
      <c r="D16" s="37" t="s">
        <v>743</v>
      </c>
    </row>
    <row r="17" spans="2:4" x14ac:dyDescent="0.25">
      <c r="B17" s="31"/>
      <c r="D17" s="37" t="s">
        <v>713</v>
      </c>
    </row>
    <row r="18" spans="2:4" x14ac:dyDescent="0.25">
      <c r="B18" s="31"/>
    </row>
    <row r="19" spans="2:4" ht="15" customHeight="1" x14ac:dyDescent="0.25">
      <c r="B19" s="34" t="s">
        <v>1</v>
      </c>
      <c r="D19" s="28" t="s">
        <v>791</v>
      </c>
    </row>
    <row r="20" spans="2:4" ht="15" customHeight="1" x14ac:dyDescent="0.25">
      <c r="B20" s="31"/>
    </row>
    <row r="21" spans="2:4" ht="15" customHeight="1" x14ac:dyDescent="0.25">
      <c r="B21" s="34" t="s">
        <v>2</v>
      </c>
      <c r="D21" s="28" t="s">
        <v>794</v>
      </c>
    </row>
    <row r="22" spans="2:4" ht="15" customHeight="1" x14ac:dyDescent="0.25">
      <c r="B22" s="31"/>
    </row>
    <row r="23" spans="2:4" ht="15" customHeight="1" x14ac:dyDescent="0.25">
      <c r="B23" s="34" t="s">
        <v>3</v>
      </c>
      <c r="D23" s="3" t="s">
        <v>564</v>
      </c>
    </row>
    <row r="24" spans="2:4" ht="15" customHeight="1" x14ac:dyDescent="0.25">
      <c r="B24" s="31"/>
    </row>
    <row r="25" spans="2:4" ht="30" customHeight="1" x14ac:dyDescent="0.25">
      <c r="B25" s="34" t="s">
        <v>11</v>
      </c>
      <c r="D25" s="3" t="s">
        <v>565</v>
      </c>
    </row>
    <row r="26" spans="2:4" ht="15" customHeight="1" x14ac:dyDescent="0.25">
      <c r="B26" s="31"/>
    </row>
    <row r="27" spans="2:4" ht="15" customHeight="1" x14ac:dyDescent="0.25">
      <c r="B27" s="34" t="s">
        <v>5</v>
      </c>
    </row>
    <row r="28" spans="2:4" ht="15" customHeight="1" x14ac:dyDescent="0.25">
      <c r="B28" s="38" t="s">
        <v>6</v>
      </c>
      <c r="C28" s="39"/>
      <c r="D28" s="39" t="s">
        <v>7</v>
      </c>
    </row>
    <row r="29" spans="2:4" x14ac:dyDescent="0.25">
      <c r="B29" s="40"/>
      <c r="C29" s="41"/>
      <c r="D29" s="41" t="s">
        <v>9</v>
      </c>
    </row>
    <row r="30" spans="2:4" x14ac:dyDescent="0.25">
      <c r="B30" s="4" t="s">
        <v>265</v>
      </c>
      <c r="D30" t="s">
        <v>8</v>
      </c>
    </row>
    <row r="31" spans="2:4" x14ac:dyDescent="0.25">
      <c r="B31" s="5" t="s">
        <v>265</v>
      </c>
      <c r="D31" t="s">
        <v>264</v>
      </c>
    </row>
    <row r="32" spans="2:4" x14ac:dyDescent="0.25">
      <c r="B32" s="6" t="s">
        <v>265</v>
      </c>
      <c r="D32" t="s">
        <v>511</v>
      </c>
    </row>
    <row r="33" spans="2:4" x14ac:dyDescent="0.25">
      <c r="B33" s="42" t="s">
        <v>265</v>
      </c>
      <c r="D33" t="s">
        <v>10</v>
      </c>
    </row>
    <row r="34" spans="2:4" x14ac:dyDescent="0.25">
      <c r="B34" s="43" t="s">
        <v>265</v>
      </c>
      <c r="D34" t="s">
        <v>478</v>
      </c>
    </row>
    <row r="35" spans="2:4" x14ac:dyDescent="0.25">
      <c r="B35" s="44" t="s">
        <v>265</v>
      </c>
      <c r="D35" t="s">
        <v>479</v>
      </c>
    </row>
    <row r="36" spans="2:4" x14ac:dyDescent="0.25">
      <c r="B36" s="45" t="s">
        <v>265</v>
      </c>
      <c r="D36" t="s">
        <v>494</v>
      </c>
    </row>
    <row r="37" spans="2:4" x14ac:dyDescent="0.25">
      <c r="B37" s="46" t="s">
        <v>477</v>
      </c>
      <c r="D37" t="s">
        <v>480</v>
      </c>
    </row>
    <row r="38" spans="2:4" ht="15" customHeight="1" x14ac:dyDescent="0.25">
      <c r="B38" s="47" t="s">
        <v>477</v>
      </c>
      <c r="D38" t="s">
        <v>481</v>
      </c>
    </row>
    <row r="39" spans="2:4" ht="15" customHeight="1" x14ac:dyDescent="0.25">
      <c r="B39" s="39" t="s">
        <v>477</v>
      </c>
      <c r="D39" t="s">
        <v>482</v>
      </c>
    </row>
    <row r="40" spans="2:4" ht="15" customHeight="1" x14ac:dyDescent="0.25">
      <c r="B40" s="48" t="s">
        <v>477</v>
      </c>
      <c r="D40" t="s">
        <v>507</v>
      </c>
    </row>
    <row r="41" spans="2:4" ht="15" customHeight="1" x14ac:dyDescent="0.25">
      <c r="B41" s="49" t="s">
        <v>477</v>
      </c>
      <c r="D41" t="s">
        <v>508</v>
      </c>
    </row>
    <row r="42" spans="2:4" ht="15" customHeight="1" x14ac:dyDescent="0.25">
      <c r="B42" s="50" t="s">
        <v>477</v>
      </c>
      <c r="D42" t="s">
        <v>509</v>
      </c>
    </row>
    <row r="43" spans="2:4" ht="15" customHeight="1" x14ac:dyDescent="0.25">
      <c r="B43" s="51" t="s">
        <v>506</v>
      </c>
      <c r="D43" t="s">
        <v>510</v>
      </c>
    </row>
    <row r="44" spans="2:4" ht="15" customHeight="1" x14ac:dyDescent="0.25">
      <c r="B44" s="52" t="s">
        <v>506</v>
      </c>
      <c r="D44" t="s">
        <v>489</v>
      </c>
    </row>
    <row r="45" spans="2:4" ht="15" customHeight="1" x14ac:dyDescent="0.25">
      <c r="B45" s="53" t="s">
        <v>506</v>
      </c>
      <c r="D45" t="s">
        <v>490</v>
      </c>
    </row>
    <row r="46" spans="2:4" ht="15" customHeight="1" x14ac:dyDescent="0.2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2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2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2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2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2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2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116690169.08763137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34558479.357611723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2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130450344.51140504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2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73665828.71729888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2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80156402.243089825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2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0.27737839130950015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2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0.72262160869049985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2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2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0.27737839130950015</v>
      </c>
      <c r="K34" s="166">
        <f>H$31</f>
        <v>0.72262160869049985</v>
      </c>
      <c r="L34" s="167"/>
      <c r="M34" s="167"/>
      <c r="N34" s="167"/>
      <c r="O34" s="59"/>
      <c r="P34" s="103" t="s">
        <v>571</v>
      </c>
    </row>
    <row r="35" spans="1:16" x14ac:dyDescent="0.2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2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2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2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2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32367331.383160755</v>
      </c>
      <c r="K40" s="104">
        <f>SUMPRODUCT($H21:$H25, K34:K38)</f>
        <v>84322837.70447062</v>
      </c>
      <c r="L40" s="104">
        <f>SUMPRODUCT($H21:$H25, L34:L38)</f>
        <v>34558479.357611723</v>
      </c>
      <c r="M40" s="104">
        <f>SUMPRODUCT($H21:$H25, M34:M38)</f>
        <v>130450344.51140504</v>
      </c>
      <c r="N40" s="104">
        <f>SUMPRODUCT($H21:$H25, N34:N38)</f>
        <v>153822230.96038872</v>
      </c>
      <c r="O40" s="59"/>
      <c r="P40" s="103" t="s">
        <v>577</v>
      </c>
    </row>
    <row r="41" spans="1:16" x14ac:dyDescent="0.2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435521223.91703683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2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2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7.4318608613495402E-2</v>
      </c>
      <c r="K44" s="135">
        <f>IF($H42, K40 / $H41, 0)</f>
        <v>0.19361361300852106</v>
      </c>
      <c r="L44" s="135">
        <f>IF($H42, L40 / $H41, 0)</f>
        <v>7.9349702057677052E-2</v>
      </c>
      <c r="M44" s="135">
        <f>IF($H42, M40 / $H41, 0)</f>
        <v>0.29952695149537589</v>
      </c>
      <c r="N44" s="135">
        <f>IF($H42, N40 / $H41, 0)</f>
        <v>0.35319112482493065</v>
      </c>
      <c r="O44" s="59"/>
      <c r="P44" s="103" t="s">
        <v>577</v>
      </c>
    </row>
    <row r="45" spans="1:16" x14ac:dyDescent="0.2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2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0.83857371487890564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2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0.27737839130950015</v>
      </c>
      <c r="K52" s="166">
        <f>K34</f>
        <v>0.72262160869049985</v>
      </c>
      <c r="L52" s="167"/>
      <c r="M52" s="167"/>
      <c r="N52" s="167"/>
      <c r="O52" s="59"/>
      <c r="P52" s="103" t="s">
        <v>571</v>
      </c>
    </row>
    <row r="53" spans="1:16" x14ac:dyDescent="0.2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2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2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0.83857371487890564</v>
      </c>
      <c r="O55" s="59"/>
      <c r="P55" s="103" t="s">
        <v>578</v>
      </c>
    </row>
    <row r="56" spans="1:16" x14ac:dyDescent="0.2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0.83857371487890564</v>
      </c>
      <c r="O56" s="59"/>
      <c r="P56" s="103" t="s">
        <v>578</v>
      </c>
    </row>
    <row r="57" spans="1:1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32367331.383160755</v>
      </c>
      <c r="K58" s="104">
        <f>SUMPRODUCT($H21:$H25, K52:K56)</f>
        <v>84322837.70447062</v>
      </c>
      <c r="L58" s="104">
        <f>SUMPRODUCT($H21:$H25, L52:L56)</f>
        <v>34558479.357611723</v>
      </c>
      <c r="M58" s="104">
        <f>SUMPRODUCT($H21:$H25, M52:M56)</f>
        <v>130450344.51140504</v>
      </c>
      <c r="N58" s="104">
        <f>SUMPRODUCT($H21:$H25, N52:N56)</f>
        <v>128991279.64741418</v>
      </c>
      <c r="O58" s="59"/>
      <c r="P58" s="103" t="s">
        <v>577</v>
      </c>
    </row>
    <row r="59" spans="1:16" x14ac:dyDescent="0.2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410690272.60406232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2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7.8812023420786997E-2</v>
      </c>
      <c r="K62" s="135">
        <f>IF($H60, K58 / $H59, 0)</f>
        <v>0.20531978312952268</v>
      </c>
      <c r="L62" s="135">
        <f>IF($H60, L58 / $H59, 0)</f>
        <v>8.4147304338344567E-2</v>
      </c>
      <c r="M62" s="135">
        <f>IF($H60, M58 / $H59, 0)</f>
        <v>0.31763680129129673</v>
      </c>
      <c r="N62" s="135">
        <f>IF($H60, N58 / $H59, 0)</f>
        <v>0.31408408782004898</v>
      </c>
      <c r="O62" s="59"/>
      <c r="P62" s="103" t="s">
        <v>577</v>
      </c>
    </row>
    <row r="63" spans="1:16" x14ac:dyDescent="0.2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2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2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2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2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2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2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2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290321179.89561594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2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293900000.00000006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2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316402000.00000006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2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900623179.89561605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2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2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0.35131451983799888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0.64868548016200112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2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0.19868851956421424</v>
      </c>
      <c r="K33" s="149">
        <f>Expensed!H69</f>
        <v>0.29454495057401031</v>
      </c>
      <c r="L33" s="149">
        <f>Expensed!H70</f>
        <v>8.9245702495113266E-2</v>
      </c>
      <c r="M33" s="149">
        <f>Expensed!H71</f>
        <v>0.23427388218090192</v>
      </c>
      <c r="N33" s="149">
        <f>Expensed!H72</f>
        <v>0.18324694518576018</v>
      </c>
      <c r="O33" s="59"/>
      <c r="P33" s="31"/>
    </row>
    <row r="34" spans="1:16" x14ac:dyDescent="0.2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2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7.4318608613495402E-2</v>
      </c>
      <c r="K35" s="149">
        <f>Capitalised!K44</f>
        <v>0.19361361300852106</v>
      </c>
      <c r="L35" s="149">
        <f>Capitalised!L44</f>
        <v>7.9349702057677052E-2</v>
      </c>
      <c r="M35" s="149">
        <f>Capitalised!M44</f>
        <v>0.29952695149537589</v>
      </c>
      <c r="N35" s="149">
        <f>Capitalised!N44</f>
        <v>0.35319112482493065</v>
      </c>
      <c r="O35" s="59"/>
      <c r="P35" s="31"/>
    </row>
    <row r="36" spans="1:16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2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0.11801156416144187</v>
      </c>
      <c r="K37" s="116">
        <f>($H$27 * K33) + ($H$29 * K35)</f>
        <v>0.22907225740194792</v>
      </c>
      <c r="L37" s="116">
        <f>($H$27 * L33) + ($H$29 * L35)</f>
        <v>8.2826310699671585E-2</v>
      </c>
      <c r="M37" s="116">
        <f>($H$27 * M33) + ($H$29 * M35)</f>
        <v>0.2766026007812058</v>
      </c>
      <c r="N37" s="116">
        <f>($H$27 * N33) + ($H$29 * N35)</f>
        <v>0.29348726695573285</v>
      </c>
      <c r="O37" s="59"/>
      <c r="P37" s="103" t="s">
        <v>579</v>
      </c>
    </row>
    <row r="38" spans="1:16" x14ac:dyDescent="0.2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2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2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2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2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0.20219899024508123</v>
      </c>
      <c r="K43" s="149">
        <f>Expensed!H78</f>
        <v>0.30093620711138347</v>
      </c>
      <c r="L43" s="149">
        <f>Expensed!H79</f>
        <v>9.0821493927257718E-2</v>
      </c>
      <c r="M43" s="149">
        <f>Expensed!H80</f>
        <v>0.23990458177631646</v>
      </c>
      <c r="N43" s="149">
        <f>Expensed!H81</f>
        <v>0.16613872693996118</v>
      </c>
      <c r="O43" s="59"/>
      <c r="P43" s="31"/>
    </row>
    <row r="44" spans="1:16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2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7.8812023420786997E-2</v>
      </c>
      <c r="K45" s="149">
        <f>Capitalised!K62</f>
        <v>0.20531978312952268</v>
      </c>
      <c r="L45" s="149">
        <f>Capitalised!L62</f>
        <v>8.4147304338344567E-2</v>
      </c>
      <c r="M45" s="149">
        <f>Capitalised!M62</f>
        <v>0.31763680129129673</v>
      </c>
      <c r="N45" s="149">
        <f>Capitalised!N62</f>
        <v>0.31408408782004898</v>
      </c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0.12215965642493101</v>
      </c>
      <c r="K47" s="116">
        <f>($H$27 * K43) + ($H$29 * K45)</f>
        <v>0.23891122120933661</v>
      </c>
      <c r="L47" s="116">
        <f>($H$27 * L43) + ($H$29 * L45)</f>
        <v>8.6492044049081368E-2</v>
      </c>
      <c r="M47" s="116">
        <f>($H$27 * M43) + ($H$29 * M45)</f>
        <v>0.29032834391644952</v>
      </c>
      <c r="N47" s="116">
        <f>($H$27 * N43) + ($H$29 * N45)</f>
        <v>0.26210873440020149</v>
      </c>
      <c r="O47" s="59"/>
      <c r="P47" s="103" t="s">
        <v>579</v>
      </c>
    </row>
    <row r="48" spans="1:16" x14ac:dyDescent="0.2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2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2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2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2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219175380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2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2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7475332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5167573.9700000007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2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12642905.970000001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2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206532474.03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2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2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24373220.310412671</v>
      </c>
      <c r="K69" s="140">
        <f>$H66 * K37</f>
        <v>47310860.052861288</v>
      </c>
      <c r="L69" s="140">
        <f>$H66 * L37</f>
        <v>17106322.863580633</v>
      </c>
      <c r="M69" s="140">
        <f>$H66 * M37</f>
        <v>57127419.462474845</v>
      </c>
      <c r="N69" s="140">
        <f>$H66 * N37</f>
        <v>60614651.340670571</v>
      </c>
      <c r="O69" s="59"/>
      <c r="P69" s="31"/>
    </row>
    <row r="70" spans="1:16" x14ac:dyDescent="0.2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25229936.068095788</v>
      </c>
      <c r="K70" s="143">
        <f>$H66 * K47</f>
        <v>49342925.589892901</v>
      </c>
      <c r="L70" s="143">
        <f>$H66 * L47</f>
        <v>17863415.841368515</v>
      </c>
      <c r="M70" s="143">
        <f>$H66 * M47</f>
        <v>59962231.15009702</v>
      </c>
      <c r="N70" s="143">
        <f>$H66 * N47</f>
        <v>54133965.38054578</v>
      </c>
      <c r="O70" s="59"/>
      <c r="P70" s="31"/>
    </row>
    <row r="71" spans="1:1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2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2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6129999.9999999991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2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2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1217960.624928633</v>
      </c>
      <c r="K77" s="140">
        <f>$H74 * K33</f>
        <v>1805560.547018683</v>
      </c>
      <c r="L77" s="140">
        <f>$H74 * L33</f>
        <v>547076.15629504423</v>
      </c>
      <c r="M77" s="140">
        <f>$H74 * M33</f>
        <v>1436098.8977689287</v>
      </c>
      <c r="N77" s="140">
        <f>$H74 * N33</f>
        <v>1123303.7739887098</v>
      </c>
      <c r="O77" s="59"/>
      <c r="P77" s="31"/>
    </row>
    <row r="78" spans="1:16" x14ac:dyDescent="0.2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1239479.8102023478</v>
      </c>
      <c r="K78" s="143">
        <f>$H74 * K43</f>
        <v>1844738.9495927803</v>
      </c>
      <c r="L78" s="143">
        <f>$H74 * L43</f>
        <v>556735.7577740897</v>
      </c>
      <c r="M78" s="143">
        <f>$H74 * M43</f>
        <v>1470615.0862888198</v>
      </c>
      <c r="N78" s="143">
        <f>$H74 * N43</f>
        <v>1018430.3961419619</v>
      </c>
      <c r="O78" s="59"/>
      <c r="P78" s="31"/>
    </row>
    <row r="79" spans="1:1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2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2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2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25591180.935341306</v>
      </c>
      <c r="K83" s="130">
        <f t="shared" si="0"/>
        <v>49116420.599879973</v>
      </c>
      <c r="L83" s="130">
        <f t="shared" si="0"/>
        <v>17653399.019875675</v>
      </c>
      <c r="M83" s="130">
        <f t="shared" si="0"/>
        <v>58563518.360243775</v>
      </c>
      <c r="N83" s="130">
        <f t="shared" si="0"/>
        <v>61737955.11465928</v>
      </c>
      <c r="O83" s="59"/>
      <c r="P83" s="31"/>
    </row>
    <row r="84" spans="1:16" x14ac:dyDescent="0.2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26469415.878298137</v>
      </c>
      <c r="K84" s="143">
        <f t="shared" si="0"/>
        <v>51187664.539485678</v>
      </c>
      <c r="L84" s="143">
        <f t="shared" si="0"/>
        <v>18420151.599142604</v>
      </c>
      <c r="M84" s="143">
        <f t="shared" si="0"/>
        <v>61432846.236385837</v>
      </c>
      <c r="N84" s="143">
        <f t="shared" si="0"/>
        <v>55152395.776687741</v>
      </c>
      <c r="O84" s="59"/>
      <c r="P84" s="31"/>
    </row>
    <row r="85" spans="1:16" x14ac:dyDescent="0.2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2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2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2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2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2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2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519.3929296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2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3560.4307964999998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2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11135.698339690003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2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2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2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2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2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2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13045.761970340003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2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1023.462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2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2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2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2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2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2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2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2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2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0.94544144711760891</v>
      </c>
      <c r="O114" s="59"/>
      <c r="P114" s="103" t="s">
        <v>568</v>
      </c>
    </row>
    <row r="115" spans="1:16" x14ac:dyDescent="0.2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0.96362763141173924</v>
      </c>
      <c r="N115" s="104">
        <f>IF($H$106, ($H$102 + $H110 * $H$104) / ($H$102 + $H$104), N$116)</f>
        <v>0.96362763141173924</v>
      </c>
      <c r="O115" s="59"/>
      <c r="P115" s="103" t="s">
        <v>568</v>
      </c>
    </row>
    <row r="116" spans="1:16" x14ac:dyDescent="0.2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2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2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11135.698339690003</v>
      </c>
      <c r="K118" s="104">
        <f>SUMPRODUCT($H93:$H95, K114:K116)</f>
        <v>11135.698339690003</v>
      </c>
      <c r="L118" s="104">
        <f>SUMPRODUCT($H93:$H95, L114:L116)</f>
        <v>11135.698339690003</v>
      </c>
      <c r="M118" s="104">
        <f>SUMPRODUCT($H93:$H95, M114:M116)</f>
        <v>14566.62783492671</v>
      </c>
      <c r="N118" s="104">
        <f>SUMPRODUCT($H93:$H95, N114:N116)</f>
        <v>15057.683437910389</v>
      </c>
      <c r="O118" s="59"/>
      <c r="P118" s="103" t="s">
        <v>582</v>
      </c>
    </row>
    <row r="119" spans="1:1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2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2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2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2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2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2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2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2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2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2298.1208860632369</v>
      </c>
      <c r="K129" s="130">
        <f t="shared" si="1"/>
        <v>4410.7175950356504</v>
      </c>
      <c r="L129" s="130">
        <f t="shared" si="1"/>
        <v>1585.2978844582381</v>
      </c>
      <c r="M129" s="130">
        <f t="shared" si="1"/>
        <v>4020.3895523317206</v>
      </c>
      <c r="N129" s="130">
        <f t="shared" si="1"/>
        <v>4100.0964968637227</v>
      </c>
      <c r="O129" s="59"/>
      <c r="P129" s="31"/>
    </row>
    <row r="130" spans="1:16" x14ac:dyDescent="0.2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2376.9875108735205</v>
      </c>
      <c r="K130" s="143">
        <f t="shared" si="1"/>
        <v>4596.7179585892627</v>
      </c>
      <c r="L130" s="143">
        <f t="shared" si="1"/>
        <v>1654.1532499573248</v>
      </c>
      <c r="M130" s="143">
        <f t="shared" si="1"/>
        <v>4217.3691078375059</v>
      </c>
      <c r="N130" s="143">
        <f t="shared" si="1"/>
        <v>3662.7410852476683</v>
      </c>
      <c r="O130" s="59"/>
      <c r="P130" s="31"/>
    </row>
    <row r="131" spans="1:16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2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2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16414.622414752568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2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16507.968912505283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2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2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839.63154240374331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2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2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2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2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2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2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2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2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2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0.13319155332764052</v>
      </c>
      <c r="K145" s="166">
        <f t="shared" si="2"/>
        <v>0.25563073349840648</v>
      </c>
      <c r="L145" s="166">
        <f t="shared" si="2"/>
        <v>9.1878668784791229E-2</v>
      </c>
      <c r="M145" s="166">
        <f t="shared" si="2"/>
        <v>0.23300859963662693</v>
      </c>
      <c r="N145" s="166">
        <f t="shared" si="2"/>
        <v>0.23762815286274269</v>
      </c>
      <c r="O145" s="59"/>
      <c r="P145" s="31"/>
    </row>
    <row r="146" spans="1:16" x14ac:dyDescent="0.2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0.13702111234645598</v>
      </c>
      <c r="K146" s="177">
        <f t="shared" si="2"/>
        <v>0.26497716329917453</v>
      </c>
      <c r="L146" s="177">
        <f t="shared" si="2"/>
        <v>9.5353432554369927E-2</v>
      </c>
      <c r="M146" s="177">
        <f t="shared" si="2"/>
        <v>0.24310965189678868</v>
      </c>
      <c r="N146" s="178">
        <f t="shared" si="2"/>
        <v>0.21113819716842658</v>
      </c>
      <c r="O146" s="59"/>
      <c r="P146" s="31"/>
    </row>
    <row r="147" spans="1:16" x14ac:dyDescent="0.2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2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2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4.866229188979225E-2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2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4.8400442734784353E-2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2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2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2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2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2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2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2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2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4.866229188979225E-2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2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2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2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2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2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0.19373079886001365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2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0.2959520696404182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2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0.12058035851121424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2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0.38973677298835385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2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2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2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0.38882228682604703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2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9.1878668784791229E-2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2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0.23300859963662693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2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4.6035891885728583E-2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2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7.032654364455837E-2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2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2.8653287864547135E-2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2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9.2612429467908597E-2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2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2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2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9.2612429467908597E-2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2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2.8653287864547135E-2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2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7.032654364455837E-2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2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4.6035891885728583E-2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2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0.23300859963662693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2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9.1878668784791229E-2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2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0.38882228682604703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2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2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2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2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2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2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4900000</v>
      </c>
      <c r="K21" s="138">
        <f>Expenditure!K145</f>
        <v>13146272.351747425</v>
      </c>
      <c r="L21" s="138">
        <f>Expenditure!L145</f>
        <v>3272202.7985191746</v>
      </c>
      <c r="M21" s="138">
        <f>Expenditure!M145</f>
        <v>1241572.018682624</v>
      </c>
      <c r="N21" s="138">
        <f>Expenditure!N145</f>
        <v>2143922.1852150229</v>
      </c>
      <c r="O21" s="138">
        <f>Expenditure!O145</f>
        <v>391322.30665870052</v>
      </c>
      <c r="P21" s="138">
        <f>Expenditure!P145</f>
        <v>131766.55564506742</v>
      </c>
      <c r="Q21" s="138">
        <f>Expenditure!Q145</f>
        <v>988249.16733800573</v>
      </c>
      <c r="R21" s="138">
        <f>Expenditure!R145</f>
        <v>1076093.5377680503</v>
      </c>
      <c r="S21" s="138">
        <f>Expenditure!S145</f>
        <v>2108264.8903210792</v>
      </c>
      <c r="T21" s="138">
        <f>Expenditure!T145</f>
        <v>417260.75954271352</v>
      </c>
      <c r="U21" s="138">
        <f>Expenditure!U145</f>
        <v>219610.92607511237</v>
      </c>
      <c r="V21" s="138">
        <f>Expenditure!V145</f>
        <v>153727.64825257866</v>
      </c>
      <c r="W21" s="138">
        <f>Expenditure!W145</f>
        <v>263533.11129013484</v>
      </c>
      <c r="X21" s="138">
        <f>Expenditure!X145</f>
        <v>922365.88951547199</v>
      </c>
      <c r="Y21" s="138">
        <f>Expenditure!Y145</f>
        <v>0</v>
      </c>
      <c r="Z21" s="138">
        <f>Expenditure!Z145</f>
        <v>0</v>
      </c>
      <c r="AA21" s="138">
        <f>Expenditure!AA145</f>
        <v>197649.8334676011</v>
      </c>
      <c r="AB21" s="138">
        <f>Expenditure!AB145</f>
        <v>263533.11129013484</v>
      </c>
      <c r="AC21" s="138">
        <f>Expenditure!AC145</f>
        <v>1295704.4638431629</v>
      </c>
      <c r="AD21" s="138">
        <f>Expenditure!AD145</f>
        <v>351377.48172017979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1160000.0000000002</v>
      </c>
      <c r="K22" s="188">
        <f>Expenditure!K151</f>
        <v>14713601.466849281</v>
      </c>
      <c r="L22" s="188">
        <f>Expenditure!L151</f>
        <v>3967625.919922479</v>
      </c>
      <c r="M22" s="188">
        <f>Expenditure!M151</f>
        <v>2792911.9806654183</v>
      </c>
      <c r="N22" s="188">
        <f>Expenditure!N151</f>
        <v>853256.72375734919</v>
      </c>
      <c r="O22" s="188">
        <f>Expenditure!O151</f>
        <v>2117461.573743897</v>
      </c>
      <c r="P22" s="188">
        <f>Expenditure!P151</f>
        <v>159770.17127204614</v>
      </c>
      <c r="Q22" s="188">
        <f>Expenditure!Q151</f>
        <v>1198276.2845403461</v>
      </c>
      <c r="R22" s="188">
        <f>Expenditure!R151</f>
        <v>1304789.7320550431</v>
      </c>
      <c r="S22" s="188">
        <f>Expenditure!S151</f>
        <v>2556322.7403527386</v>
      </c>
      <c r="T22" s="188">
        <f>Expenditure!T151</f>
        <v>505938.87569481274</v>
      </c>
      <c r="U22" s="188">
        <f>Expenditure!U151</f>
        <v>266283.61878674355</v>
      </c>
      <c r="V22" s="188">
        <f>Expenditure!V151</f>
        <v>186398.5331507205</v>
      </c>
      <c r="W22" s="188">
        <f>Expenditure!W151</f>
        <v>319540.34254409227</v>
      </c>
      <c r="X22" s="188">
        <f>Expenditure!X151</f>
        <v>1118391.1989043229</v>
      </c>
      <c r="Y22" s="188">
        <f>Expenditure!Y151</f>
        <v>0</v>
      </c>
      <c r="Z22" s="188">
        <f>Expenditure!Z151</f>
        <v>0</v>
      </c>
      <c r="AA22" s="188">
        <f>Expenditure!AA151</f>
        <v>239655.25690806916</v>
      </c>
      <c r="AB22" s="188">
        <f>Expenditure!AB151</f>
        <v>319540.34254409227</v>
      </c>
      <c r="AC22" s="188">
        <f>Expenditure!AC151</f>
        <v>1571073.3508417867</v>
      </c>
      <c r="AD22" s="188">
        <f>Expenditure!AD151</f>
        <v>426053.79005878972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4138163.200925251</v>
      </c>
      <c r="L23" s="133">
        <f>Expenditure!L148</f>
        <v>2473624.1435928708</v>
      </c>
      <c r="M23" s="133">
        <f>Expenditure!M148</f>
        <v>3196131.2737527196</v>
      </c>
      <c r="N23" s="133">
        <f>Expenditure!N148</f>
        <v>458640.38175494643</v>
      </c>
      <c r="O23" s="133">
        <f>Expenditure!O148</f>
        <v>989721.62526463729</v>
      </c>
      <c r="P23" s="133">
        <f>Expenditure!P148</f>
        <v>99609.025916491446</v>
      </c>
      <c r="Q23" s="133">
        <f>Expenditure!Q148</f>
        <v>747067.69437368587</v>
      </c>
      <c r="R23" s="133">
        <f>Expenditure!R148</f>
        <v>813473.71165134665</v>
      </c>
      <c r="S23" s="133">
        <f>Expenditure!S148</f>
        <v>1593744.4146638636</v>
      </c>
      <c r="T23" s="133">
        <f>Expenditure!T148</f>
        <v>315428.58206888958</v>
      </c>
      <c r="U23" s="133">
        <f>Expenditure!U148</f>
        <v>166015.04319415241</v>
      </c>
      <c r="V23" s="133">
        <f>Expenditure!V148</f>
        <v>116210.5302359067</v>
      </c>
      <c r="W23" s="133">
        <f>Expenditure!W148</f>
        <v>199218.05183298289</v>
      </c>
      <c r="X23" s="133">
        <f>Expenditure!X148</f>
        <v>697263.18141544017</v>
      </c>
      <c r="Y23" s="133">
        <f>Expenditure!Y148</f>
        <v>0</v>
      </c>
      <c r="Z23" s="133">
        <f>Expenditure!Z148</f>
        <v>0</v>
      </c>
      <c r="AA23" s="133">
        <f>Expenditure!AA148</f>
        <v>149413.53887473716</v>
      </c>
      <c r="AB23" s="133">
        <f>Expenditure!AB148</f>
        <v>199218.05183298289</v>
      </c>
      <c r="AC23" s="133">
        <f>Expenditure!AC148</f>
        <v>979488.75484549906</v>
      </c>
      <c r="AD23" s="133">
        <f>Expenditure!AD148</f>
        <v>265624.06911064388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719996</v>
      </c>
      <c r="AQ23" s="133">
        <f>Expenditure!AQ148</f>
        <v>0</v>
      </c>
      <c r="AR23" s="133">
        <f>Expenditure!AR148</f>
        <v>1167438.3015608699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890000.00000000058</v>
      </c>
      <c r="K24" s="145">
        <f>Expenditure!K149</f>
        <v>7534050.2784367856</v>
      </c>
      <c r="L24" s="145">
        <f>Expenditure!L149</f>
        <v>4503546.0814152807</v>
      </c>
      <c r="M24" s="145">
        <f>Expenditure!M149</f>
        <v>5818961.8301069411</v>
      </c>
      <c r="N24" s="145">
        <f>Expenditure!N149</f>
        <v>835012.90985590219</v>
      </c>
      <c r="O24" s="145">
        <f>Expenditure!O149</f>
        <v>1801913.5844455643</v>
      </c>
      <c r="P24" s="145">
        <f>Expenditure!P149</f>
        <v>181350.84891605156</v>
      </c>
      <c r="Q24" s="145">
        <f>Expenditure!Q149</f>
        <v>1360131.3668703868</v>
      </c>
      <c r="R24" s="145">
        <f>Expenditure!R149</f>
        <v>1481031.9328144209</v>
      </c>
      <c r="S24" s="145">
        <f>Expenditure!S149</f>
        <v>2901613.5826568254</v>
      </c>
      <c r="T24" s="145">
        <f>Expenditure!T149</f>
        <v>574277.68823416333</v>
      </c>
      <c r="U24" s="145">
        <f>Expenditure!U149</f>
        <v>302251.41486008593</v>
      </c>
      <c r="V24" s="145">
        <f>Expenditure!V149</f>
        <v>211575.99040206015</v>
      </c>
      <c r="W24" s="145">
        <f>Expenditure!W149</f>
        <v>362701.69783210312</v>
      </c>
      <c r="X24" s="145">
        <f>Expenditure!X149</f>
        <v>1269455.942412361</v>
      </c>
      <c r="Y24" s="145">
        <f>Expenditure!Y149</f>
        <v>0</v>
      </c>
      <c r="Z24" s="145">
        <f>Expenditure!Z149</f>
        <v>0</v>
      </c>
      <c r="AA24" s="145">
        <f>Expenditure!AA149</f>
        <v>272026.27337407734</v>
      </c>
      <c r="AB24" s="145">
        <f>Expenditure!AB149</f>
        <v>362701.69783210312</v>
      </c>
      <c r="AC24" s="145">
        <f>Expenditure!AC149</f>
        <v>1783283.3476745067</v>
      </c>
      <c r="AD24" s="145">
        <f>Expenditure!AD149</f>
        <v>483602.26377613749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2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2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4900000</v>
      </c>
      <c r="K27" s="130">
        <f t="shared" si="0"/>
        <v>13146272.351747425</v>
      </c>
      <c r="L27" s="130">
        <f t="shared" si="0"/>
        <v>3272202.7985191746</v>
      </c>
      <c r="M27" s="130">
        <f t="shared" si="0"/>
        <v>1241572.018682624</v>
      </c>
      <c r="N27" s="130">
        <f t="shared" si="0"/>
        <v>2143922.1852150229</v>
      </c>
      <c r="O27" s="130">
        <f t="shared" si="0"/>
        <v>391322.30665870052</v>
      </c>
      <c r="P27" s="130">
        <f t="shared" si="0"/>
        <v>131766.55564506742</v>
      </c>
      <c r="Q27" s="130">
        <f t="shared" si="0"/>
        <v>988249.16733800573</v>
      </c>
      <c r="R27" s="130">
        <f t="shared" si="0"/>
        <v>1076093.5377680503</v>
      </c>
      <c r="S27" s="130">
        <f t="shared" si="0"/>
        <v>2108264.8903210792</v>
      </c>
      <c r="T27" s="130">
        <f t="shared" si="0"/>
        <v>417260.75954271352</v>
      </c>
      <c r="U27" s="130">
        <f t="shared" si="0"/>
        <v>219610.92607511237</v>
      </c>
      <c r="V27" s="130">
        <f t="shared" si="0"/>
        <v>153727.64825257866</v>
      </c>
      <c r="W27" s="130">
        <f t="shared" si="0"/>
        <v>263533.11129013484</v>
      </c>
      <c r="X27" s="130">
        <f t="shared" si="0"/>
        <v>922365.88951547199</v>
      </c>
      <c r="Y27" s="130">
        <f t="shared" si="0"/>
        <v>0</v>
      </c>
      <c r="Z27" s="130">
        <f t="shared" si="0"/>
        <v>0</v>
      </c>
      <c r="AA27" s="130">
        <f t="shared" si="0"/>
        <v>197649.8334676011</v>
      </c>
      <c r="AB27" s="130">
        <f t="shared" si="0"/>
        <v>263533.11129013484</v>
      </c>
      <c r="AC27" s="130">
        <f t="shared" si="0"/>
        <v>1295704.4638431629</v>
      </c>
      <c r="AD27" s="130">
        <f t="shared" si="0"/>
        <v>351377.48172017979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2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1160000.0000000002</v>
      </c>
      <c r="K28" s="104">
        <f t="shared" si="3"/>
        <v>14713601.466849281</v>
      </c>
      <c r="L28" s="104">
        <f t="shared" si="3"/>
        <v>3967625.919922479</v>
      </c>
      <c r="M28" s="104">
        <f t="shared" si="3"/>
        <v>2792911.9806654183</v>
      </c>
      <c r="N28" s="104">
        <f t="shared" si="3"/>
        <v>853256.72375734919</v>
      </c>
      <c r="O28" s="104">
        <f t="shared" si="3"/>
        <v>2117461.573743897</v>
      </c>
      <c r="P28" s="104">
        <f t="shared" si="3"/>
        <v>159770.17127204614</v>
      </c>
      <c r="Q28" s="104">
        <f t="shared" si="3"/>
        <v>1198276.2845403461</v>
      </c>
      <c r="R28" s="104">
        <f t="shared" si="3"/>
        <v>1304789.7320550431</v>
      </c>
      <c r="S28" s="104">
        <f t="shared" si="3"/>
        <v>2556322.7403527386</v>
      </c>
      <c r="T28" s="104">
        <f t="shared" si="3"/>
        <v>505938.87569481274</v>
      </c>
      <c r="U28" s="104">
        <f t="shared" si="3"/>
        <v>266283.61878674355</v>
      </c>
      <c r="V28" s="104">
        <f t="shared" si="3"/>
        <v>186398.5331507205</v>
      </c>
      <c r="W28" s="104">
        <f t="shared" si="3"/>
        <v>319540.34254409227</v>
      </c>
      <c r="X28" s="104">
        <f t="shared" si="3"/>
        <v>1118391.1989043229</v>
      </c>
      <c r="Y28" s="104">
        <f t="shared" si="3"/>
        <v>0</v>
      </c>
      <c r="Z28" s="104">
        <f t="shared" si="3"/>
        <v>0</v>
      </c>
      <c r="AA28" s="104">
        <f t="shared" si="3"/>
        <v>239655.25690806916</v>
      </c>
      <c r="AB28" s="104">
        <f t="shared" si="3"/>
        <v>319540.34254409227</v>
      </c>
      <c r="AC28" s="104">
        <f t="shared" si="3"/>
        <v>1571073.3508417867</v>
      </c>
      <c r="AD28" s="104">
        <f t="shared" si="3"/>
        <v>426053.79005878972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4138163.200925251</v>
      </c>
      <c r="L29" s="104">
        <f t="shared" si="6"/>
        <v>2473624.1435928708</v>
      </c>
      <c r="M29" s="104">
        <f t="shared" si="6"/>
        <v>3196131.2737527196</v>
      </c>
      <c r="N29" s="104">
        <f t="shared" si="6"/>
        <v>458640.38175494643</v>
      </c>
      <c r="O29" s="104">
        <f t="shared" si="6"/>
        <v>989721.62526463729</v>
      </c>
      <c r="P29" s="104">
        <f t="shared" si="6"/>
        <v>99609.025916491446</v>
      </c>
      <c r="Q29" s="104">
        <f t="shared" si="6"/>
        <v>747067.69437368587</v>
      </c>
      <c r="R29" s="104">
        <f t="shared" si="6"/>
        <v>813473.71165134665</v>
      </c>
      <c r="S29" s="104">
        <f t="shared" si="6"/>
        <v>1593744.4146638636</v>
      </c>
      <c r="T29" s="104">
        <f t="shared" si="6"/>
        <v>315428.58206888958</v>
      </c>
      <c r="U29" s="104">
        <f t="shared" si="6"/>
        <v>166015.04319415241</v>
      </c>
      <c r="V29" s="104">
        <f t="shared" si="6"/>
        <v>116210.5302359067</v>
      </c>
      <c r="W29" s="104">
        <f t="shared" si="6"/>
        <v>199218.05183298289</v>
      </c>
      <c r="X29" s="104">
        <f t="shared" si="6"/>
        <v>697263.18141544017</v>
      </c>
      <c r="Y29" s="104">
        <f t="shared" si="6"/>
        <v>0</v>
      </c>
      <c r="Z29" s="104">
        <f t="shared" si="6"/>
        <v>0</v>
      </c>
      <c r="AA29" s="104">
        <f t="shared" si="6"/>
        <v>149413.53887473716</v>
      </c>
      <c r="AB29" s="104">
        <f t="shared" si="6"/>
        <v>199218.05183298289</v>
      </c>
      <c r="AC29" s="104">
        <f t="shared" si="6"/>
        <v>979488.75484549906</v>
      </c>
      <c r="AD29" s="104">
        <f t="shared" si="6"/>
        <v>265624.06911064388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719996</v>
      </c>
      <c r="AQ29" s="104">
        <f t="shared" si="6"/>
        <v>0</v>
      </c>
      <c r="AR29" s="104">
        <f t="shared" ref="AR29" si="8">MAX(AR23, 0)</f>
        <v>1167438.3015608699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890000.00000000058</v>
      </c>
      <c r="K30" s="143">
        <f t="shared" si="9"/>
        <v>7534050.2784367856</v>
      </c>
      <c r="L30" s="143">
        <f t="shared" si="9"/>
        <v>4503546.0814152807</v>
      </c>
      <c r="M30" s="143">
        <f t="shared" si="9"/>
        <v>5818961.8301069411</v>
      </c>
      <c r="N30" s="143">
        <f t="shared" si="9"/>
        <v>835012.90985590219</v>
      </c>
      <c r="O30" s="143">
        <f t="shared" si="9"/>
        <v>1801913.5844455643</v>
      </c>
      <c r="P30" s="143">
        <f t="shared" si="9"/>
        <v>181350.84891605156</v>
      </c>
      <c r="Q30" s="143">
        <f t="shared" si="9"/>
        <v>1360131.3668703868</v>
      </c>
      <c r="R30" s="143">
        <f t="shared" si="9"/>
        <v>1481031.9328144209</v>
      </c>
      <c r="S30" s="143">
        <f t="shared" si="9"/>
        <v>2901613.5826568254</v>
      </c>
      <c r="T30" s="143">
        <f t="shared" si="9"/>
        <v>574277.68823416333</v>
      </c>
      <c r="U30" s="143">
        <f t="shared" si="9"/>
        <v>302251.41486008593</v>
      </c>
      <c r="V30" s="143">
        <f t="shared" si="9"/>
        <v>211575.99040206015</v>
      </c>
      <c r="W30" s="143">
        <f t="shared" si="9"/>
        <v>362701.69783210312</v>
      </c>
      <c r="X30" s="143">
        <f t="shared" si="9"/>
        <v>1269455.942412361</v>
      </c>
      <c r="Y30" s="143">
        <f t="shared" si="9"/>
        <v>0</v>
      </c>
      <c r="Z30" s="143">
        <f t="shared" si="9"/>
        <v>0</v>
      </c>
      <c r="AA30" s="143">
        <f t="shared" si="9"/>
        <v>272026.27337407734</v>
      </c>
      <c r="AB30" s="143">
        <f t="shared" si="9"/>
        <v>362701.69783210312</v>
      </c>
      <c r="AC30" s="143">
        <f t="shared" si="9"/>
        <v>1783283.3476745067</v>
      </c>
      <c r="AD30" s="143">
        <f t="shared" si="9"/>
        <v>483602.26377613749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2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2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33484429.036892243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2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35776891.902592033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2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19485489.576867919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2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32929488.731915761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2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2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25095291.660822947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2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25604857.664938428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2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11256280.625290424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2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21383484.684260476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2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2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2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2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0.74946153727673326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2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0.71568144417495805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2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0.62271828325990441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2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9.2612429467908597E-2</v>
      </c>
      <c r="I19" s="116"/>
      <c r="J19" s="116"/>
      <c r="K19" s="116"/>
      <c r="L19" s="116"/>
      <c r="M19" s="116"/>
      <c r="N19" s="59"/>
      <c r="O19" s="31"/>
    </row>
    <row r="20" spans="1:15" x14ac:dyDescent="0.2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2.8653287864547135E-2</v>
      </c>
      <c r="I20" s="116"/>
      <c r="J20" s="116"/>
      <c r="K20" s="116"/>
      <c r="L20" s="116"/>
      <c r="M20" s="116"/>
      <c r="N20" s="59"/>
      <c r="O20" s="31"/>
    </row>
    <row r="21" spans="1:15" x14ac:dyDescent="0.2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7.032654364455837E-2</v>
      </c>
      <c r="I21" s="116"/>
      <c r="J21" s="116"/>
      <c r="K21" s="116"/>
      <c r="L21" s="116"/>
      <c r="M21" s="116"/>
      <c r="N21" s="59"/>
      <c r="O21" s="31"/>
    </row>
    <row r="22" spans="1:15" x14ac:dyDescent="0.2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4.6035891885728583E-2</v>
      </c>
      <c r="I22" s="116"/>
      <c r="J22" s="116"/>
      <c r="K22" s="116"/>
      <c r="L22" s="116"/>
      <c r="M22" s="116"/>
      <c r="N22" s="59"/>
      <c r="O22" s="31"/>
    </row>
    <row r="23" spans="1:15" x14ac:dyDescent="0.2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0.23300859963662693</v>
      </c>
      <c r="I23" s="116"/>
      <c r="J23" s="116"/>
      <c r="K23" s="116"/>
      <c r="L23" s="116"/>
      <c r="M23" s="116"/>
      <c r="N23" s="59"/>
      <c r="O23" s="31"/>
    </row>
    <row r="24" spans="1:15" x14ac:dyDescent="0.2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9.1878668784791229E-2</v>
      </c>
      <c r="I24" s="116"/>
      <c r="J24" s="116"/>
      <c r="K24" s="116"/>
      <c r="L24" s="116"/>
      <c r="M24" s="116"/>
      <c r="N24" s="59"/>
      <c r="O24" s="31"/>
    </row>
    <row r="25" spans="1:15" x14ac:dyDescent="0.2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0.38882228682604703</v>
      </c>
      <c r="I25" s="116"/>
      <c r="J25" s="116"/>
      <c r="K25" s="116"/>
      <c r="L25" s="116"/>
      <c r="M25" s="116"/>
      <c r="N25" s="59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2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2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2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2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2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2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2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2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2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0.9513377081102079</v>
      </c>
      <c r="K46" s="162">
        <f>SUMPRODUCT($H19:$H25, K38:K44)</f>
        <v>0.56251542128416088</v>
      </c>
      <c r="L46" s="162">
        <f>SUMPRODUCT($H19:$H25, L38:L44)</f>
        <v>0.47063675249936965</v>
      </c>
      <c r="M46" s="162">
        <f>SUMPRODUCT($H19:$H25, M38:M44)</f>
        <v>0.23762815286274269</v>
      </c>
      <c r="N46" s="59"/>
      <c r="O46" s="103" t="s">
        <v>567</v>
      </c>
    </row>
    <row r="47" spans="1:15" x14ac:dyDescent="0.2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2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2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2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2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2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2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0.9513377081102079</v>
      </c>
      <c r="K56" s="166">
        <f>SUMPRODUCT($H19:$H$25, K38:K$44)</f>
        <v>0.56251542128416088</v>
      </c>
      <c r="L56" s="166">
        <f>SUMPRODUCT($H19:$H$25, L38:L$44)</f>
        <v>0.47063675249936965</v>
      </c>
      <c r="M56" s="166">
        <f>SUMPRODUCT($H19:$H$25, M38:M$44)</f>
        <v>0.23762815286274269</v>
      </c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0.85872527864229931</v>
      </c>
      <c r="K57" s="162">
        <f>SUMPRODUCT($H20:$H$25, K39:K$44)</f>
        <v>0.46990299181625228</v>
      </c>
      <c r="L57" s="162">
        <f>SUMPRODUCT($H20:$H$25, L39:L$44)</f>
        <v>0.37802432303146105</v>
      </c>
      <c r="M57" s="162">
        <f>SUMPRODUCT($H20:$H$25, M39:M$44)</f>
        <v>0.1450157233948341</v>
      </c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0.83007199077775207</v>
      </c>
      <c r="K58" s="162">
        <f>SUMPRODUCT($H21:$H$25, K40:K$44)</f>
        <v>0.4412497039517051</v>
      </c>
      <c r="L58" s="162">
        <f>SUMPRODUCT($H21:$H$25, L40:L$44)</f>
        <v>0.34937103516691387</v>
      </c>
      <c r="M58" s="162">
        <f>SUMPRODUCT($H21:$H$25, M40:M$44)</f>
        <v>0.11636243553028695</v>
      </c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0.7597454471331937</v>
      </c>
      <c r="K59" s="162">
        <f>SUMPRODUCT($H22:$H$25, K41:K$44)</f>
        <v>0.37092316030714673</v>
      </c>
      <c r="L59" s="162">
        <f>SUMPRODUCT($H22:$H$25, L41:L$44)</f>
        <v>0.2790444915223555</v>
      </c>
      <c r="M59" s="162">
        <f>SUMPRODUCT($H22:$H$25, M41:M$44)</f>
        <v>4.6035891885728583E-2</v>
      </c>
      <c r="N59" s="59"/>
      <c r="O59" s="31"/>
    </row>
    <row r="60" spans="1:15" x14ac:dyDescent="0.2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0.71370955524746515</v>
      </c>
      <c r="K60" s="178">
        <f>SUMPRODUCT($H23:$H$25, K42:K$44)</f>
        <v>0.32488726842141813</v>
      </c>
      <c r="L60" s="178">
        <f>SUMPRODUCT($H23:$H$25, L42:L$44)</f>
        <v>0.23300859963662693</v>
      </c>
      <c r="M60" s="178">
        <f>SUMPRODUCT($H23:$H$25, M42:M$44)</f>
        <v>0</v>
      </c>
      <c r="N60" s="59"/>
      <c r="O60" s="31"/>
    </row>
    <row r="61" spans="1:15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2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2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0.74946153727673326</v>
      </c>
      <c r="I70" s="116"/>
      <c r="J70" s="116"/>
      <c r="K70" s="116"/>
      <c r="L70" s="116"/>
      <c r="M70" s="116"/>
      <c r="N70" s="59"/>
      <c r="O70" s="31"/>
    </row>
    <row r="71" spans="1:15" x14ac:dyDescent="0.2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2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2.3202975707956788E-2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2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2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1.7619504133348379E-2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2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2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2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2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2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2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4.866229188979225E-2</v>
      </c>
      <c r="I83" s="116"/>
      <c r="J83" s="116"/>
      <c r="K83" s="116"/>
      <c r="L83" s="116"/>
      <c r="M83" s="116"/>
      <c r="N83" s="59"/>
      <c r="O83" s="31"/>
    </row>
    <row r="84" spans="1:15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2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2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2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2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2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2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2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2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0.95133770811020768</v>
      </c>
      <c r="K94" s="166">
        <f t="shared" si="0"/>
        <v>0.92037947254804109</v>
      </c>
      <c r="L94" s="166">
        <f t="shared" si="0"/>
        <v>0.90629235232459859</v>
      </c>
      <c r="M94" s="166">
        <f t="shared" si="0"/>
        <v>0.83002474311758745</v>
      </c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0.8819282543502559</v>
      </c>
      <c r="K95" s="162">
        <f t="shared" si="0"/>
        <v>0.80681274348736187</v>
      </c>
      <c r="L95" s="162">
        <f t="shared" si="0"/>
        <v>0.77263246115034001</v>
      </c>
      <c r="M95" s="162">
        <f t="shared" si="0"/>
        <v>0.58758055738883119</v>
      </c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0.83007199077775184</v>
      </c>
      <c r="K96" s="162">
        <f t="shared" si="0"/>
        <v>0.72196628646718475</v>
      </c>
      <c r="L96" s="162">
        <f t="shared" si="0"/>
        <v>0.67277426935739892</v>
      </c>
      <c r="M96" s="162">
        <f t="shared" si="0"/>
        <v>0.40644889713615434</v>
      </c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0.77736495126654181</v>
      </c>
      <c r="K97" s="162">
        <f t="shared" si="0"/>
        <v>0.63572780234855897</v>
      </c>
      <c r="L97" s="162">
        <f t="shared" si="0"/>
        <v>0.57127776155386945</v>
      </c>
      <c r="M97" s="162">
        <f t="shared" si="0"/>
        <v>0.22234551374601311</v>
      </c>
      <c r="N97" s="59"/>
      <c r="O97" s="31"/>
    </row>
    <row r="98" spans="1:15" x14ac:dyDescent="0.2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0.71370955524746504</v>
      </c>
      <c r="K98" s="178">
        <f t="shared" si="0"/>
        <v>0.53157577807315903</v>
      </c>
      <c r="L98" s="178">
        <f t="shared" si="0"/>
        <v>0.44869830236392783</v>
      </c>
      <c r="M98" s="178">
        <f t="shared" si="0"/>
        <v>0</v>
      </c>
      <c r="N98" s="59"/>
      <c r="O98" s="31"/>
    </row>
    <row r="99" spans="1:15" x14ac:dyDescent="0.2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2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2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2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2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2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0.95133770811020768</v>
      </c>
      <c r="K105" s="134">
        <f t="shared" si="1"/>
        <v>0.92037947254804109</v>
      </c>
      <c r="L105" s="134">
        <f t="shared" si="1"/>
        <v>0.90629235232459859</v>
      </c>
      <c r="M105" s="134">
        <f t="shared" si="1"/>
        <v>0.83002474311758745</v>
      </c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0.8819282543502559</v>
      </c>
      <c r="K106" s="135">
        <f t="shared" si="1"/>
        <v>0.80681274348736187</v>
      </c>
      <c r="L106" s="135">
        <f t="shared" si="1"/>
        <v>0.77263246115034001</v>
      </c>
      <c r="M106" s="135">
        <f t="shared" si="1"/>
        <v>0.58758055738883119</v>
      </c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0.83007199077775184</v>
      </c>
      <c r="K107" s="135">
        <f t="shared" si="1"/>
        <v>0.72196628646718475</v>
      </c>
      <c r="L107" s="135">
        <f t="shared" si="1"/>
        <v>0.67277426935739892</v>
      </c>
      <c r="M107" s="135">
        <f t="shared" si="1"/>
        <v>0.40644889713615434</v>
      </c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0.77736495126654181</v>
      </c>
      <c r="K108" s="135">
        <f t="shared" si="1"/>
        <v>0.63572780234855897</v>
      </c>
      <c r="L108" s="135">
        <f t="shared" si="1"/>
        <v>0.57127776155386945</v>
      </c>
      <c r="M108" s="135">
        <f t="shared" si="1"/>
        <v>0.22234551374601311</v>
      </c>
      <c r="N108" s="59"/>
      <c r="O108" s="31"/>
    </row>
    <row r="109" spans="1:15" x14ac:dyDescent="0.2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0.71370955524746504</v>
      </c>
      <c r="K109" s="177">
        <f t="shared" si="1"/>
        <v>0.53157577807315903</v>
      </c>
      <c r="L109" s="177">
        <f t="shared" si="1"/>
        <v>0.44869830236392783</v>
      </c>
      <c r="M109" s="177">
        <f t="shared" si="1"/>
        <v>0</v>
      </c>
      <c r="N109" s="59"/>
      <c r="O109" s="31"/>
    </row>
    <row r="110" spans="1:15" x14ac:dyDescent="0.2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2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2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2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2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2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0.13702111234645598</v>
      </c>
      <c r="I18" s="59"/>
      <c r="J18" s="31"/>
    </row>
    <row r="19" spans="1:10" x14ac:dyDescent="0.2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0.26497716329917453</v>
      </c>
      <c r="I19" s="59"/>
      <c r="J19" s="31"/>
    </row>
    <row r="20" spans="1:10" x14ac:dyDescent="0.2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9.5353432554369927E-2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0.24310965189678868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2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2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2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0.88780601213096844</v>
      </c>
      <c r="I27" s="59"/>
      <c r="J27" s="31"/>
    </row>
    <row r="28" spans="1:10" x14ac:dyDescent="0.2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9.7711290599071812E-2</v>
      </c>
      <c r="I28" s="59"/>
      <c r="J28" s="31"/>
    </row>
    <row r="29" spans="1:10" x14ac:dyDescent="0.2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0.71568144417495805</v>
      </c>
      <c r="I30" s="59"/>
      <c r="J30" s="31"/>
    </row>
    <row r="31" spans="1:10" x14ac:dyDescent="0.2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0.62271828325990441</v>
      </c>
      <c r="I31" s="59"/>
      <c r="J31" s="31"/>
    </row>
    <row r="32" spans="1:10" x14ac:dyDescent="0.2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2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2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2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2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0.38587531429009858</v>
      </c>
      <c r="I36" s="107" t="s">
        <v>314</v>
      </c>
      <c r="J36" s="103" t="s">
        <v>589</v>
      </c>
    </row>
    <row r="37" spans="1:10" x14ac:dyDescent="0.2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0.58599282058010493</v>
      </c>
      <c r="I37" s="107" t="s">
        <v>314</v>
      </c>
      <c r="J37" s="103" t="s">
        <v>590</v>
      </c>
    </row>
    <row r="38" spans="1:10" x14ac:dyDescent="0.2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0.30768229829625249</v>
      </c>
      <c r="I38" s="107" t="s">
        <v>314</v>
      </c>
      <c r="J38" s="103" t="s">
        <v>591</v>
      </c>
    </row>
    <row r="39" spans="1:10" x14ac:dyDescent="0.2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0.17634818187221507</v>
      </c>
      <c r="I39" s="107" t="s">
        <v>314</v>
      </c>
      <c r="J39" s="103" t="s">
        <v>592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2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2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2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2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J33" sqref="J3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2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2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2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0.38587531429009858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0.58599282058010493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0.30768229829625249</v>
      </c>
      <c r="I22" s="59"/>
      <c r="J22" s="31"/>
    </row>
    <row r="23" spans="1:10" x14ac:dyDescent="0.2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0.17634818187221507</v>
      </c>
      <c r="I23" s="59"/>
      <c r="J23" s="31"/>
    </row>
    <row r="24" spans="1:10" x14ac:dyDescent="0.2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2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2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2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0.95133770811020768</v>
      </c>
      <c r="I31" s="59"/>
      <c r="J31" s="31"/>
    </row>
    <row r="32" spans="1:10" x14ac:dyDescent="0.2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0.92037947254804109</v>
      </c>
      <c r="I32" s="59"/>
      <c r="J32" s="31"/>
    </row>
    <row r="33" spans="1:10" x14ac:dyDescent="0.2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0.90629235232459859</v>
      </c>
      <c r="I33" s="59"/>
      <c r="J33" s="31"/>
    </row>
    <row r="34" spans="1:10" x14ac:dyDescent="0.2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0.83002474311758745</v>
      </c>
      <c r="I34" s="59"/>
      <c r="J34" s="31"/>
    </row>
    <row r="35" spans="1:10" x14ac:dyDescent="0.2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2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2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0.8819282543502559</v>
      </c>
      <c r="I37" s="59"/>
      <c r="J37" s="31"/>
    </row>
    <row r="38" spans="1:10" x14ac:dyDescent="0.2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0.80681274348736187</v>
      </c>
      <c r="I38" s="59"/>
      <c r="J38" s="31"/>
    </row>
    <row r="39" spans="1:10" x14ac:dyDescent="0.2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0.77263246115034001</v>
      </c>
      <c r="I39" s="59"/>
      <c r="J39" s="31"/>
    </row>
    <row r="40" spans="1:10" x14ac:dyDescent="0.2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0.58758055738883119</v>
      </c>
      <c r="I40" s="59"/>
      <c r="J40" s="31"/>
    </row>
    <row r="41" spans="1:10" x14ac:dyDescent="0.2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2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2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0.83007199077775184</v>
      </c>
      <c r="I43" s="59"/>
      <c r="J43" s="31"/>
    </row>
    <row r="44" spans="1:10" x14ac:dyDescent="0.2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0.72196628646718475</v>
      </c>
      <c r="I44" s="59"/>
      <c r="J44" s="31"/>
    </row>
    <row r="45" spans="1:10" x14ac:dyDescent="0.2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0.67277426935739892</v>
      </c>
      <c r="I45" s="59"/>
      <c r="J45" s="31"/>
    </row>
    <row r="46" spans="1:10" x14ac:dyDescent="0.2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0.40644889713615434</v>
      </c>
      <c r="I46" s="59"/>
      <c r="J46" s="31"/>
    </row>
    <row r="47" spans="1:10" x14ac:dyDescent="0.2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2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2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0.77736495126654181</v>
      </c>
      <c r="I49" s="59"/>
      <c r="J49" s="31"/>
    </row>
    <row r="50" spans="1:10" x14ac:dyDescent="0.2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0.63572780234855897</v>
      </c>
      <c r="I50" s="59"/>
      <c r="J50" s="31"/>
    </row>
    <row r="51" spans="1:10" x14ac:dyDescent="0.2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0.57127776155386945</v>
      </c>
      <c r="I51" s="59"/>
      <c r="J51" s="31"/>
    </row>
    <row r="52" spans="1:10" x14ac:dyDescent="0.2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0.22234551374601311</v>
      </c>
      <c r="I52" s="59"/>
      <c r="J52" s="31"/>
    </row>
    <row r="53" spans="1:10" x14ac:dyDescent="0.2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2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2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0.71370955524746504</v>
      </c>
      <c r="I55" s="59"/>
      <c r="J55" s="31"/>
    </row>
    <row r="56" spans="1:10" x14ac:dyDescent="0.2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0.53157577807315903</v>
      </c>
      <c r="I56" s="59"/>
      <c r="J56" s="31"/>
    </row>
    <row r="57" spans="1:10" x14ac:dyDescent="0.2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0.44869830236392783</v>
      </c>
      <c r="I57" s="59"/>
      <c r="J57" s="31"/>
    </row>
    <row r="58" spans="1:10" x14ac:dyDescent="0.2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2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60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1" customFormat="1" x14ac:dyDescent="0.2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25">
      <c r="A2" s="56" t="str">
        <f>Cover!D21&amp;" - "&amp;Cover!D23</f>
        <v>NGED South West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25">
      <c r="A3" s="57" t="str">
        <f>Cover!D2&amp;" - "&amp;Cover!D8&amp;" v"&amp;Cover!D10&amp;" - "&amp;Cover!D19</f>
        <v>PCDM charging model - Release for charge setting v5 - 2025/26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2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2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25">
      <c r="A7" s="60"/>
      <c r="B7" s="60"/>
      <c r="C7" s="60"/>
      <c r="D7" s="60"/>
      <c r="E7" s="60"/>
      <c r="F7" s="60" t="s">
        <v>13</v>
      </c>
      <c r="H7" s="64">
        <f>LOOKUP(2,1/(F20:F30&lt;&gt;""),F20:F30)</f>
        <v>45236</v>
      </c>
      <c r="I7" s="60"/>
      <c r="J7" s="60"/>
      <c r="K7" s="60"/>
      <c r="L7" s="60"/>
    </row>
    <row r="8" spans="1:13" x14ac:dyDescent="0.2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25">
      <c r="A9" s="60"/>
      <c r="B9" s="60"/>
      <c r="C9" s="60"/>
      <c r="D9" s="60"/>
      <c r="E9" s="60"/>
      <c r="F9" s="60" t="s">
        <v>485</v>
      </c>
      <c r="H9" s="65" t="str">
        <f>LOOKUP(2,1/(G20:G30&lt;&gt;""),G20:G30)</f>
        <v>Release for charge setting</v>
      </c>
      <c r="I9" s="60"/>
      <c r="J9" s="60"/>
      <c r="K9" s="60"/>
      <c r="L9" s="60"/>
    </row>
    <row r="10" spans="1:13" x14ac:dyDescent="0.2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25">
      <c r="A11" s="60"/>
      <c r="B11" s="60"/>
      <c r="C11" s="60"/>
      <c r="D11" s="60"/>
      <c r="E11" s="60"/>
      <c r="F11" s="60" t="s">
        <v>738</v>
      </c>
      <c r="H11" s="66">
        <f>LOOKUP(2,1/(H20:H30&lt;&gt;""),H20:H30)</f>
        <v>5</v>
      </c>
      <c r="I11" s="60"/>
      <c r="J11" s="60"/>
      <c r="K11" s="60"/>
      <c r="L11" s="60"/>
    </row>
    <row r="12" spans="1:13" x14ac:dyDescent="0.2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25">
      <c r="A13" s="60"/>
      <c r="B13" s="60"/>
      <c r="C13" s="60"/>
      <c r="D13" s="60"/>
      <c r="E13" s="60"/>
      <c r="F13" s="60" t="s">
        <v>613</v>
      </c>
      <c r="H13" s="65" t="str">
        <f>LOOKUP(2,1/(I20:I30&lt;&gt;""),I20:I30)</f>
        <v>Attachment A_2025-26 Charging Methodologies Pre-Release (shared on 09/10/2023)</v>
      </c>
      <c r="I13" s="63"/>
      <c r="J13" s="63"/>
      <c r="K13" s="60"/>
      <c r="L13" s="60"/>
    </row>
    <row r="14" spans="1:13" x14ac:dyDescent="0.2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25">
      <c r="A15" s="60"/>
      <c r="B15" s="60"/>
      <c r="C15" s="60"/>
      <c r="D15" s="60"/>
      <c r="E15" s="60"/>
      <c r="F15" s="67" t="s">
        <v>614</v>
      </c>
      <c r="H15" s="64" t="str">
        <f>LOOKUP(2,1/(J20:J30&lt;&gt;""),J20:J30)</f>
        <v>Schedule 29</v>
      </c>
      <c r="I15" s="63"/>
      <c r="J15" s="63"/>
      <c r="K15" s="60"/>
      <c r="L15" s="60"/>
    </row>
    <row r="16" spans="1:13" x14ac:dyDescent="0.2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2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2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30" x14ac:dyDescent="0.2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30" x14ac:dyDescent="0.2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30" x14ac:dyDescent="0.2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5" x14ac:dyDescent="0.2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60" x14ac:dyDescent="0.2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60" x14ac:dyDescent="0.2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60" x14ac:dyDescent="0.2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2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786</v>
      </c>
      <c r="J27" s="28" t="s">
        <v>715</v>
      </c>
      <c r="K27" s="28" t="s">
        <v>566</v>
      </c>
      <c r="L27" s="3" t="s">
        <v>785</v>
      </c>
    </row>
    <row r="28" spans="1:12" ht="45" x14ac:dyDescent="0.2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787</v>
      </c>
      <c r="J28" s="3" t="s">
        <v>715</v>
      </c>
      <c r="K28" s="3" t="s">
        <v>566</v>
      </c>
      <c r="L28" s="3" t="s">
        <v>788</v>
      </c>
    </row>
    <row r="29" spans="1:12" ht="45" x14ac:dyDescent="0.2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793</v>
      </c>
      <c r="J29" s="3" t="s">
        <v>715</v>
      </c>
      <c r="K29" s="3" t="s">
        <v>566</v>
      </c>
      <c r="L29" s="3" t="s">
        <v>792</v>
      </c>
    </row>
    <row r="30" spans="1:12" x14ac:dyDescent="0.25">
      <c r="A30" s="60"/>
      <c r="B30" s="60"/>
      <c r="C30" s="60"/>
      <c r="D30" s="60"/>
      <c r="E30" s="60"/>
      <c r="F30" s="3"/>
      <c r="G30" s="3"/>
      <c r="H30" s="7"/>
      <c r="I30" s="3"/>
      <c r="J30" s="3"/>
      <c r="K30" s="3"/>
      <c r="L30" s="3"/>
    </row>
    <row r="32" spans="1:12" x14ac:dyDescent="0.25">
      <c r="B32" s="68" t="s">
        <v>20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4" spans="2:12" x14ac:dyDescent="0.25">
      <c r="E34" s="71" t="s">
        <v>21</v>
      </c>
    </row>
    <row r="35" spans="2:12" x14ac:dyDescent="0.25">
      <c r="F35" s="41" t="s">
        <v>22</v>
      </c>
      <c r="G35" s="41" t="s">
        <v>231</v>
      </c>
      <c r="H35" s="72">
        <f>MEAV!H147</f>
        <v>0</v>
      </c>
    </row>
    <row r="36" spans="2:12" x14ac:dyDescent="0.25">
      <c r="F36" t="s">
        <v>23</v>
      </c>
      <c r="G36" t="s">
        <v>231</v>
      </c>
      <c r="H36" s="73">
        <f>Expenditure!H159</f>
        <v>0</v>
      </c>
    </row>
    <row r="37" spans="2:12" x14ac:dyDescent="0.25">
      <c r="F37" t="s">
        <v>311</v>
      </c>
      <c r="G37" t="s">
        <v>231</v>
      </c>
      <c r="H37" s="73">
        <f>Expensed!H87</f>
        <v>0</v>
      </c>
    </row>
    <row r="38" spans="2:12" x14ac:dyDescent="0.25">
      <c r="F38" t="s">
        <v>24</v>
      </c>
      <c r="G38" t="s">
        <v>231</v>
      </c>
      <c r="H38" s="73">
        <f>Capitalised!H67</f>
        <v>0</v>
      </c>
    </row>
    <row r="39" spans="2:12" x14ac:dyDescent="0.25">
      <c r="F39" t="s">
        <v>25</v>
      </c>
      <c r="G39" t="s">
        <v>231</v>
      </c>
      <c r="H39" s="73">
        <f>'Rev allocation'!H188</f>
        <v>0</v>
      </c>
    </row>
    <row r="40" spans="2:12" x14ac:dyDescent="0.25">
      <c r="F40" t="s">
        <v>312</v>
      </c>
      <c r="G40" t="s">
        <v>231</v>
      </c>
      <c r="H40" s="73">
        <f>Direct!H62</f>
        <v>0</v>
      </c>
    </row>
    <row r="41" spans="2:12" x14ac:dyDescent="0.25">
      <c r="F41" t="s">
        <v>313</v>
      </c>
      <c r="G41" t="s">
        <v>231</v>
      </c>
      <c r="H41" s="73">
        <f>'EDCM discounts'!H113</f>
        <v>0</v>
      </c>
    </row>
    <row r="42" spans="2:12" x14ac:dyDescent="0.25">
      <c r="F42" s="55" t="s">
        <v>26</v>
      </c>
      <c r="G42" s="55" t="s">
        <v>231</v>
      </c>
      <c r="H42" s="74">
        <f>'CDCM discounts'!H43</f>
        <v>0</v>
      </c>
    </row>
    <row r="43" spans="2:12" x14ac:dyDescent="0.25">
      <c r="F43" s="75" t="s">
        <v>612</v>
      </c>
      <c r="G43" s="75" t="s">
        <v>231</v>
      </c>
      <c r="H43" s="76">
        <f>SUM(H35:H42)</f>
        <v>0</v>
      </c>
    </row>
    <row r="44" spans="2:12" x14ac:dyDescent="0.25">
      <c r="I44" s="77"/>
      <c r="J44" s="77"/>
    </row>
    <row r="45" spans="2:12" x14ac:dyDescent="0.25">
      <c r="B45" s="68" t="s">
        <v>27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7" spans="2:12" x14ac:dyDescent="0.25">
      <c r="F47" s="70" t="s">
        <v>28</v>
      </c>
    </row>
    <row r="48" spans="2:12" x14ac:dyDescent="0.25">
      <c r="F48" s="5" t="s">
        <v>19</v>
      </c>
    </row>
    <row r="49" spans="2:12" x14ac:dyDescent="0.25">
      <c r="F49" s="5" t="s">
        <v>609</v>
      </c>
    </row>
    <row r="50" spans="2:12" x14ac:dyDescent="0.25">
      <c r="F50" s="5" t="s">
        <v>714</v>
      </c>
    </row>
    <row r="51" spans="2:12" ht="30" x14ac:dyDescent="0.25">
      <c r="F51" s="29" t="s">
        <v>737</v>
      </c>
    </row>
    <row r="52" spans="2:12" x14ac:dyDescent="0.25">
      <c r="F52" s="5"/>
    </row>
    <row r="53" spans="2:12" x14ac:dyDescent="0.25">
      <c r="F53" s="5"/>
    </row>
    <row r="54" spans="2:12" x14ac:dyDescent="0.25">
      <c r="F54" s="5"/>
    </row>
    <row r="55" spans="2:12" x14ac:dyDescent="0.25">
      <c r="F55" s="5"/>
    </row>
    <row r="56" spans="2:12" x14ac:dyDescent="0.25">
      <c r="F56" s="5"/>
    </row>
    <row r="57" spans="2:12" x14ac:dyDescent="0.25">
      <c r="F57" s="5"/>
    </row>
    <row r="58" spans="2:12" x14ac:dyDescent="0.25">
      <c r="F58" s="5" t="s">
        <v>29</v>
      </c>
    </row>
    <row r="60" spans="2:12" x14ac:dyDescent="0.25">
      <c r="B60" s="68" t="s">
        <v>30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5:H43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0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0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0">
      <formula1>$F$48:$F$58</formula1>
    </dataValidation>
  </dataValidations>
  <hyperlinks>
    <hyperlink ref="A1" location="Index!A1" display="Index!A1"/>
    <hyperlink ref="F37" location="'Expensed'!A1" display="Expensed"/>
    <hyperlink ref="F40" location="'Direct'!A1" display="Direct"/>
  </hyperlinks>
  <pageMargins left="0.7" right="0.7" top="0.75" bottom="0.75" header="0.3" footer="0.3"/>
  <pageSetup paperSize="9" orientation="portrait" r:id="rId1"/>
  <cellWatches>
    <cellWatch r="H43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6" s="1" customFormat="1" x14ac:dyDescent="0.25">
      <c r="A1" s="1" t="str">
        <f ca="1">MID(CELL("filename",A1),FIND("]",CELL("filename",A1))+1,255)</f>
        <v>Model map</v>
      </c>
    </row>
    <row r="2" spans="1:6" s="1" customFormat="1" x14ac:dyDescent="0.25">
      <c r="A2" s="1" t="str">
        <f>Cover!D21&amp;" - "&amp;Cover!D23</f>
        <v>NGED South West - [enter data version name]</v>
      </c>
    </row>
    <row r="3" spans="1:6" s="2" customFormat="1" x14ac:dyDescent="0.25">
      <c r="A3" s="57" t="str">
        <f>Cover!D2&amp;" - "&amp;Cover!D8&amp;" v"&amp;Cover!D10&amp;" - "&amp;Cover!D19</f>
        <v>PCDM charging model - Release for charge setting v5 - 2025/26</v>
      </c>
    </row>
    <row r="5" spans="1:6" x14ac:dyDescent="0.25">
      <c r="B5" s="68" t="s">
        <v>31</v>
      </c>
      <c r="C5" s="68"/>
      <c r="D5" s="68"/>
      <c r="E5" s="68"/>
      <c r="F5" s="68"/>
    </row>
    <row r="7" spans="1:6" x14ac:dyDescent="0.25">
      <c r="F7" t="s">
        <v>308</v>
      </c>
    </row>
    <row r="42" spans="2:6" x14ac:dyDescent="0.2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1" customFormat="1" x14ac:dyDescent="0.2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25">
      <c r="A2" s="56" t="str">
        <f>Cover!D21&amp;" - "&amp;Cover!D23</f>
        <v>NGED South West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25">
      <c r="A3" s="57" t="str">
        <f>Cover!D2&amp;" - "&amp;Cover!D8&amp;" v"&amp;Cover!D10&amp;" - "&amp;Cover!D19</f>
        <v>PCDM charging model - Release for charge setting v5 - 2025/26</v>
      </c>
      <c r="B3" s="57"/>
      <c r="C3" s="57"/>
      <c r="D3" s="57"/>
      <c r="E3" s="57"/>
      <c r="F3" s="57"/>
      <c r="G3" s="57"/>
      <c r="H3" s="57"/>
    </row>
    <row r="5" spans="1:8" x14ac:dyDescent="0.25">
      <c r="B5" s="68" t="s">
        <v>7</v>
      </c>
      <c r="C5" s="68"/>
      <c r="D5" s="68"/>
      <c r="E5" s="68"/>
      <c r="F5" s="68"/>
      <c r="G5" s="68"/>
    </row>
    <row r="7" spans="1:8" x14ac:dyDescent="0.25">
      <c r="C7" s="78" t="s">
        <v>663</v>
      </c>
    </row>
    <row r="8" spans="1:8" x14ac:dyDescent="0.25">
      <c r="C8" s="78" t="s">
        <v>664</v>
      </c>
    </row>
    <row r="10" spans="1:8" x14ac:dyDescent="0.25">
      <c r="B10" s="68" t="s">
        <v>656</v>
      </c>
      <c r="C10" s="68"/>
      <c r="D10" s="68"/>
      <c r="E10" s="68"/>
      <c r="F10" s="68"/>
      <c r="G10" s="68"/>
    </row>
    <row r="12" spans="1:8" x14ac:dyDescent="0.25">
      <c r="C12" s="78" t="s">
        <v>484</v>
      </c>
    </row>
    <row r="14" spans="1:8" ht="15.75" thickBot="1" x14ac:dyDescent="0.3">
      <c r="F14" s="39" t="s">
        <v>342</v>
      </c>
      <c r="G14" s="79" t="s">
        <v>343</v>
      </c>
    </row>
    <row r="15" spans="1:8" ht="16.5" thickTop="1" thickBot="1" x14ac:dyDescent="0.3">
      <c r="F15" s="80" t="s">
        <v>306</v>
      </c>
    </row>
    <row r="16" spans="1:8" ht="15.75" thickTop="1" x14ac:dyDescent="0.25">
      <c r="F16" s="80" t="s">
        <v>307</v>
      </c>
      <c r="G16" s="81" t="str">
        <f>'Version control'!$B$5</f>
        <v>Model version</v>
      </c>
    </row>
    <row r="17" spans="6:7" x14ac:dyDescent="0.25">
      <c r="F17" s="82" t="s">
        <v>483</v>
      </c>
      <c r="G17" s="81" t="str">
        <f>'Version control'!$B$17</f>
        <v>Version log</v>
      </c>
    </row>
    <row r="18" spans="6:7" x14ac:dyDescent="0.25">
      <c r="F18" s="82" t="s">
        <v>483</v>
      </c>
      <c r="G18" s="81" t="str">
        <f>'Version control'!$B$32</f>
        <v>Model checks</v>
      </c>
    </row>
    <row r="19" spans="6:7" ht="15.75" thickBot="1" x14ac:dyDescent="0.3">
      <c r="F19" s="82" t="s">
        <v>483</v>
      </c>
      <c r="G19" s="81" t="str">
        <f>'Version control'!$B$45</f>
        <v>Version log lists</v>
      </c>
    </row>
    <row r="20" spans="6:7" ht="16.5" thickTop="1" thickBot="1" x14ac:dyDescent="0.3">
      <c r="F20" s="80" t="s">
        <v>308</v>
      </c>
      <c r="G20" s="81" t="str">
        <f>'Model map'!$B$5</f>
        <v>Map</v>
      </c>
    </row>
    <row r="21" spans="6:7" ht="15.75" thickTop="1" x14ac:dyDescent="0.25">
      <c r="F21" s="83" t="s">
        <v>309</v>
      </c>
      <c r="G21" s="81" t="str">
        <f>'Fixed inputs'!$B$11</f>
        <v>Universal values</v>
      </c>
    </row>
    <row r="22" spans="6:7" ht="15.75" thickBot="1" x14ac:dyDescent="0.3">
      <c r="F22" s="84" t="s">
        <v>483</v>
      </c>
      <c r="G22" s="81" t="str">
        <f>'Fixed inputs'!$B$19</f>
        <v>Inputs from DCUSA text</v>
      </c>
    </row>
    <row r="23" spans="6:7" ht="15.75" thickTop="1" x14ac:dyDescent="0.25">
      <c r="F23" s="83" t="s">
        <v>310</v>
      </c>
      <c r="G23" s="81" t="str">
        <f>'DNO inputs'!$B$11</f>
        <v>Nominated Calculation Agent inputs</v>
      </c>
    </row>
    <row r="24" spans="6:7" x14ac:dyDescent="0.25">
      <c r="F24" s="84" t="s">
        <v>483</v>
      </c>
      <c r="G24" s="81" t="str">
        <f>'DNO inputs'!$B$28</f>
        <v>Inputs from other charging models</v>
      </c>
    </row>
    <row r="25" spans="6:7" x14ac:dyDescent="0.25">
      <c r="F25" s="84"/>
      <c r="G25" s="81" t="str">
        <f>'DNO inputs'!$B$58</f>
        <v>Inflation indices</v>
      </c>
    </row>
    <row r="26" spans="6:7" ht="15.75" thickBot="1" x14ac:dyDescent="0.3">
      <c r="F26" s="84" t="s">
        <v>483</v>
      </c>
      <c r="G26" s="81" t="str">
        <f>'DNO inputs'!$B$70</f>
        <v>Other DNO-specific inputs</v>
      </c>
    </row>
    <row r="27" spans="6:7" ht="15.75" thickTop="1" x14ac:dyDescent="0.25">
      <c r="F27" s="85" t="s">
        <v>22</v>
      </c>
      <c r="G27" s="81" t="str">
        <f>MEAV!$B$13</f>
        <v>MEAV</v>
      </c>
    </row>
    <row r="28" spans="6:7" ht="15.75" thickBot="1" x14ac:dyDescent="0.3">
      <c r="F28" s="86" t="s">
        <v>483</v>
      </c>
      <c r="G28" s="81" t="str">
        <f>MEAV!$B$99</f>
        <v>Adjusted MEAV</v>
      </c>
    </row>
    <row r="29" spans="6:7" ht="15.75" thickTop="1" x14ac:dyDescent="0.25">
      <c r="F29" s="85" t="s">
        <v>23</v>
      </c>
      <c r="G29" s="81" t="str">
        <f>Expenditure!$B$12</f>
        <v>Expenditure allocated based on RRP</v>
      </c>
    </row>
    <row r="30" spans="6:7" x14ac:dyDescent="0.25">
      <c r="F30" s="86" t="s">
        <v>483</v>
      </c>
      <c r="G30" s="81" t="str">
        <f>Expenditure!$B$53</f>
        <v>Expenditure allocated based on MEAV</v>
      </c>
    </row>
    <row r="31" spans="6:7" x14ac:dyDescent="0.25">
      <c r="F31" s="86" t="s">
        <v>483</v>
      </c>
      <c r="G31" s="81" t="str">
        <f>Expenditure!$B$103</f>
        <v>Allocation to LV Services</v>
      </c>
    </row>
    <row r="32" spans="6:7" ht="15.75" thickBot="1" x14ac:dyDescent="0.3">
      <c r="F32" s="86" t="s">
        <v>483</v>
      </c>
      <c r="G32" s="81" t="str">
        <f>Expenditure!$B$133</f>
        <v>Total expenditure allocated</v>
      </c>
    </row>
    <row r="33" spans="2:7" ht="16.5" thickTop="1" thickBot="1" x14ac:dyDescent="0.3">
      <c r="F33" s="85" t="s">
        <v>311</v>
      </c>
      <c r="G33" s="81" t="str">
        <f>Expensed!$B$13</f>
        <v>Expensed proportions</v>
      </c>
    </row>
    <row r="34" spans="2:7" ht="16.5" thickTop="1" thickBot="1" x14ac:dyDescent="0.3">
      <c r="F34" s="85" t="s">
        <v>24</v>
      </c>
      <c r="G34" s="81" t="str">
        <f>Capitalised!$B$13</f>
        <v>Capitalised proportions</v>
      </c>
    </row>
    <row r="35" spans="2:7" ht="15.75" thickTop="1" x14ac:dyDescent="0.25">
      <c r="F35" s="85" t="s">
        <v>25</v>
      </c>
      <c r="G35" s="81" t="str">
        <f>'Rev allocation'!$B$12</f>
        <v>Shares of allowed revenue by network level</v>
      </c>
    </row>
    <row r="36" spans="2:7" x14ac:dyDescent="0.25">
      <c r="F36" s="86" t="s">
        <v>483</v>
      </c>
      <c r="G36" s="81" t="str">
        <f>'Rev allocation'!$B$51</f>
        <v>Revenue by network level</v>
      </c>
    </row>
    <row r="37" spans="2:7" x14ac:dyDescent="0.25">
      <c r="F37" s="86" t="s">
        <v>483</v>
      </c>
      <c r="G37" s="81" t="str">
        <f>'Rev allocation'!$B$86</f>
        <v>Units flowing</v>
      </c>
    </row>
    <row r="38" spans="2:7" ht="15.75" thickBot="1" x14ac:dyDescent="0.3">
      <c r="F38" s="86" t="s">
        <v>483</v>
      </c>
      <c r="G38" s="81" t="str">
        <f>'Rev allocation'!$B$122</f>
        <v>Revenue per unit</v>
      </c>
    </row>
    <row r="39" spans="2:7" ht="16.5" thickTop="1" thickBot="1" x14ac:dyDescent="0.3">
      <c r="F39" s="85" t="s">
        <v>312</v>
      </c>
      <c r="G39" s="81" t="str">
        <f>Direct!$B$13</f>
        <v>Direct proportions</v>
      </c>
    </row>
    <row r="40" spans="2:7" ht="15.75" thickTop="1" x14ac:dyDescent="0.25">
      <c r="F40" s="85" t="s">
        <v>313</v>
      </c>
      <c r="G40" s="81" t="str">
        <f>'EDCM discounts'!$B$11</f>
        <v>Allocation percentages</v>
      </c>
    </row>
    <row r="41" spans="2:7" x14ac:dyDescent="0.25">
      <c r="F41" s="86" t="s">
        <v>483</v>
      </c>
      <c r="G41" s="81" t="str">
        <f>'EDCM discounts'!$B$27</f>
        <v>EDCM user discount components</v>
      </c>
    </row>
    <row r="42" spans="2:7" ht="15.75" thickBot="1" x14ac:dyDescent="0.3">
      <c r="F42" s="86" t="s">
        <v>483</v>
      </c>
      <c r="G42" s="81" t="str">
        <f>'EDCM discounts'!$B$87</f>
        <v>EDCM user discounts</v>
      </c>
    </row>
    <row r="43" spans="2:7" ht="16.5" thickTop="1" thickBot="1" x14ac:dyDescent="0.3">
      <c r="F43" s="85" t="s">
        <v>26</v>
      </c>
      <c r="G43" s="81" t="str">
        <f>'CDCM discounts'!$B$11</f>
        <v>CDCM user discounts</v>
      </c>
    </row>
    <row r="44" spans="2:7" ht="15.75" thickTop="1" x14ac:dyDescent="0.25">
      <c r="F44" s="87" t="s">
        <v>512</v>
      </c>
      <c r="G44" s="81" t="str">
        <f>'Output to other models'!$B$11</f>
        <v>DCUSA text outputs</v>
      </c>
    </row>
    <row r="46" spans="2:7" x14ac:dyDescent="0.25">
      <c r="B46" s="68" t="s">
        <v>657</v>
      </c>
      <c r="C46" s="68"/>
      <c r="D46" s="68"/>
      <c r="E46" s="68"/>
      <c r="F46" s="68"/>
      <c r="G46" s="68"/>
    </row>
    <row r="48" spans="2:7" x14ac:dyDescent="0.25">
      <c r="C48" s="78" t="s">
        <v>665</v>
      </c>
    </row>
    <row r="50" spans="6:7" ht="15.75" thickBot="1" x14ac:dyDescent="0.3">
      <c r="F50" s="39" t="s">
        <v>342</v>
      </c>
      <c r="G50" s="79" t="s">
        <v>343</v>
      </c>
    </row>
    <row r="51" spans="6:7" ht="15.75" thickTop="1" x14ac:dyDescent="0.25">
      <c r="F51" s="83" t="s">
        <v>309</v>
      </c>
      <c r="G51" s="81" t="str">
        <f>'Fixed inputs'!$C$15</f>
        <v>Input 401-A: Universal values</v>
      </c>
    </row>
    <row r="52" spans="6:7" x14ac:dyDescent="0.25">
      <c r="F52" s="84" t="s">
        <v>483</v>
      </c>
      <c r="G52" s="81" t="str">
        <f>'Fixed inputs'!$C$23</f>
        <v>Input 401-B: EDCM discount cap</v>
      </c>
    </row>
    <row r="53" spans="6:7" x14ac:dyDescent="0.25">
      <c r="F53" s="84" t="s">
        <v>483</v>
      </c>
      <c r="G53" s="81" t="str">
        <f>'Fixed inputs'!$C$29</f>
        <v>Input 401-C: Network length splits for EDCM</v>
      </c>
    </row>
    <row r="54" spans="6:7" x14ac:dyDescent="0.25">
      <c r="F54" s="84" t="s">
        <v>483</v>
      </c>
      <c r="G54" s="81" t="str">
        <f>'Fixed inputs'!$C$37</f>
        <v>Input 401-D: Allocation rules allocation key</v>
      </c>
    </row>
    <row r="55" spans="6:7" x14ac:dyDescent="0.25">
      <c r="F55" s="84" t="s">
        <v>483</v>
      </c>
      <c r="G55" s="81" t="str">
        <f>'Fixed inputs'!$C$90</f>
        <v>Input 401-E: Allocation rules percentage capitalised</v>
      </c>
    </row>
    <row r="56" spans="6:7" x14ac:dyDescent="0.25">
      <c r="F56" s="84" t="s">
        <v>483</v>
      </c>
      <c r="G56" s="81" t="str">
        <f>'Fixed inputs'!$C$132</f>
        <v>Input 401-F: Allocation rules direct cost indicator</v>
      </c>
    </row>
    <row r="57" spans="6:7" x14ac:dyDescent="0.2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2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2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2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2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.75" thickBot="1" x14ac:dyDescent="0.3">
      <c r="F62" s="84"/>
      <c r="G62" s="81" t="str">
        <f>'Fixed inputs'!C408</f>
        <v>Input 401-L: Decimal places for error checks</v>
      </c>
    </row>
    <row r="63" spans="6:7" ht="15.75" thickTop="1" x14ac:dyDescent="0.25">
      <c r="F63" s="83" t="s">
        <v>310</v>
      </c>
      <c r="G63" s="81" t="str">
        <f>'DNO inputs'!$C$15</f>
        <v>Input 402-A: LV mains split</v>
      </c>
    </row>
    <row r="64" spans="6:7" x14ac:dyDescent="0.25">
      <c r="F64" s="84" t="s">
        <v>483</v>
      </c>
      <c r="G64" s="81" t="str">
        <f>'DNO inputs'!$C$21</f>
        <v>Input 402-B: HV split</v>
      </c>
    </row>
    <row r="65" spans="6:7" x14ac:dyDescent="0.25">
      <c r="F65" s="84" t="s">
        <v>483</v>
      </c>
      <c r="G65" s="81" t="str">
        <f>'DNO inputs'!$C$32</f>
        <v>Input 402-C: CDCM notional asset values</v>
      </c>
    </row>
    <row r="66" spans="6:7" x14ac:dyDescent="0.25">
      <c r="F66" s="84"/>
      <c r="G66" s="81" t="str">
        <f>'DNO inputs'!$C$44</f>
        <v>Input 402-D: CDCM smart meter communication licence costs</v>
      </c>
    </row>
    <row r="67" spans="6:7" x14ac:dyDescent="0.25">
      <c r="F67" s="84" t="s">
        <v>483</v>
      </c>
      <c r="G67" s="81" t="str">
        <f>'DNO inputs'!$C$51</f>
        <v>Input 402-E: EDCM notional asset value</v>
      </c>
    </row>
    <row r="68" spans="6:7" x14ac:dyDescent="0.25">
      <c r="F68" s="84"/>
      <c r="G68" s="81" t="str">
        <f>'DNO inputs'!$C$62</f>
        <v>Input 402-F: Inflation indices</v>
      </c>
    </row>
    <row r="69" spans="6:7" x14ac:dyDescent="0.25">
      <c r="F69" s="84" t="s">
        <v>483</v>
      </c>
      <c r="G69" s="81" t="str">
        <f>'DNO inputs'!$C$74</f>
        <v>Input 402-G: MEAV asset count</v>
      </c>
    </row>
    <row r="70" spans="6:7" x14ac:dyDescent="0.25">
      <c r="F70" s="84" t="s">
        <v>483</v>
      </c>
      <c r="G70" s="81" t="str">
        <f>'DNO inputs'!$C$166</f>
        <v>Input 402-H: MEAV per unit</v>
      </c>
    </row>
    <row r="71" spans="6:7" x14ac:dyDescent="0.25">
      <c r="F71" s="84" t="s">
        <v>483</v>
      </c>
      <c r="G71" s="81" t="str">
        <f>'DNO inputs'!$C$257</f>
        <v>Input 402-I: 2007/08 RRP expenditure, by cost category</v>
      </c>
    </row>
    <row r="72" spans="6:7" x14ac:dyDescent="0.2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2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25">
      <c r="F74" s="84" t="s">
        <v>483</v>
      </c>
      <c r="G74" s="81" t="str">
        <f>'DNO inputs'!$C$352</f>
        <v>Input 402-L: Net capex (2005/06 to 2014/15)</v>
      </c>
    </row>
    <row r="75" spans="6:7" x14ac:dyDescent="0.25">
      <c r="F75" s="84" t="s">
        <v>483</v>
      </c>
      <c r="G75" s="81" t="str">
        <f>'DNO inputs'!$C$364</f>
        <v>Input 402-M: LV services share of LV net capex</v>
      </c>
    </row>
    <row r="76" spans="6:7" x14ac:dyDescent="0.25">
      <c r="F76" s="84" t="s">
        <v>483</v>
      </c>
      <c r="G76" s="81" t="str">
        <f>'DNO inputs'!$C$371</f>
        <v>Input 402-N: Price control allowed revenue</v>
      </c>
    </row>
    <row r="77" spans="6:7" x14ac:dyDescent="0.25">
      <c r="F77" s="84" t="s">
        <v>483</v>
      </c>
      <c r="G77" s="81" t="str">
        <f>'DNO inputs'!$C$380</f>
        <v>Input 402-O: 2007/08 total allowed revenue</v>
      </c>
    </row>
    <row r="78" spans="6:7" x14ac:dyDescent="0.25">
      <c r="F78" s="84" t="s">
        <v>483</v>
      </c>
      <c r="G78" s="81" t="str">
        <f>'DNO inputs'!$C$386</f>
        <v>Input 402-P: 2007/08 net incentive revenue</v>
      </c>
    </row>
    <row r="79" spans="6:7" x14ac:dyDescent="0.25">
      <c r="F79" s="84" t="s">
        <v>483</v>
      </c>
      <c r="G79" s="81" t="str">
        <f>'DNO inputs'!$C$392</f>
        <v>Input 402-Q: Additional DNO revenue</v>
      </c>
    </row>
    <row r="80" spans="6:7" x14ac:dyDescent="0.25">
      <c r="F80" s="84" t="s">
        <v>483</v>
      </c>
      <c r="G80" s="81" t="str">
        <f>'DNO inputs'!$C$399</f>
        <v>Input 402-R: 2007/08 units distributed, by network level</v>
      </c>
    </row>
    <row r="81" spans="6:7" ht="15.75" thickBot="1" x14ac:dyDescent="0.3">
      <c r="F81" s="84" t="s">
        <v>483</v>
      </c>
      <c r="G81" s="81" t="str">
        <f>'DNO inputs'!$C$408</f>
        <v>Input 402-S: 2007/08 network losses</v>
      </c>
    </row>
    <row r="82" spans="6:7" ht="15.75" thickTop="1" x14ac:dyDescent="0.25">
      <c r="F82" s="85" t="s">
        <v>22</v>
      </c>
      <c r="G82" s="81" t="str">
        <f>MEAV!$C$18</f>
        <v>Section 401-A: MEAV by asset type</v>
      </c>
    </row>
    <row r="83" spans="6:7" x14ac:dyDescent="0.25">
      <c r="F83" s="86" t="s">
        <v>483</v>
      </c>
      <c r="G83" s="81" t="str">
        <f>MEAV!$C$27</f>
        <v>Section 401-B: Mapping of asset types to network levels</v>
      </c>
    </row>
    <row r="84" spans="6:7" x14ac:dyDescent="0.25">
      <c r="F84" s="86" t="s">
        <v>483</v>
      </c>
      <c r="G84" s="81" t="str">
        <f>MEAV!$C$49</f>
        <v>Section 401-C: MEAV shares, by asset type and network level</v>
      </c>
    </row>
    <row r="85" spans="6:7" x14ac:dyDescent="0.2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25">
      <c r="F86" s="86" t="s">
        <v>483</v>
      </c>
      <c r="G86" s="81" t="str">
        <f>MEAV!$C$103</f>
        <v>Section 401-E: EHV reduction ratio</v>
      </c>
    </row>
    <row r="87" spans="6:7" ht="15.75" thickBot="1" x14ac:dyDescent="0.3">
      <c r="F87" s="86" t="s">
        <v>483</v>
      </c>
      <c r="G87" s="81" t="str">
        <f>MEAV!$C$122</f>
        <v>Section 401-F: Adjusted MEAV</v>
      </c>
    </row>
    <row r="88" spans="6:7" ht="15.75" thickTop="1" x14ac:dyDescent="0.2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2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25">
      <c r="F90" s="86" t="s">
        <v>483</v>
      </c>
      <c r="G90" s="81" t="str">
        <f>Expenditure!$C$58</f>
        <v>Section 402-C: Expenditure for allocation based on MEAV</v>
      </c>
    </row>
    <row r="91" spans="6:7" x14ac:dyDescent="0.25">
      <c r="F91" s="86" t="s">
        <v>483</v>
      </c>
      <c r="G91" s="81" t="str">
        <f>Expenditure!$C$71</f>
        <v>Section 402-D: MEAV allocation shares</v>
      </c>
    </row>
    <row r="92" spans="6:7" x14ac:dyDescent="0.25">
      <c r="F92" s="86" t="s">
        <v>483</v>
      </c>
      <c r="G92" s="81" t="str">
        <f>Expenditure!$C$87</f>
        <v>Section 402-E: Expenditure allocated based on MEAV</v>
      </c>
    </row>
    <row r="93" spans="6:7" x14ac:dyDescent="0.25">
      <c r="F93" s="86"/>
      <c r="G93" s="81" t="str">
        <f>Expenditure!$C$107</f>
        <v>Section 402-F: Smart meter communication licence costs</v>
      </c>
    </row>
    <row r="94" spans="6:7" x14ac:dyDescent="0.25">
      <c r="F94" s="86" t="s">
        <v>483</v>
      </c>
      <c r="G94" s="81" t="str">
        <f>Expenditure!$C$119</f>
        <v>Section 402-G: Expenditure allocated to LV Services</v>
      </c>
    </row>
    <row r="95" spans="6:7" ht="15.75" thickBot="1" x14ac:dyDescent="0.3">
      <c r="F95" s="86" t="s">
        <v>483</v>
      </c>
      <c r="G95" s="81" t="str">
        <f>Expenditure!$C$138</f>
        <v>Section 402-H: Total expenditure allocated for discounts</v>
      </c>
    </row>
    <row r="96" spans="6:7" ht="15.75" thickTop="1" x14ac:dyDescent="0.25">
      <c r="F96" s="85" t="s">
        <v>311</v>
      </c>
      <c r="G96" s="81" t="str">
        <f>Expensed!$C$18</f>
        <v>Section 403-A: Total expenditure allocated</v>
      </c>
    </row>
    <row r="97" spans="6:7" x14ac:dyDescent="0.25">
      <c r="F97" s="86" t="s">
        <v>483</v>
      </c>
      <c r="G97" s="81" t="str">
        <f>Expensed!$C$34</f>
        <v>Section 403-B: Share expensed</v>
      </c>
    </row>
    <row r="98" spans="6:7" x14ac:dyDescent="0.25">
      <c r="F98" s="86" t="s">
        <v>483</v>
      </c>
      <c r="G98" s="81" t="str">
        <f>Expensed!$C$40</f>
        <v>Section 403-C: Value expensed</v>
      </c>
    </row>
    <row r="99" spans="6:7" ht="15.75" thickBot="1" x14ac:dyDescent="0.3">
      <c r="F99" s="86" t="s">
        <v>483</v>
      </c>
      <c r="G99" s="81" t="str">
        <f>Expensed!$C$65</f>
        <v>Section 403-D: Expensed proportions</v>
      </c>
    </row>
    <row r="100" spans="6:7" ht="15.75" thickTop="1" x14ac:dyDescent="0.25">
      <c r="F100" s="85" t="s">
        <v>24</v>
      </c>
      <c r="G100" s="81" t="str">
        <f>Capitalised!$C$18</f>
        <v>Section 404-A: Net capex (2005/06 to 2014/15)</v>
      </c>
    </row>
    <row r="101" spans="6:7" x14ac:dyDescent="0.25">
      <c r="F101" s="86" t="s">
        <v>483</v>
      </c>
      <c r="G101" s="81" t="str">
        <f>Capitalised!$C$27</f>
        <v>Section 404-B: Capitalised proportions (EDCM)</v>
      </c>
    </row>
    <row r="102" spans="6:7" ht="15.75" thickBot="1" x14ac:dyDescent="0.3">
      <c r="F102" s="86" t="s">
        <v>483</v>
      </c>
      <c r="G102" s="81" t="str">
        <f>Capitalised!$C$47</f>
        <v>Section 404-C: Capitalised proportions (CDCM)</v>
      </c>
    </row>
    <row r="103" spans="6:7" ht="15.75" thickTop="1" x14ac:dyDescent="0.25">
      <c r="F103" s="85" t="s">
        <v>25</v>
      </c>
      <c r="G103" s="81" t="str">
        <f>'Rev allocation'!$C$16</f>
        <v>Section 405-A: Breakdown of allowed revenue</v>
      </c>
    </row>
    <row r="104" spans="6:7" x14ac:dyDescent="0.2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2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25">
      <c r="F106" s="86" t="s">
        <v>483</v>
      </c>
      <c r="G106" s="81" t="str">
        <f>'Rev allocation'!$C$56</f>
        <v>Section 405-D: Revenue to share</v>
      </c>
    </row>
    <row r="107" spans="6:7" x14ac:dyDescent="0.25">
      <c r="F107" s="86" t="s">
        <v>483</v>
      </c>
      <c r="G107" s="81" t="str">
        <f>'Rev allocation'!$C$72</f>
        <v>Section 405-E: Additional DNO revenue shares</v>
      </c>
    </row>
    <row r="108" spans="6:7" x14ac:dyDescent="0.25">
      <c r="F108" s="86" t="s">
        <v>483</v>
      </c>
      <c r="G108" s="81" t="str">
        <f>'Rev allocation'!$C$80</f>
        <v>Section 405-F: Revenue allocation</v>
      </c>
    </row>
    <row r="109" spans="6:7" x14ac:dyDescent="0.25">
      <c r="F109" s="86" t="s">
        <v>483</v>
      </c>
      <c r="G109" s="81" t="str">
        <f>'Rev allocation'!$C$90</f>
        <v>Section 405-G: Revenue allocation</v>
      </c>
    </row>
    <row r="110" spans="6:7" x14ac:dyDescent="0.25">
      <c r="F110" s="86" t="s">
        <v>483</v>
      </c>
      <c r="G110" s="81" t="str">
        <f>'Rev allocation'!$C$126</f>
        <v>Section 405-H: Revenue per unit</v>
      </c>
    </row>
    <row r="111" spans="6:7" x14ac:dyDescent="0.25">
      <c r="F111" s="86" t="s">
        <v>483</v>
      </c>
      <c r="G111" s="81" t="str">
        <f>'Rev allocation'!$C$142</f>
        <v>Section 405-I: Shares of revenue per unit</v>
      </c>
    </row>
    <row r="112" spans="6:7" x14ac:dyDescent="0.25">
      <c r="F112" s="86" t="s">
        <v>483</v>
      </c>
      <c r="G112" s="81" t="str">
        <f>'Rev allocation'!$C$156</f>
        <v>Section 405-J: U</v>
      </c>
    </row>
    <row r="113" spans="6:7" ht="15.75" thickBot="1" x14ac:dyDescent="0.3">
      <c r="F113" s="86" t="s">
        <v>483</v>
      </c>
      <c r="G113" s="81" t="str">
        <f>'Rev allocation'!$C$160</f>
        <v>Section 405-K: Extended network level allocation (EDCM only)</v>
      </c>
    </row>
    <row r="114" spans="6:7" ht="15.75" thickTop="1" x14ac:dyDescent="0.25">
      <c r="F114" s="85" t="s">
        <v>312</v>
      </c>
      <c r="G114" s="81" t="str">
        <f>Direct!$C$18</f>
        <v>Section 406-A: Removal of negative expenditure</v>
      </c>
    </row>
    <row r="115" spans="6:7" ht="15.75" thickBot="1" x14ac:dyDescent="0.3">
      <c r="F115" s="86" t="s">
        <v>483</v>
      </c>
      <c r="G115" s="81" t="str">
        <f>Direct!$C$32</f>
        <v>Section 406-B: Direct share of positive expenditure</v>
      </c>
    </row>
    <row r="116" spans="6:7" ht="15.75" thickTop="1" x14ac:dyDescent="0.25">
      <c r="F116" s="85" t="s">
        <v>313</v>
      </c>
      <c r="G116" s="81" t="str">
        <f>'EDCM discounts'!$C$16</f>
        <v>Section 407-A: Allocation percentages</v>
      </c>
    </row>
    <row r="117" spans="6:7" x14ac:dyDescent="0.25">
      <c r="F117" s="86" t="s">
        <v>483</v>
      </c>
      <c r="G117" s="81" t="str">
        <f>'EDCM discounts'!$C$32</f>
        <v>Section 407-B: S</v>
      </c>
    </row>
    <row r="118" spans="6:7" x14ac:dyDescent="0.25">
      <c r="F118" s="86" t="s">
        <v>483</v>
      </c>
      <c r="G118" s="81" t="str">
        <f>'EDCM discounts'!$C$50</f>
        <v>Section 407-C: P</v>
      </c>
    </row>
    <row r="119" spans="6:7" x14ac:dyDescent="0.25">
      <c r="F119" s="86" t="s">
        <v>483</v>
      </c>
      <c r="G119" s="81" t="str">
        <f>'EDCM discounts'!$C$62</f>
        <v>Section 407-D: P adder</v>
      </c>
    </row>
    <row r="120" spans="6:7" x14ac:dyDescent="0.25">
      <c r="F120" s="86" t="s">
        <v>483</v>
      </c>
      <c r="G120" s="81" t="str">
        <f>'EDCM discounts'!$C$79</f>
        <v>Section 407-E: U</v>
      </c>
    </row>
    <row r="121" spans="6:7" x14ac:dyDescent="0.25">
      <c r="F121" s="86" t="s">
        <v>483</v>
      </c>
      <c r="G121" s="81" t="str">
        <f>'EDCM discounts'!$C$91</f>
        <v>Section 407-F: EDCM user discounts (before cap)</v>
      </c>
    </row>
    <row r="122" spans="6:7" ht="15.75" thickBot="1" x14ac:dyDescent="0.3">
      <c r="F122" s="86" t="s">
        <v>483</v>
      </c>
      <c r="G122" s="81" t="str">
        <f>'EDCM discounts'!$C$100</f>
        <v>Section 407-G: EDCM user discounts</v>
      </c>
    </row>
    <row r="123" spans="6:7" ht="15.75" thickTop="1" x14ac:dyDescent="0.25">
      <c r="F123" s="85" t="s">
        <v>26</v>
      </c>
      <c r="G123" s="81" t="str">
        <f>'CDCM discounts'!$C$15</f>
        <v>Section 408-A: Allocation percentages</v>
      </c>
    </row>
    <row r="124" spans="6:7" x14ac:dyDescent="0.2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.75" thickBot="1" x14ac:dyDescent="0.3">
      <c r="F125" s="86" t="s">
        <v>483</v>
      </c>
      <c r="G125" s="81" t="str">
        <f>'CDCM discounts'!$C$33</f>
        <v>Section 408-C: PCDM user discounts for CDCM</v>
      </c>
    </row>
    <row r="126" spans="6:7" ht="15.75" thickTop="1" x14ac:dyDescent="0.25">
      <c r="F126" s="87" t="s">
        <v>512</v>
      </c>
      <c r="G126" s="81" t="str">
        <f>'Output to other models'!$C$15</f>
        <v>Output 401-A: PCDM user discount for CDCM</v>
      </c>
    </row>
    <row r="127" spans="6:7" x14ac:dyDescent="0.25">
      <c r="F127" s="88" t="s">
        <v>483</v>
      </c>
      <c r="G127" s="81" t="str">
        <f>'Output to other models'!$C$25</f>
        <v>Output 401-B: PCDM user discount for EDCM</v>
      </c>
    </row>
    <row r="129" spans="2:7" x14ac:dyDescent="0.2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2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2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2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2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2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2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2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2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2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2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2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2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2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2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2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2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2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2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2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2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2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2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2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2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2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2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2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2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2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2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2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2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2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2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2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2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2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2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2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2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2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2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2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2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2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2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2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2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2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2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2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2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2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2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2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2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2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2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2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2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2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2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2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2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2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2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2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2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2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2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2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2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2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2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2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2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2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2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2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2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2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2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2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2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2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2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2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2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2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2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2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2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2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2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2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2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2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2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2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2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2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2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2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2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2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2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2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2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2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2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2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2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2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2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2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2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2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2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2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2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2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2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2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2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2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2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2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2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2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2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2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2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2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2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2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2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45" x14ac:dyDescent="0.2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2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2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2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2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2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2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2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2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68" sqref="H68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9.7711290599071812E-2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2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2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0.88780601213096844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2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2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2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524532985.35173982</v>
      </c>
      <c r="I38" s="104"/>
      <c r="J38" s="104"/>
      <c r="K38" s="104"/>
      <c r="L38" s="104"/>
      <c r="M38" s="104"/>
      <c r="N38" s="59"/>
      <c r="O38" s="31"/>
    </row>
    <row r="39" spans="1:15" x14ac:dyDescent="0.2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75134880.173927963</v>
      </c>
      <c r="I39" s="104"/>
      <c r="J39" s="104"/>
      <c r="K39" s="104"/>
      <c r="L39" s="104"/>
      <c r="M39" s="104"/>
      <c r="N39" s="59"/>
      <c r="O39" s="31"/>
    </row>
    <row r="40" spans="1:15" x14ac:dyDescent="0.2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247098771.51735982</v>
      </c>
      <c r="I40" s="104"/>
      <c r="J40" s="104"/>
      <c r="K40" s="104"/>
      <c r="L40" s="104"/>
      <c r="M40" s="104"/>
      <c r="N40" s="59"/>
      <c r="O40" s="31"/>
    </row>
    <row r="41" spans="1:15" x14ac:dyDescent="0.2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237803329.23980427</v>
      </c>
      <c r="I41" s="104"/>
      <c r="J41" s="104"/>
      <c r="K41" s="104"/>
      <c r="L41" s="104"/>
      <c r="M41" s="104"/>
      <c r="N41" s="59"/>
      <c r="O41" s="31"/>
    </row>
    <row r="42" spans="1:15" x14ac:dyDescent="0.2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0</v>
      </c>
      <c r="I42" s="104"/>
      <c r="J42" s="104"/>
      <c r="K42" s="104"/>
      <c r="L42" s="104"/>
      <c r="M42" s="104"/>
      <c r="N42" s="59"/>
      <c r="O42" s="31"/>
    </row>
    <row r="43" spans="1:15" x14ac:dyDescent="0.2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2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25"/>
      <c r="B46" s="31"/>
      <c r="C46" s="31"/>
      <c r="D46" s="100" t="s">
        <v>775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25">
      <c r="A47" s="125"/>
      <c r="B47" s="31"/>
      <c r="C47" s="31"/>
      <c r="D47" s="100" t="s">
        <v>784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2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2224515.9606397501</v>
      </c>
      <c r="I49" s="127" t="s">
        <v>314</v>
      </c>
      <c r="J49" s="104"/>
      <c r="K49" s="104"/>
      <c r="L49" s="104"/>
      <c r="M49" s="104"/>
      <c r="N49" s="59"/>
      <c r="O49" s="128" t="s">
        <v>783</v>
      </c>
    </row>
    <row r="50" spans="1:15" x14ac:dyDescent="0.2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2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2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208780811.3997829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2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25">
      <c r="A58" s="31"/>
      <c r="B58" s="98" t="s">
        <v>778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25">
      <c r="A60" s="31"/>
      <c r="B60" s="31"/>
      <c r="C60" s="100" t="s">
        <v>776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2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777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779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105"/>
      <c r="B66" s="31"/>
      <c r="C66" s="31"/>
      <c r="D66" s="31"/>
      <c r="E66" s="103" t="s">
        <v>780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783</v>
      </c>
    </row>
    <row r="67" spans="1:15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25">
      <c r="A68" s="105"/>
      <c r="B68" s="31"/>
      <c r="C68" s="31"/>
      <c r="D68" s="31"/>
      <c r="E68" s="103" t="s">
        <v>781</v>
      </c>
      <c r="F68" s="31"/>
      <c r="G68" s="103" t="s">
        <v>179</v>
      </c>
      <c r="H68" s="203">
        <v>397.46468069109602</v>
      </c>
      <c r="I68" s="106" t="s">
        <v>314</v>
      </c>
      <c r="J68" s="116"/>
      <c r="K68" s="116"/>
      <c r="L68" s="116"/>
      <c r="M68" s="116"/>
      <c r="N68" s="59"/>
      <c r="O68" s="128" t="s">
        <v>783</v>
      </c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2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2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2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2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2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2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7448</v>
      </c>
      <c r="I80" s="104"/>
      <c r="J80" s="104"/>
      <c r="K80" s="104"/>
      <c r="L80" s="104"/>
      <c r="M80" s="10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442000</v>
      </c>
      <c r="I81" s="104"/>
      <c r="J81" s="104"/>
      <c r="K81" s="104"/>
      <c r="L81" s="104"/>
      <c r="M81" s="10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198165</v>
      </c>
      <c r="I82" s="104"/>
      <c r="J82" s="104"/>
      <c r="K82" s="104"/>
      <c r="L82" s="104"/>
      <c r="M82" s="10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2727.8220000000001</v>
      </c>
      <c r="I83" s="104"/>
      <c r="J83" s="104"/>
      <c r="K83" s="104"/>
      <c r="L83" s="104"/>
      <c r="M83" s="10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4957.2</v>
      </c>
      <c r="I84" s="104"/>
      <c r="J84" s="104"/>
      <c r="K84" s="104"/>
      <c r="L84" s="104"/>
      <c r="M84" s="10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6391.3</v>
      </c>
      <c r="I85" s="104"/>
      <c r="J85" s="104"/>
      <c r="K85" s="104"/>
      <c r="L85" s="104"/>
      <c r="M85" s="104"/>
      <c r="N85" s="59"/>
      <c r="O85" s="31"/>
    </row>
    <row r="86" spans="1:15" x14ac:dyDescent="0.2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1091923</v>
      </c>
      <c r="I86" s="104"/>
      <c r="J86" s="104"/>
      <c r="K86" s="104"/>
      <c r="L86" s="104"/>
      <c r="M86" s="104"/>
      <c r="N86" s="59"/>
      <c r="O86" s="31"/>
    </row>
    <row r="87" spans="1:15" x14ac:dyDescent="0.2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6864</v>
      </c>
      <c r="I87" s="104"/>
      <c r="J87" s="104"/>
      <c r="K87" s="104"/>
      <c r="L87" s="104"/>
      <c r="M87" s="104"/>
      <c r="N87" s="59"/>
      <c r="O87" s="31"/>
    </row>
    <row r="88" spans="1:15" x14ac:dyDescent="0.2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3328</v>
      </c>
      <c r="I88" s="104"/>
      <c r="J88" s="104"/>
      <c r="K88" s="104"/>
      <c r="L88" s="104"/>
      <c r="M88" s="104"/>
      <c r="N88" s="59"/>
      <c r="O88" s="31"/>
    </row>
    <row r="89" spans="1:15" x14ac:dyDescent="0.2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1579</v>
      </c>
      <c r="I89" s="104"/>
      <c r="J89" s="104"/>
      <c r="K89" s="104"/>
      <c r="L89" s="104"/>
      <c r="M89" s="104"/>
      <c r="N89" s="59"/>
      <c r="O89" s="31"/>
    </row>
    <row r="90" spans="1:15" x14ac:dyDescent="0.2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11751</v>
      </c>
      <c r="I90" s="104"/>
      <c r="J90" s="104"/>
      <c r="K90" s="104"/>
      <c r="L90" s="104"/>
      <c r="M90" s="104"/>
      <c r="N90" s="59"/>
      <c r="O90" s="31"/>
    </row>
    <row r="91" spans="1:15" x14ac:dyDescent="0.2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37881</v>
      </c>
      <c r="I91" s="104"/>
      <c r="J91" s="104"/>
      <c r="K91" s="104"/>
      <c r="L91" s="104"/>
      <c r="M91" s="104"/>
      <c r="N91" s="59"/>
      <c r="O91" s="31"/>
    </row>
    <row r="92" spans="1:15" x14ac:dyDescent="0.2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858</v>
      </c>
      <c r="I92" s="104"/>
      <c r="J92" s="104"/>
      <c r="K92" s="104"/>
      <c r="L92" s="104"/>
      <c r="M92" s="104"/>
      <c r="N92" s="59"/>
      <c r="O92" s="31"/>
    </row>
    <row r="93" spans="1:15" x14ac:dyDescent="0.2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16591</v>
      </c>
      <c r="I93" s="104"/>
      <c r="J93" s="104"/>
      <c r="K93" s="104"/>
      <c r="L93" s="104"/>
      <c r="M93" s="104"/>
      <c r="N93" s="59"/>
      <c r="O93" s="31"/>
    </row>
    <row r="94" spans="1:15" x14ac:dyDescent="0.2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0</v>
      </c>
      <c r="I94" s="104"/>
      <c r="J94" s="104"/>
      <c r="K94" s="104"/>
      <c r="L94" s="104"/>
      <c r="M94" s="104"/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213168</v>
      </c>
      <c r="I97" s="104"/>
      <c r="J97" s="104"/>
      <c r="K97" s="104"/>
      <c r="L97" s="104"/>
      <c r="M97" s="104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6617.3</v>
      </c>
      <c r="I99" s="104"/>
      <c r="J99" s="104"/>
      <c r="K99" s="104"/>
      <c r="L99" s="104"/>
      <c r="M99" s="104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20</v>
      </c>
      <c r="I101" s="104"/>
      <c r="J101" s="104"/>
      <c r="K101" s="104"/>
      <c r="L101" s="104"/>
      <c r="M101" s="104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697</v>
      </c>
      <c r="I102" s="104"/>
      <c r="J102" s="104"/>
      <c r="K102" s="104"/>
      <c r="L102" s="104"/>
      <c r="M102" s="104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4133</v>
      </c>
      <c r="I103" s="104"/>
      <c r="J103" s="104"/>
      <c r="K103" s="104"/>
      <c r="L103" s="104"/>
      <c r="M103" s="104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140</v>
      </c>
      <c r="I104" s="104"/>
      <c r="J104" s="104"/>
      <c r="K104" s="104"/>
      <c r="L104" s="104"/>
      <c r="M104" s="104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8698</v>
      </c>
      <c r="I105" s="104"/>
      <c r="J105" s="104"/>
      <c r="K105" s="104"/>
      <c r="L105" s="104"/>
      <c r="M105" s="104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7141</v>
      </c>
      <c r="I106" s="104"/>
      <c r="J106" s="104"/>
      <c r="K106" s="104"/>
      <c r="L106" s="104"/>
      <c r="M106" s="104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23664</v>
      </c>
      <c r="I107" s="104"/>
      <c r="J107" s="104"/>
      <c r="K107" s="104"/>
      <c r="L107" s="104"/>
      <c r="M107" s="104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21</v>
      </c>
      <c r="I108" s="104"/>
      <c r="J108" s="104"/>
      <c r="K108" s="104"/>
      <c r="L108" s="104"/>
      <c r="M108" s="104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38122</v>
      </c>
      <c r="I116" s="104"/>
      <c r="J116" s="104"/>
      <c r="K116" s="104"/>
      <c r="L116" s="104"/>
      <c r="M116" s="104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12901</v>
      </c>
      <c r="I117" s="104"/>
      <c r="J117" s="104"/>
      <c r="K117" s="104"/>
      <c r="L117" s="104"/>
      <c r="M117" s="104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2808</v>
      </c>
      <c r="I120" s="104"/>
      <c r="J120" s="104"/>
      <c r="K120" s="104"/>
      <c r="L120" s="104"/>
      <c r="M120" s="104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101</v>
      </c>
      <c r="I121" s="104"/>
      <c r="J121" s="104"/>
      <c r="K121" s="104"/>
      <c r="L121" s="104"/>
      <c r="M121" s="104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0</v>
      </c>
      <c r="I122" s="104"/>
      <c r="J122" s="104"/>
      <c r="K122" s="104"/>
      <c r="L122" s="104"/>
      <c r="M122" s="104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0</v>
      </c>
      <c r="I123" s="104"/>
      <c r="J123" s="104"/>
      <c r="K123" s="104"/>
      <c r="L123" s="104"/>
      <c r="M123" s="104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29358</v>
      </c>
      <c r="I124" s="104"/>
      <c r="J124" s="104"/>
      <c r="K124" s="104"/>
      <c r="L124" s="104"/>
      <c r="M124" s="104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431</v>
      </c>
      <c r="I125" s="104"/>
      <c r="J125" s="104"/>
      <c r="K125" s="104"/>
      <c r="L125" s="104"/>
      <c r="M125" s="104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0</v>
      </c>
      <c r="I126" s="104"/>
      <c r="J126" s="104"/>
      <c r="K126" s="104"/>
      <c r="L126" s="104"/>
      <c r="M126" s="104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0</v>
      </c>
      <c r="I127" s="104"/>
      <c r="J127" s="104"/>
      <c r="K127" s="104"/>
      <c r="L127" s="104"/>
      <c r="M127" s="104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767.17</v>
      </c>
      <c r="I128" s="104"/>
      <c r="J128" s="104"/>
      <c r="K128" s="104"/>
      <c r="L128" s="104"/>
      <c r="M128" s="104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63.135000000000005</v>
      </c>
      <c r="I129" s="104"/>
      <c r="J129" s="104"/>
      <c r="K129" s="104"/>
      <c r="L129" s="104"/>
      <c r="M129" s="104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34</v>
      </c>
      <c r="I130" s="104"/>
      <c r="J130" s="104"/>
      <c r="K130" s="104"/>
      <c r="L130" s="104"/>
      <c r="M130" s="104"/>
      <c r="N130" s="59"/>
      <c r="O130" s="31"/>
    </row>
    <row r="131" spans="1:15" x14ac:dyDescent="0.2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0</v>
      </c>
      <c r="I131" s="104"/>
      <c r="J131" s="104"/>
      <c r="K131" s="104"/>
      <c r="L131" s="104"/>
      <c r="M131" s="104"/>
      <c r="N131" s="59"/>
      <c r="O131" s="31"/>
    </row>
    <row r="132" spans="1:15" x14ac:dyDescent="0.2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0</v>
      </c>
      <c r="I132" s="104"/>
      <c r="J132" s="104"/>
      <c r="K132" s="104"/>
      <c r="L132" s="104"/>
      <c r="M132" s="104"/>
      <c r="N132" s="59"/>
      <c r="O132" s="31"/>
    </row>
    <row r="133" spans="1:15" x14ac:dyDescent="0.2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0</v>
      </c>
      <c r="I133" s="104"/>
      <c r="J133" s="104"/>
      <c r="K133" s="104"/>
      <c r="L133" s="104"/>
      <c r="M133" s="104"/>
      <c r="N133" s="59"/>
      <c r="O133" s="31"/>
    </row>
    <row r="134" spans="1:15" x14ac:dyDescent="0.2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66</v>
      </c>
      <c r="I134" s="104"/>
      <c r="J134" s="104"/>
      <c r="K134" s="104"/>
      <c r="L134" s="104"/>
      <c r="M134" s="104"/>
      <c r="N134" s="59"/>
      <c r="O134" s="31"/>
    </row>
    <row r="135" spans="1:15" x14ac:dyDescent="0.2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296</v>
      </c>
      <c r="I135" s="104"/>
      <c r="J135" s="104"/>
      <c r="K135" s="104"/>
      <c r="L135" s="104"/>
      <c r="M135" s="104"/>
      <c r="N135" s="59"/>
      <c r="O135" s="31"/>
    </row>
    <row r="136" spans="1:15" x14ac:dyDescent="0.2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675</v>
      </c>
      <c r="I136" s="104"/>
      <c r="J136" s="104"/>
      <c r="K136" s="104"/>
      <c r="L136" s="104"/>
      <c r="M136" s="104"/>
      <c r="N136" s="59"/>
      <c r="O136" s="31"/>
    </row>
    <row r="137" spans="1:15" x14ac:dyDescent="0.2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14</v>
      </c>
      <c r="I137" s="104"/>
      <c r="J137" s="104"/>
      <c r="K137" s="104"/>
      <c r="L137" s="104"/>
      <c r="M137" s="104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2</v>
      </c>
      <c r="I139" s="104"/>
      <c r="J139" s="104"/>
      <c r="K139" s="104"/>
      <c r="L139" s="104"/>
      <c r="M139" s="104"/>
      <c r="N139" s="59"/>
      <c r="O139" s="31"/>
    </row>
    <row r="140" spans="1:15" x14ac:dyDescent="0.2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3273</v>
      </c>
      <c r="I140" s="104"/>
      <c r="J140" s="104"/>
      <c r="K140" s="104"/>
      <c r="L140" s="104"/>
      <c r="M140" s="104"/>
      <c r="N140" s="59"/>
      <c r="O140" s="31"/>
    </row>
    <row r="141" spans="1:15" x14ac:dyDescent="0.2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0</v>
      </c>
      <c r="I141" s="104"/>
      <c r="J141" s="104"/>
      <c r="K141" s="104"/>
      <c r="L141" s="104"/>
      <c r="M141" s="104"/>
      <c r="N141" s="59"/>
      <c r="O141" s="31"/>
    </row>
    <row r="142" spans="1:15" x14ac:dyDescent="0.2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0</v>
      </c>
      <c r="I142" s="104"/>
      <c r="J142" s="104"/>
      <c r="K142" s="104"/>
      <c r="L142" s="104"/>
      <c r="M142" s="104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1</v>
      </c>
      <c r="I143" s="104"/>
      <c r="J143" s="104"/>
      <c r="K143" s="104"/>
      <c r="L143" s="104"/>
      <c r="M143" s="104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587</v>
      </c>
      <c r="I144" s="104"/>
      <c r="J144" s="104"/>
      <c r="K144" s="104"/>
      <c r="L144" s="104"/>
      <c r="M144" s="104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189</v>
      </c>
      <c r="I145" s="104"/>
      <c r="J145" s="104"/>
      <c r="K145" s="104"/>
      <c r="L145" s="104"/>
      <c r="M145" s="104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0</v>
      </c>
      <c r="I146" s="104"/>
      <c r="J146" s="104"/>
      <c r="K146" s="104"/>
      <c r="L146" s="104"/>
      <c r="M146" s="104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0</v>
      </c>
      <c r="I147" s="104"/>
      <c r="J147" s="104"/>
      <c r="K147" s="104"/>
      <c r="L147" s="104"/>
      <c r="M147" s="104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62.1</v>
      </c>
      <c r="I148" s="104"/>
      <c r="J148" s="104"/>
      <c r="K148" s="104"/>
      <c r="L148" s="104"/>
      <c r="M148" s="104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1382</v>
      </c>
      <c r="I149" s="104"/>
      <c r="J149" s="104"/>
      <c r="K149" s="104"/>
      <c r="L149" s="104"/>
      <c r="M149" s="104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558</v>
      </c>
      <c r="I150" s="104"/>
      <c r="J150" s="104"/>
      <c r="K150" s="104"/>
      <c r="L150" s="104"/>
      <c r="M150" s="104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3100</v>
      </c>
      <c r="I151" s="104"/>
      <c r="J151" s="104"/>
      <c r="K151" s="104"/>
      <c r="L151" s="104"/>
      <c r="M151" s="104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4710</v>
      </c>
      <c r="I152" s="104"/>
      <c r="J152" s="104"/>
      <c r="K152" s="104"/>
      <c r="L152" s="104"/>
      <c r="M152" s="104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7.93</v>
      </c>
      <c r="I153" s="104"/>
      <c r="J153" s="104"/>
      <c r="K153" s="104"/>
      <c r="L153" s="104"/>
      <c r="M153" s="104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67.5</v>
      </c>
      <c r="I154" s="104"/>
      <c r="J154" s="104"/>
      <c r="K154" s="104"/>
      <c r="L154" s="104"/>
      <c r="M154" s="104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0</v>
      </c>
      <c r="I155" s="104"/>
      <c r="J155" s="104"/>
      <c r="K155" s="104"/>
      <c r="L155" s="104"/>
      <c r="M155" s="104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153</v>
      </c>
      <c r="I157" s="104"/>
      <c r="J157" s="104"/>
      <c r="K157" s="104"/>
      <c r="L157" s="104"/>
      <c r="M157" s="104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856</v>
      </c>
      <c r="I158" s="104"/>
      <c r="J158" s="104"/>
      <c r="K158" s="104"/>
      <c r="L158" s="104"/>
      <c r="M158" s="104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94</v>
      </c>
      <c r="I159" s="104"/>
      <c r="J159" s="104"/>
      <c r="K159" s="104"/>
      <c r="L159" s="104"/>
      <c r="M159" s="104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161</v>
      </c>
      <c r="I160" s="104"/>
      <c r="J160" s="104"/>
      <c r="K160" s="104"/>
      <c r="L160" s="104"/>
      <c r="M160" s="104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0</v>
      </c>
      <c r="I161" s="104"/>
      <c r="J161" s="104"/>
      <c r="K161" s="104"/>
      <c r="L161" s="104"/>
      <c r="M161" s="104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393</v>
      </c>
      <c r="I162" s="104"/>
      <c r="J162" s="104"/>
      <c r="K162" s="104"/>
      <c r="L162" s="104"/>
      <c r="M162" s="104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1747</v>
      </c>
      <c r="I163" s="104"/>
      <c r="J163" s="104"/>
      <c r="K163" s="104"/>
      <c r="L163" s="104"/>
      <c r="M163" s="104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155</v>
      </c>
      <c r="I164" s="104"/>
      <c r="J164" s="104"/>
      <c r="K164" s="104"/>
      <c r="L164" s="104"/>
      <c r="M164" s="104"/>
      <c r="N164" s="59"/>
      <c r="O164" s="31"/>
    </row>
    <row r="165" spans="1:15" x14ac:dyDescent="0.2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2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2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2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2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2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2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19440</v>
      </c>
      <c r="I171" s="104"/>
      <c r="J171" s="104"/>
      <c r="K171" s="104"/>
      <c r="L171" s="104"/>
      <c r="M171" s="104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310</v>
      </c>
      <c r="I172" s="104"/>
      <c r="J172" s="104"/>
      <c r="K172" s="104"/>
      <c r="L172" s="104"/>
      <c r="M172" s="104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1880</v>
      </c>
      <c r="I173" s="104"/>
      <c r="J173" s="104"/>
      <c r="K173" s="104"/>
      <c r="L173" s="104"/>
      <c r="M173" s="104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75860</v>
      </c>
      <c r="I174" s="104"/>
      <c r="J174" s="104"/>
      <c r="K174" s="104"/>
      <c r="L174" s="104"/>
      <c r="M174" s="104"/>
      <c r="N174" s="59"/>
      <c r="O174" s="31"/>
    </row>
    <row r="175" spans="1:15" x14ac:dyDescent="0.2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67220</v>
      </c>
      <c r="I175" s="104"/>
      <c r="J175" s="104"/>
      <c r="K175" s="104"/>
      <c r="L175" s="104"/>
      <c r="M175" s="104"/>
      <c r="N175" s="59"/>
      <c r="O175" s="31"/>
    </row>
    <row r="176" spans="1:15" x14ac:dyDescent="0.2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75860</v>
      </c>
      <c r="I176" s="104"/>
      <c r="J176" s="104"/>
      <c r="K176" s="104"/>
      <c r="L176" s="104"/>
      <c r="M176" s="104"/>
      <c r="N176" s="59"/>
      <c r="O176" s="31"/>
    </row>
    <row r="177" spans="1:15" x14ac:dyDescent="0.2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700</v>
      </c>
      <c r="I177" s="104"/>
      <c r="J177" s="104"/>
      <c r="K177" s="104"/>
      <c r="L177" s="104"/>
      <c r="M177" s="104"/>
      <c r="N177" s="59"/>
      <c r="O177" s="31"/>
    </row>
    <row r="178" spans="1:15" x14ac:dyDescent="0.2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7940</v>
      </c>
      <c r="I178" s="104"/>
      <c r="J178" s="104"/>
      <c r="K178" s="104"/>
      <c r="L178" s="104"/>
      <c r="M178" s="104"/>
      <c r="N178" s="59"/>
      <c r="O178" s="31"/>
    </row>
    <row r="179" spans="1:15" x14ac:dyDescent="0.2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8360</v>
      </c>
      <c r="I179" s="104"/>
      <c r="J179" s="104"/>
      <c r="K179" s="104"/>
      <c r="L179" s="104"/>
      <c r="M179" s="104"/>
      <c r="N179" s="59"/>
      <c r="O179" s="31"/>
    </row>
    <row r="180" spans="1:15" x14ac:dyDescent="0.2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10380</v>
      </c>
      <c r="I180" s="104"/>
      <c r="J180" s="104"/>
      <c r="K180" s="104"/>
      <c r="L180" s="104"/>
      <c r="M180" s="104"/>
      <c r="N180" s="59"/>
      <c r="O180" s="31"/>
    </row>
    <row r="181" spans="1:15" x14ac:dyDescent="0.2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0</v>
      </c>
      <c r="I181" s="104"/>
      <c r="J181" s="104"/>
      <c r="K181" s="104"/>
      <c r="L181" s="104"/>
      <c r="M181" s="104"/>
      <c r="N181" s="59"/>
      <c r="O181" s="31"/>
    </row>
    <row r="182" spans="1:15" x14ac:dyDescent="0.2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20780</v>
      </c>
      <c r="I184" s="104"/>
      <c r="J184" s="104"/>
      <c r="K184" s="104"/>
      <c r="L184" s="104"/>
      <c r="M184" s="10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0</v>
      </c>
      <c r="I185" s="104"/>
      <c r="J185" s="104"/>
      <c r="K185" s="104"/>
      <c r="L185" s="104"/>
      <c r="M185" s="10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2000</v>
      </c>
      <c r="I188" s="104"/>
      <c r="J188" s="104"/>
      <c r="K188" s="104"/>
      <c r="L188" s="104"/>
      <c r="M188" s="104"/>
      <c r="N188" s="59"/>
      <c r="O188" s="31"/>
    </row>
    <row r="189" spans="1:15" x14ac:dyDescent="0.2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2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84050</v>
      </c>
      <c r="I190" s="104"/>
      <c r="J190" s="104"/>
      <c r="K190" s="104"/>
      <c r="L190" s="104"/>
      <c r="M190" s="10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535000</v>
      </c>
      <c r="I192" s="104"/>
      <c r="J192" s="104"/>
      <c r="K192" s="104"/>
      <c r="L192" s="104"/>
      <c r="M192" s="10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8230</v>
      </c>
      <c r="I193" s="104"/>
      <c r="J193" s="104"/>
      <c r="K193" s="104"/>
      <c r="L193" s="104"/>
      <c r="M193" s="10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24460</v>
      </c>
      <c r="I194" s="104"/>
      <c r="J194" s="104"/>
      <c r="K194" s="104"/>
      <c r="L194" s="104"/>
      <c r="M194" s="10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6830</v>
      </c>
      <c r="I195" s="104"/>
      <c r="J195" s="104"/>
      <c r="K195" s="104"/>
      <c r="L195" s="104"/>
      <c r="M195" s="10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10020</v>
      </c>
      <c r="I196" s="104"/>
      <c r="J196" s="104"/>
      <c r="K196" s="104"/>
      <c r="L196" s="104"/>
      <c r="M196" s="10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12150</v>
      </c>
      <c r="I197" s="104"/>
      <c r="J197" s="104"/>
      <c r="K197" s="104"/>
      <c r="L197" s="104"/>
      <c r="M197" s="10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0</v>
      </c>
      <c r="I198" s="104"/>
      <c r="J198" s="104"/>
      <c r="K198" s="104"/>
      <c r="L198" s="104"/>
      <c r="M198" s="10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1740</v>
      </c>
      <c r="I207" s="104"/>
      <c r="J207" s="104"/>
      <c r="K207" s="104"/>
      <c r="L207" s="104"/>
      <c r="M207" s="10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12740</v>
      </c>
      <c r="I208" s="104"/>
      <c r="J208" s="104"/>
      <c r="K208" s="104"/>
      <c r="L208" s="104"/>
      <c r="M208" s="10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26870</v>
      </c>
      <c r="I211" s="104"/>
      <c r="J211" s="104"/>
      <c r="K211" s="104"/>
      <c r="L211" s="104"/>
      <c r="M211" s="10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29820</v>
      </c>
      <c r="I212" s="104"/>
      <c r="J212" s="104"/>
      <c r="K212" s="104"/>
      <c r="L212" s="104"/>
      <c r="M212" s="10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0</v>
      </c>
      <c r="I213" s="104"/>
      <c r="J213" s="104"/>
      <c r="K213" s="104"/>
      <c r="L213" s="104"/>
      <c r="M213" s="10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0</v>
      </c>
      <c r="I214" s="104"/>
      <c r="J214" s="104"/>
      <c r="K214" s="104"/>
      <c r="L214" s="104"/>
      <c r="M214" s="10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2560</v>
      </c>
      <c r="I215" s="104"/>
      <c r="J215" s="104"/>
      <c r="K215" s="104"/>
      <c r="L215" s="104"/>
      <c r="M215" s="10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45140</v>
      </c>
      <c r="I216" s="104"/>
      <c r="J216" s="104"/>
      <c r="K216" s="104"/>
      <c r="L216" s="104"/>
      <c r="M216" s="10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0</v>
      </c>
      <c r="I217" s="104"/>
      <c r="J217" s="104"/>
      <c r="K217" s="104"/>
      <c r="L217" s="104"/>
      <c r="M217" s="10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0</v>
      </c>
      <c r="I218" s="104"/>
      <c r="J218" s="104"/>
      <c r="K218" s="104"/>
      <c r="L218" s="104"/>
      <c r="M218" s="10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172860</v>
      </c>
      <c r="I219" s="104"/>
      <c r="J219" s="104"/>
      <c r="K219" s="104"/>
      <c r="L219" s="104"/>
      <c r="M219" s="10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173080</v>
      </c>
      <c r="I220" s="104"/>
      <c r="J220" s="104"/>
      <c r="K220" s="104"/>
      <c r="L220" s="104"/>
      <c r="M220" s="10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172810</v>
      </c>
      <c r="I221" s="104"/>
      <c r="J221" s="104"/>
      <c r="K221" s="104"/>
      <c r="L221" s="104"/>
      <c r="M221" s="10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0</v>
      </c>
      <c r="I222" s="104"/>
      <c r="J222" s="104"/>
      <c r="K222" s="104"/>
      <c r="L222" s="104"/>
      <c r="M222" s="10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0</v>
      </c>
      <c r="I223" s="104"/>
      <c r="J223" s="104"/>
      <c r="K223" s="104"/>
      <c r="L223" s="104"/>
      <c r="M223" s="10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0</v>
      </c>
      <c r="I224" s="104"/>
      <c r="J224" s="104"/>
      <c r="K224" s="104"/>
      <c r="L224" s="104"/>
      <c r="M224" s="10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1136020</v>
      </c>
      <c r="I225" s="104"/>
      <c r="J225" s="104"/>
      <c r="K225" s="104"/>
      <c r="L225" s="104"/>
      <c r="M225" s="10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66590</v>
      </c>
      <c r="I226" s="104"/>
      <c r="J226" s="104"/>
      <c r="K226" s="104"/>
      <c r="L226" s="104"/>
      <c r="M226" s="10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51190</v>
      </c>
      <c r="I227" s="104"/>
      <c r="J227" s="104"/>
      <c r="K227" s="104"/>
      <c r="L227" s="104"/>
      <c r="M227" s="10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33120</v>
      </c>
      <c r="I228" s="104"/>
      <c r="J228" s="104"/>
      <c r="K228" s="104"/>
      <c r="L228" s="104"/>
      <c r="M228" s="10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0</v>
      </c>
      <c r="I230" s="104"/>
      <c r="J230" s="104"/>
      <c r="K230" s="104"/>
      <c r="L230" s="104"/>
      <c r="M230" s="10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0</v>
      </c>
      <c r="I231" s="104"/>
      <c r="J231" s="104"/>
      <c r="K231" s="104"/>
      <c r="L231" s="104"/>
      <c r="M231" s="10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0</v>
      </c>
      <c r="I232" s="104"/>
      <c r="J232" s="104"/>
      <c r="K232" s="104"/>
      <c r="L232" s="104"/>
      <c r="M232" s="10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0</v>
      </c>
      <c r="I233" s="104"/>
      <c r="J233" s="104"/>
      <c r="K233" s="104"/>
      <c r="L233" s="104"/>
      <c r="M233" s="10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0</v>
      </c>
      <c r="I234" s="104"/>
      <c r="J234" s="104"/>
      <c r="K234" s="104"/>
      <c r="L234" s="104"/>
      <c r="M234" s="10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261250</v>
      </c>
      <c r="I235" s="104"/>
      <c r="J235" s="104"/>
      <c r="K235" s="104"/>
      <c r="L235" s="104"/>
      <c r="M235" s="10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0</v>
      </c>
      <c r="I236" s="104"/>
      <c r="J236" s="104"/>
      <c r="K236" s="104"/>
      <c r="L236" s="104"/>
      <c r="M236" s="10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0</v>
      </c>
      <c r="I237" s="104"/>
      <c r="J237" s="104"/>
      <c r="K237" s="104"/>
      <c r="L237" s="104"/>
      <c r="M237" s="10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0</v>
      </c>
      <c r="I238" s="104"/>
      <c r="J238" s="104"/>
      <c r="K238" s="104"/>
      <c r="L238" s="104"/>
      <c r="M238" s="10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59210</v>
      </c>
      <c r="I239" s="104"/>
      <c r="J239" s="104"/>
      <c r="K239" s="104"/>
      <c r="L239" s="104"/>
      <c r="M239" s="10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53460</v>
      </c>
      <c r="I240" s="104"/>
      <c r="J240" s="104"/>
      <c r="K240" s="104"/>
      <c r="L240" s="104"/>
      <c r="M240" s="10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3550</v>
      </c>
      <c r="I241" s="104"/>
      <c r="J241" s="104"/>
      <c r="K241" s="104"/>
      <c r="L241" s="104"/>
      <c r="M241" s="10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98340</v>
      </c>
      <c r="I242" s="104"/>
      <c r="J242" s="104"/>
      <c r="K242" s="104"/>
      <c r="L242" s="104"/>
      <c r="M242" s="10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3740</v>
      </c>
      <c r="I243" s="104"/>
      <c r="J243" s="104"/>
      <c r="K243" s="104"/>
      <c r="L243" s="104"/>
      <c r="M243" s="10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1191400</v>
      </c>
      <c r="I244" s="104"/>
      <c r="J244" s="104"/>
      <c r="K244" s="104"/>
      <c r="L244" s="104"/>
      <c r="M244" s="10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1325500</v>
      </c>
      <c r="I245" s="104"/>
      <c r="J245" s="104"/>
      <c r="K245" s="104"/>
      <c r="L245" s="104"/>
      <c r="M245" s="10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0</v>
      </c>
      <c r="I246" s="104"/>
      <c r="J246" s="104"/>
      <c r="K246" s="104"/>
      <c r="L246" s="104"/>
      <c r="M246" s="10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147020</v>
      </c>
      <c r="I248" s="104"/>
      <c r="J248" s="104"/>
      <c r="K248" s="104"/>
      <c r="L248" s="104"/>
      <c r="M248" s="10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0</v>
      </c>
      <c r="I249" s="104"/>
      <c r="J249" s="104"/>
      <c r="K249" s="104"/>
      <c r="L249" s="104"/>
      <c r="M249" s="10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1140570</v>
      </c>
      <c r="I250" s="104"/>
      <c r="J250" s="104"/>
      <c r="K250" s="104"/>
      <c r="L250" s="104"/>
      <c r="M250" s="10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0</v>
      </c>
      <c r="I251" s="104"/>
      <c r="J251" s="104"/>
      <c r="K251" s="104"/>
      <c r="L251" s="104"/>
      <c r="M251" s="10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0</v>
      </c>
      <c r="I252" s="104"/>
      <c r="J252" s="104"/>
      <c r="K252" s="104"/>
      <c r="L252" s="104"/>
      <c r="M252" s="10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0</v>
      </c>
      <c r="I253" s="104"/>
      <c r="J253" s="104"/>
      <c r="K253" s="104"/>
      <c r="L253" s="104"/>
      <c r="M253" s="10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0</v>
      </c>
      <c r="I254" s="104"/>
      <c r="J254" s="104"/>
      <c r="K254" s="104"/>
      <c r="L254" s="104"/>
      <c r="M254" s="10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0</v>
      </c>
      <c r="I255" s="104"/>
      <c r="J255" s="104"/>
      <c r="K255" s="104"/>
      <c r="L255" s="104"/>
      <c r="M255" s="10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2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2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2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2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2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2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2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44500000.000000007</v>
      </c>
      <c r="I264" s="104"/>
      <c r="J264" s="104"/>
      <c r="K264" s="104"/>
      <c r="L264" s="104"/>
      <c r="M264" s="10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14900000</v>
      </c>
      <c r="I265" s="104"/>
      <c r="J265" s="104"/>
      <c r="K265" s="104"/>
      <c r="L265" s="104"/>
      <c r="M265" s="10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13500000</v>
      </c>
      <c r="I266" s="104"/>
      <c r="J266" s="104"/>
      <c r="K266" s="104"/>
      <c r="L266" s="104"/>
      <c r="M266" s="10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7000000.0000000019</v>
      </c>
      <c r="I267" s="104"/>
      <c r="J267" s="104"/>
      <c r="K267" s="104"/>
      <c r="L267" s="104"/>
      <c r="M267" s="10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5300000.0000000009</v>
      </c>
      <c r="I268" s="104"/>
      <c r="J268" s="104"/>
      <c r="K268" s="104"/>
      <c r="L268" s="104"/>
      <c r="M268" s="10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600000</v>
      </c>
      <c r="I269" s="104"/>
      <c r="J269" s="104"/>
      <c r="K269" s="104"/>
      <c r="L269" s="104"/>
      <c r="M269" s="10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4500000</v>
      </c>
      <c r="I270" s="104"/>
      <c r="J270" s="104"/>
      <c r="K270" s="104"/>
      <c r="L270" s="104"/>
      <c r="M270" s="10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4899999.9999999991</v>
      </c>
      <c r="I271" s="104"/>
      <c r="J271" s="104"/>
      <c r="K271" s="104"/>
      <c r="L271" s="104"/>
      <c r="M271" s="10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9600000.0000000019</v>
      </c>
      <c r="I272" s="104"/>
      <c r="J272" s="104"/>
      <c r="K272" s="104"/>
      <c r="L272" s="104"/>
      <c r="M272" s="10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1900000</v>
      </c>
      <c r="I273" s="104"/>
      <c r="J273" s="104"/>
      <c r="K273" s="104"/>
      <c r="L273" s="104"/>
      <c r="M273" s="10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1000000</v>
      </c>
      <c r="I274" s="104"/>
      <c r="J274" s="104"/>
      <c r="K274" s="104"/>
      <c r="L274" s="104"/>
      <c r="M274" s="10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700000</v>
      </c>
      <c r="I275" s="104"/>
      <c r="J275" s="104"/>
      <c r="K275" s="104"/>
      <c r="L275" s="104"/>
      <c r="M275" s="104"/>
      <c r="N275" s="59"/>
      <c r="O275" s="31"/>
    </row>
    <row r="276" spans="1:15" x14ac:dyDescent="0.2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1200000</v>
      </c>
      <c r="I276" s="104"/>
      <c r="J276" s="104"/>
      <c r="K276" s="104"/>
      <c r="L276" s="104"/>
      <c r="M276" s="104"/>
      <c r="N276" s="59"/>
      <c r="O276" s="31"/>
    </row>
    <row r="277" spans="1:15" x14ac:dyDescent="0.2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4200000</v>
      </c>
      <c r="I277" s="104"/>
      <c r="J277" s="104"/>
      <c r="K277" s="104"/>
      <c r="L277" s="104"/>
      <c r="M277" s="104"/>
      <c r="N277" s="59"/>
      <c r="O277" s="31"/>
    </row>
    <row r="278" spans="1:15" x14ac:dyDescent="0.2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6900000</v>
      </c>
      <c r="I278" s="104"/>
      <c r="J278" s="104"/>
      <c r="K278" s="104"/>
      <c r="L278" s="104"/>
      <c r="M278" s="104"/>
      <c r="N278" s="59"/>
      <c r="O278" s="31"/>
    </row>
    <row r="279" spans="1:15" x14ac:dyDescent="0.2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3000000</v>
      </c>
      <c r="I279" s="104"/>
      <c r="J279" s="104"/>
      <c r="K279" s="104"/>
      <c r="L279" s="104"/>
      <c r="M279" s="104"/>
      <c r="N279" s="59"/>
      <c r="O279" s="31"/>
    </row>
    <row r="280" spans="1:15" x14ac:dyDescent="0.2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899999.99999999988</v>
      </c>
      <c r="I280" s="104"/>
      <c r="J280" s="104"/>
      <c r="K280" s="104"/>
      <c r="L280" s="104"/>
      <c r="M280" s="104"/>
      <c r="N280" s="59"/>
      <c r="O280" s="31"/>
    </row>
    <row r="281" spans="1:15" x14ac:dyDescent="0.2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1200000</v>
      </c>
      <c r="I281" s="104"/>
      <c r="J281" s="104"/>
      <c r="K281" s="104"/>
      <c r="L281" s="104"/>
      <c r="M281" s="104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5899999.9999999991</v>
      </c>
      <c r="I282" s="104"/>
      <c r="J282" s="104"/>
      <c r="K282" s="104"/>
      <c r="L282" s="104"/>
      <c r="M282" s="10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1600000</v>
      </c>
      <c r="I283" s="104"/>
      <c r="J283" s="104"/>
      <c r="K283" s="104"/>
      <c r="L283" s="104"/>
      <c r="M283" s="10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7300000.0000000009</v>
      </c>
      <c r="I284" s="104"/>
      <c r="J284" s="104"/>
      <c r="K284" s="104"/>
      <c r="L284" s="104"/>
      <c r="M284" s="10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20500000</v>
      </c>
      <c r="I285" s="104"/>
      <c r="J285" s="104"/>
      <c r="K285" s="104"/>
      <c r="L285" s="104"/>
      <c r="M285" s="10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5800000.0000000009</v>
      </c>
      <c r="I286" s="104"/>
      <c r="J286" s="104"/>
      <c r="K286" s="104"/>
      <c r="L286" s="104"/>
      <c r="M286" s="10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25200000</v>
      </c>
      <c r="I287" s="104"/>
      <c r="J287" s="104"/>
      <c r="K287" s="104"/>
      <c r="L287" s="104"/>
      <c r="M287" s="104"/>
      <c r="N287" s="59"/>
      <c r="O287" s="31"/>
    </row>
    <row r="288" spans="1:15" x14ac:dyDescent="0.2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300000</v>
      </c>
      <c r="I288" s="104"/>
      <c r="J288" s="104"/>
      <c r="K288" s="104"/>
      <c r="L288" s="104"/>
      <c r="M288" s="104"/>
      <c r="N288" s="59"/>
      <c r="O288" s="31"/>
    </row>
    <row r="289" spans="1:15" x14ac:dyDescent="0.2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100000</v>
      </c>
      <c r="I289" s="104"/>
      <c r="J289" s="104"/>
      <c r="K289" s="104"/>
      <c r="L289" s="104"/>
      <c r="M289" s="10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1099999.9999999998</v>
      </c>
      <c r="I290" s="104"/>
      <c r="J290" s="104"/>
      <c r="K290" s="104"/>
      <c r="L290" s="104"/>
      <c r="M290" s="10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34000000</v>
      </c>
      <c r="I291" s="104"/>
      <c r="J291" s="104"/>
      <c r="K291" s="104"/>
      <c r="L291" s="104"/>
      <c r="M291" s="10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18017120.399999999</v>
      </c>
      <c r="I292" s="104"/>
      <c r="J292" s="104"/>
      <c r="K292" s="104"/>
      <c r="L292" s="104"/>
      <c r="M292" s="10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5167573.9700000007</v>
      </c>
      <c r="I293" s="104"/>
      <c r="J293" s="104"/>
      <c r="K293" s="104"/>
      <c r="L293" s="104"/>
      <c r="M293" s="10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0</v>
      </c>
      <c r="I294" s="104"/>
      <c r="J294" s="104"/>
      <c r="K294" s="104"/>
      <c r="L294" s="104"/>
      <c r="M294" s="10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719996</v>
      </c>
      <c r="I295" s="104"/>
      <c r="J295" s="104"/>
      <c r="K295" s="104"/>
      <c r="L295" s="104"/>
      <c r="M295" s="10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-11484694.370000085</v>
      </c>
      <c r="I296" s="104"/>
      <c r="J296" s="104"/>
      <c r="K296" s="104"/>
      <c r="L296" s="104"/>
      <c r="M296" s="10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2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2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2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2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2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2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2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12000000</v>
      </c>
      <c r="K306" s="22">
        <v>5000000</v>
      </c>
      <c r="L306" s="22">
        <v>14899999.999999998</v>
      </c>
      <c r="M306" s="22">
        <v>13300000.000000002</v>
      </c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8499999.9999999981</v>
      </c>
      <c r="K308" s="22">
        <v>400000</v>
      </c>
      <c r="L308" s="22">
        <v>2500000</v>
      </c>
      <c r="M308" s="22">
        <v>1000000</v>
      </c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1200000</v>
      </c>
      <c r="K309" s="22">
        <v>2700000</v>
      </c>
      <c r="L309" s="22">
        <v>800000</v>
      </c>
      <c r="M309" s="22">
        <v>2100000</v>
      </c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2795916.4081484308</v>
      </c>
      <c r="K310" s="22">
        <v>0</v>
      </c>
      <c r="L310" s="22">
        <v>2119896.1128685074</v>
      </c>
      <c r="M310" s="22">
        <v>393330.13347943331</v>
      </c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2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2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2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2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2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2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2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2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2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890000.00000000058</v>
      </c>
      <c r="I347" s="104"/>
      <c r="J347" s="104"/>
      <c r="K347" s="104"/>
      <c r="L347" s="104"/>
      <c r="M347" s="10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1160000.0000000002</v>
      </c>
      <c r="I349" s="104"/>
      <c r="J349" s="104"/>
      <c r="K349" s="104"/>
      <c r="L349" s="104"/>
      <c r="M349" s="10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4900000</v>
      </c>
      <c r="I350" s="104"/>
      <c r="J350" s="104"/>
      <c r="K350" s="104"/>
      <c r="L350" s="104"/>
      <c r="M350" s="10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2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2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2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2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2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2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2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116690169.08763137</v>
      </c>
      <c r="I358" s="104"/>
      <c r="J358" s="104"/>
      <c r="K358" s="104"/>
      <c r="L358" s="104"/>
      <c r="M358" s="10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34558479.357611723</v>
      </c>
      <c r="I359" s="104"/>
      <c r="J359" s="104"/>
      <c r="K359" s="104"/>
      <c r="L359" s="104"/>
      <c r="M359" s="10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130450344.51140504</v>
      </c>
      <c r="I360" s="104"/>
      <c r="J360" s="104"/>
      <c r="K360" s="104"/>
      <c r="L360" s="104"/>
      <c r="M360" s="10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73665828.71729888</v>
      </c>
      <c r="I361" s="104"/>
      <c r="J361" s="104"/>
      <c r="K361" s="104"/>
      <c r="L361" s="104"/>
      <c r="M361" s="10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80156402.243089825</v>
      </c>
      <c r="I362" s="104"/>
      <c r="J362" s="104"/>
      <c r="K362" s="104"/>
      <c r="L362" s="104"/>
      <c r="M362" s="10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2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2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2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2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2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2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0.27737839130950015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2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2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2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2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2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2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290321179.89561594</v>
      </c>
      <c r="I376" s="104"/>
      <c r="J376" s="104"/>
      <c r="K376" s="104"/>
      <c r="L376" s="104"/>
      <c r="M376" s="104"/>
      <c r="N376" s="59"/>
      <c r="O376" s="31"/>
    </row>
    <row r="377" spans="1:15" x14ac:dyDescent="0.2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293900000.00000006</v>
      </c>
      <c r="I377" s="104"/>
      <c r="J377" s="104"/>
      <c r="K377" s="104"/>
      <c r="L377" s="104"/>
      <c r="M377" s="104"/>
      <c r="N377" s="59"/>
      <c r="O377" s="31"/>
    </row>
    <row r="378" spans="1:15" x14ac:dyDescent="0.2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316402000.00000006</v>
      </c>
      <c r="I378" s="104"/>
      <c r="J378" s="104"/>
      <c r="K378" s="104"/>
      <c r="L378" s="104"/>
      <c r="M378" s="104"/>
      <c r="N378" s="59"/>
      <c r="O378" s="31"/>
    </row>
    <row r="379" spans="1:15" x14ac:dyDescent="0.2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2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2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2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2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219175380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2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2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2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7475332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2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2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2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2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6129999.9999999991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2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2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2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2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2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2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2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519.3929296</v>
      </c>
      <c r="I404" s="104"/>
      <c r="J404" s="104"/>
      <c r="K404" s="104"/>
      <c r="L404" s="104"/>
      <c r="M404" s="104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3560.4307964999998</v>
      </c>
      <c r="I405" s="104"/>
      <c r="J405" s="104"/>
      <c r="K405" s="104"/>
      <c r="L405" s="104"/>
      <c r="M405" s="104"/>
      <c r="N405" s="59"/>
      <c r="O405" s="31"/>
    </row>
    <row r="406" spans="1:15" x14ac:dyDescent="0.2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11135.698339690003</v>
      </c>
      <c r="I406" s="104"/>
      <c r="J406" s="104"/>
      <c r="K406" s="104"/>
      <c r="L406" s="104"/>
      <c r="M406" s="104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2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1023.462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2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2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  <ignoredErrors>
    <ignoredError sqref="H20:M25 I412:M412 I406:M406 I405:M405 I404:M404 H407:M411 I397:M397 H398:M403 I390:M390 H391:M396 I384:M384 H385:M389 I378:M378 I377:M377 I376:M376 H379:M383 I369:M369 H370:M375 I362:M362 I361:M361 I360:M360 I359:M359 I358:M358 H363:M368 I350:M350 I349:M349 I348:M348 I347:M347 H351:M357 H338:I338 H337:I337 H336:I336 H335:I335 H334:I334 H333:I333 H332:I332 H331:I331 H330:I330 H329:I329 H328:I328 H327:I327 H326:I326 H325:I325 H324:I324 H323:I323 H322:I322 H321:I321 H320:I320 H319:I319 H318:I318 H317:I317 H316:I316 H315:I315 H314:I314 H313:I313 H312:I312 H311:I311 H310:I310 H309:I309 H308:I308 H307:I307 H306:I306 H339:M346 I296:M296 I295:M295 I294:M294 I293:M293 I292:M292 I291:M291 I290:M290 I289:M289 I288:M288 I287:M287 I286:M286 I285:M285 I284:M284 I283:M283 I282:M282 I281:M281 I280:M280 I279:M279 I278:M278 I277:M277 I276:M276 I275:M275 I274:M274 I273:M273 I272:M272 I271:M271 I270:M270 I269:M269 I268:M268 I267:M267 I266:M266 I265:M265 I264:M264 I263:M263 H297:M305 I255:M255 I254:M254 I253:M253 I252:M252 I251:M251 I250:M250 I249:M249 I248:M248 I247:M247 I246:M246 I245:M245 I244:M244 I243:M243 I242:M242 I241:M241 I240:M240 I239:M239 I238:M238 I237:M237 I236:M236 I235:M235 I234:M234 I233:M233 I232:M232 I231:M231 I230:M230 I229:M229 I228:M228 I227:M227 I226:M226 I225:M225 I224:M224 I223:M223 I222:M222 I221:M221 I220:M220 I219:M219 I218:M218 I217:M217 I216:M216 I215:M215 I214:M214 I213:M213 I212:M212 I211:M211 I210:M210 I209:M209 I208:M208 I207:M207 I206:M206 I205:M205 I204:M204 I203:M203 I202:M202 I201:M201 I200:M200 I199:M199 I198:M198 I197:M197 I196:M196 I195:M195 I194:M194 I193:M193 I192:M192 I191:M191 I190:M190 I189:M189 I188:M188 I187:M187 I186:M186 I185:M185 I184:M184 I183:M183 I182:M182 I181:M181 I180:M180 I179:M179 I178:M178 I177:M177 I176:M176 I175:M175 I174:M174 I173:M173 I172:M172 I171:M171 H256:M262 I164:M164 I163:M163 I162:M162 I161:M161 I160:M160 I159:M159 I158:M158 I157:M157 I156:M156 I155:M155 I154:M154 I153:M153 I152:M152 I151:M151 I150:M150 I149:M149 I148:M148 I147:M147 I146:M146 I145:M145 I144:M144 I143:M143 I142:M142 I141:M141 I140:M140 I139:M139 I138:M138 I137:M137 I136:M136 I135:M135 I134:M134 I133:M133 I132:M132 I131:M131 I130:M130 I129:M129 I128:M128 I127:M127 I126:M126 I125:M125 I124:M124 I123:M123 I122:M122 I121:M121 I120:M120 I119:M119 I118:M118 I117:M117 I116:M116 I115:M115 I114:M114 I113:M113 I112:M112 I111:M111 I110:M110 I109:M109 I108:M108 I107:M107 I106:M106 I105:M105 I104:M104 I103:M103 I102:M102 I101:M101 I100:M100 I99:M99 I98:M98 I97:M97 I96:M96 I95:M95 I94:M94 I93:M93 I92:M92 I91:M91 I90:M90 I89:M89 I88:M88 I87:M87 I86:M86 I85:M85 I84:M84 I83:M83 I82:M82 I81:M81 I80:M80 H165:M170 I68:M68 H69:M79 I49:M49 H50:M55 I42:M42 I41:M41 I40:M40 I39:M39 I38:M38 H43:M48 I56:M56 H57:M65 H413:M414 I19:M19 H67:M67 I66:M66 H27:M37 I26:M2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2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2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2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2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2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2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2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2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2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7448</v>
      </c>
      <c r="K20" s="133">
        <f>'DNO inputs'!H81</f>
        <v>442000</v>
      </c>
      <c r="L20" s="133">
        <f>'DNO inputs'!H82</f>
        <v>198165</v>
      </c>
      <c r="M20" s="133">
        <f>'DNO inputs'!H83</f>
        <v>2727.8220000000001</v>
      </c>
      <c r="N20" s="133">
        <f>'DNO inputs'!H84</f>
        <v>4957.2</v>
      </c>
      <c r="O20" s="133">
        <f>'DNO inputs'!H85</f>
        <v>6391.3</v>
      </c>
      <c r="P20" s="133">
        <f>'DNO inputs'!H86</f>
        <v>1091923</v>
      </c>
      <c r="Q20" s="133">
        <f>'DNO inputs'!H87</f>
        <v>6864</v>
      </c>
      <c r="R20" s="133">
        <f>'DNO inputs'!H88</f>
        <v>3328</v>
      </c>
      <c r="S20" s="133">
        <f>'DNO inputs'!H89</f>
        <v>1579</v>
      </c>
      <c r="T20" s="133">
        <f>'DNO inputs'!H90</f>
        <v>11751</v>
      </c>
      <c r="U20" s="133">
        <f>'DNO inputs'!H91</f>
        <v>37881</v>
      </c>
      <c r="V20" s="133">
        <f>'DNO inputs'!H92</f>
        <v>858</v>
      </c>
      <c r="W20" s="133">
        <f>'DNO inputs'!H93</f>
        <v>16591</v>
      </c>
      <c r="X20" s="133">
        <f>'DNO inputs'!H94</f>
        <v>0</v>
      </c>
      <c r="Y20" s="133">
        <f>'DNO inputs'!H95</f>
        <v>0</v>
      </c>
      <c r="Z20" s="133">
        <f>'DNO inputs'!H96</f>
        <v>0</v>
      </c>
      <c r="AA20" s="133">
        <f>'DNO inputs'!H97</f>
        <v>213168</v>
      </c>
      <c r="AB20" s="133">
        <f>'DNO inputs'!H98</f>
        <v>0</v>
      </c>
      <c r="AC20" s="133">
        <f>'DNO inputs'!H99</f>
        <v>6617.3</v>
      </c>
      <c r="AD20" s="133">
        <f>'DNO inputs'!H100</f>
        <v>0</v>
      </c>
      <c r="AE20" s="133">
        <f>'DNO inputs'!H101</f>
        <v>20</v>
      </c>
      <c r="AF20" s="133">
        <f>'DNO inputs'!H102</f>
        <v>697</v>
      </c>
      <c r="AG20" s="133">
        <f>'DNO inputs'!H103</f>
        <v>4133</v>
      </c>
      <c r="AH20" s="133">
        <f>'DNO inputs'!H104</f>
        <v>140</v>
      </c>
      <c r="AI20" s="133">
        <f>'DNO inputs'!H105</f>
        <v>8698</v>
      </c>
      <c r="AJ20" s="133">
        <f>'DNO inputs'!H106</f>
        <v>7141</v>
      </c>
      <c r="AK20" s="133">
        <f>'DNO inputs'!H107</f>
        <v>23664</v>
      </c>
      <c r="AL20" s="133">
        <f>'DNO inputs'!H108</f>
        <v>21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38122</v>
      </c>
      <c r="AU20" s="133">
        <f>'DNO inputs'!H117</f>
        <v>12901</v>
      </c>
      <c r="AV20" s="133">
        <f>'DNO inputs'!H118</f>
        <v>0</v>
      </c>
      <c r="AW20" s="133">
        <f>'DNO inputs'!H119</f>
        <v>0</v>
      </c>
      <c r="AX20" s="133">
        <f>'DNO inputs'!H120</f>
        <v>2808</v>
      </c>
      <c r="AY20" s="133">
        <f>'DNO inputs'!H121</f>
        <v>101</v>
      </c>
      <c r="AZ20" s="133">
        <f>'DNO inputs'!H122</f>
        <v>0</v>
      </c>
      <c r="BA20" s="133">
        <f>'DNO inputs'!H123</f>
        <v>0</v>
      </c>
      <c r="BB20" s="133">
        <f>'DNO inputs'!H124</f>
        <v>29358</v>
      </c>
      <c r="BC20" s="133">
        <f>'DNO inputs'!H125</f>
        <v>431</v>
      </c>
      <c r="BD20" s="133">
        <f>'DNO inputs'!H126</f>
        <v>0</v>
      </c>
      <c r="BE20" s="133">
        <f>'DNO inputs'!H127</f>
        <v>0</v>
      </c>
      <c r="BF20" s="133">
        <f>'DNO inputs'!H128</f>
        <v>767.17</v>
      </c>
      <c r="BG20" s="133">
        <f>'DNO inputs'!H129</f>
        <v>63.135000000000005</v>
      </c>
      <c r="BH20" s="133">
        <f>'DNO inputs'!H130</f>
        <v>34</v>
      </c>
      <c r="BI20" s="133">
        <f>'DNO inputs'!H131</f>
        <v>0</v>
      </c>
      <c r="BJ20" s="133">
        <f>'DNO inputs'!H132</f>
        <v>0</v>
      </c>
      <c r="BK20" s="133">
        <f>'DNO inputs'!H133</f>
        <v>0</v>
      </c>
      <c r="BL20" s="133">
        <f>'DNO inputs'!H134</f>
        <v>66</v>
      </c>
      <c r="BM20" s="133">
        <f>'DNO inputs'!H135</f>
        <v>296</v>
      </c>
      <c r="BN20" s="133">
        <f>'DNO inputs'!H136</f>
        <v>675</v>
      </c>
      <c r="BO20" s="133">
        <f>'DNO inputs'!H137</f>
        <v>14</v>
      </c>
      <c r="BP20" s="133">
        <f>'DNO inputs'!H138</f>
        <v>0</v>
      </c>
      <c r="BQ20" s="133">
        <f>'DNO inputs'!H139</f>
        <v>2</v>
      </c>
      <c r="BR20" s="133">
        <f>'DNO inputs'!H140</f>
        <v>3273</v>
      </c>
      <c r="BS20" s="133">
        <f>'DNO inputs'!H141</f>
        <v>0</v>
      </c>
      <c r="BT20" s="133">
        <f>'DNO inputs'!H142</f>
        <v>0</v>
      </c>
      <c r="BU20" s="133">
        <f>'DNO inputs'!H143</f>
        <v>1</v>
      </c>
      <c r="BV20" s="133">
        <f>'DNO inputs'!H144</f>
        <v>587</v>
      </c>
      <c r="BW20" s="133">
        <f>'DNO inputs'!H145</f>
        <v>189</v>
      </c>
      <c r="BX20" s="133">
        <f>'DNO inputs'!H146</f>
        <v>0</v>
      </c>
      <c r="BY20" s="133">
        <f>'DNO inputs'!H147</f>
        <v>0</v>
      </c>
      <c r="BZ20" s="133">
        <f>'DNO inputs'!H148</f>
        <v>62.1</v>
      </c>
      <c r="CA20" s="133">
        <f>'DNO inputs'!H149</f>
        <v>1382</v>
      </c>
      <c r="CB20" s="133">
        <f>'DNO inputs'!H150</f>
        <v>558</v>
      </c>
      <c r="CC20" s="133">
        <f>'DNO inputs'!H151</f>
        <v>3100</v>
      </c>
      <c r="CD20" s="133">
        <f>'DNO inputs'!H152</f>
        <v>4710</v>
      </c>
      <c r="CE20" s="133">
        <f>'DNO inputs'!H153</f>
        <v>7.93</v>
      </c>
      <c r="CF20" s="133">
        <f>'DNO inputs'!H154</f>
        <v>67.5</v>
      </c>
      <c r="CG20" s="133">
        <f>'DNO inputs'!H155</f>
        <v>0</v>
      </c>
      <c r="CH20" s="133">
        <f>'DNO inputs'!H156</f>
        <v>0</v>
      </c>
      <c r="CI20" s="133">
        <f>'DNO inputs'!H157</f>
        <v>153</v>
      </c>
      <c r="CJ20" s="133">
        <f>'DNO inputs'!H158</f>
        <v>856</v>
      </c>
      <c r="CK20" s="133">
        <f>'DNO inputs'!H159</f>
        <v>94</v>
      </c>
      <c r="CL20" s="133">
        <f>'DNO inputs'!H160</f>
        <v>161</v>
      </c>
      <c r="CM20" s="133">
        <f>'DNO inputs'!H161</f>
        <v>0</v>
      </c>
      <c r="CN20" s="133">
        <f>'DNO inputs'!H162</f>
        <v>393</v>
      </c>
      <c r="CO20" s="133">
        <f>'DNO inputs'!H163</f>
        <v>1747</v>
      </c>
      <c r="CP20" s="133">
        <f>'DNO inputs'!H164</f>
        <v>155</v>
      </c>
      <c r="CQ20" s="59"/>
      <c r="CR20" s="31"/>
    </row>
    <row r="21" spans="1:96" x14ac:dyDescent="0.2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19440</v>
      </c>
      <c r="K21" s="133">
        <f>'DNO inputs'!H172</f>
        <v>310</v>
      </c>
      <c r="L21" s="133">
        <f>'DNO inputs'!H173</f>
        <v>1880</v>
      </c>
      <c r="M21" s="133">
        <f>'DNO inputs'!H174</f>
        <v>75860</v>
      </c>
      <c r="N21" s="133">
        <f>'DNO inputs'!H175</f>
        <v>67220</v>
      </c>
      <c r="O21" s="133">
        <f>'DNO inputs'!H176</f>
        <v>75860</v>
      </c>
      <c r="P21" s="133">
        <f>'DNO inputs'!H177</f>
        <v>700</v>
      </c>
      <c r="Q21" s="133">
        <f>'DNO inputs'!H178</f>
        <v>7940</v>
      </c>
      <c r="R21" s="133">
        <f>'DNO inputs'!H179</f>
        <v>8360</v>
      </c>
      <c r="S21" s="133">
        <f>'DNO inputs'!H180</f>
        <v>10380</v>
      </c>
      <c r="T21" s="133">
        <f>'DNO inputs'!H181</f>
        <v>0</v>
      </c>
      <c r="U21" s="133">
        <f>'DNO inputs'!H182</f>
        <v>0</v>
      </c>
      <c r="V21" s="133">
        <f>'DNO inputs'!H183</f>
        <v>0</v>
      </c>
      <c r="W21" s="133">
        <f>'DNO inputs'!H184</f>
        <v>20780</v>
      </c>
      <c r="X21" s="133">
        <f>'DNO inputs'!H185</f>
        <v>0</v>
      </c>
      <c r="Y21" s="133">
        <f>'DNO inputs'!H186</f>
        <v>0</v>
      </c>
      <c r="Z21" s="133">
        <f>'DNO inputs'!H187</f>
        <v>0</v>
      </c>
      <c r="AA21" s="133">
        <f>'DNO inputs'!H188</f>
        <v>2000</v>
      </c>
      <c r="AB21" s="133">
        <f>'DNO inputs'!H189</f>
        <v>0</v>
      </c>
      <c r="AC21" s="133">
        <f>'DNO inputs'!H190</f>
        <v>84050</v>
      </c>
      <c r="AD21" s="133">
        <f>'DNO inputs'!H191</f>
        <v>0</v>
      </c>
      <c r="AE21" s="133">
        <f>'DNO inputs'!H192</f>
        <v>535000</v>
      </c>
      <c r="AF21" s="133">
        <f>'DNO inputs'!H193</f>
        <v>8230</v>
      </c>
      <c r="AG21" s="133">
        <f>'DNO inputs'!H194</f>
        <v>24460</v>
      </c>
      <c r="AH21" s="133">
        <f>'DNO inputs'!H195</f>
        <v>6830</v>
      </c>
      <c r="AI21" s="133">
        <f>'DNO inputs'!H196</f>
        <v>10020</v>
      </c>
      <c r="AJ21" s="133">
        <f>'DNO inputs'!H197</f>
        <v>12150</v>
      </c>
      <c r="AK21" s="133">
        <f>'DNO inputs'!H198</f>
        <v>0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1740</v>
      </c>
      <c r="AU21" s="133">
        <f>'DNO inputs'!H208</f>
        <v>12740</v>
      </c>
      <c r="AV21" s="133">
        <f>'DNO inputs'!H209</f>
        <v>0</v>
      </c>
      <c r="AW21" s="133">
        <f>'DNO inputs'!H210</f>
        <v>0</v>
      </c>
      <c r="AX21" s="133">
        <f>'DNO inputs'!H211</f>
        <v>26870</v>
      </c>
      <c r="AY21" s="133">
        <f>'DNO inputs'!H212</f>
        <v>29820</v>
      </c>
      <c r="AZ21" s="133">
        <f>'DNO inputs'!H213</f>
        <v>0</v>
      </c>
      <c r="BA21" s="133">
        <f>'DNO inputs'!H214</f>
        <v>0</v>
      </c>
      <c r="BB21" s="133">
        <f>'DNO inputs'!H215</f>
        <v>2560</v>
      </c>
      <c r="BC21" s="133">
        <f>'DNO inputs'!H216</f>
        <v>45140</v>
      </c>
      <c r="BD21" s="133">
        <f>'DNO inputs'!H217</f>
        <v>0</v>
      </c>
      <c r="BE21" s="133">
        <f>'DNO inputs'!H218</f>
        <v>0</v>
      </c>
      <c r="BF21" s="133">
        <f>'DNO inputs'!H219</f>
        <v>172860</v>
      </c>
      <c r="BG21" s="133">
        <f>'DNO inputs'!H220</f>
        <v>173080</v>
      </c>
      <c r="BH21" s="133">
        <f>'DNO inputs'!H221</f>
        <v>172810</v>
      </c>
      <c r="BI21" s="133">
        <f>'DNO inputs'!H222</f>
        <v>0</v>
      </c>
      <c r="BJ21" s="133">
        <f>'DNO inputs'!H223</f>
        <v>0</v>
      </c>
      <c r="BK21" s="133">
        <f>'DNO inputs'!H224</f>
        <v>0</v>
      </c>
      <c r="BL21" s="133">
        <f>'DNO inputs'!H225</f>
        <v>1136020</v>
      </c>
      <c r="BM21" s="133">
        <f>'DNO inputs'!H226</f>
        <v>66590</v>
      </c>
      <c r="BN21" s="133">
        <f>'DNO inputs'!H227</f>
        <v>51190</v>
      </c>
      <c r="BO21" s="133">
        <f>'DNO inputs'!H228</f>
        <v>33120</v>
      </c>
      <c r="BP21" s="133">
        <f>'DNO inputs'!H229</f>
        <v>0</v>
      </c>
      <c r="BQ21" s="133">
        <f>'DNO inputs'!H230</f>
        <v>0</v>
      </c>
      <c r="BR21" s="133">
        <f>'DNO inputs'!H231</f>
        <v>0</v>
      </c>
      <c r="BS21" s="133">
        <f>'DNO inputs'!H232</f>
        <v>0</v>
      </c>
      <c r="BT21" s="133">
        <f>'DNO inputs'!H233</f>
        <v>0</v>
      </c>
      <c r="BU21" s="133">
        <f>'DNO inputs'!H234</f>
        <v>0</v>
      </c>
      <c r="BV21" s="133">
        <f>'DNO inputs'!H235</f>
        <v>261250</v>
      </c>
      <c r="BW21" s="133">
        <f>'DNO inputs'!H236</f>
        <v>0</v>
      </c>
      <c r="BX21" s="133">
        <f>'DNO inputs'!H237</f>
        <v>0</v>
      </c>
      <c r="BY21" s="133">
        <f>'DNO inputs'!H238</f>
        <v>0</v>
      </c>
      <c r="BZ21" s="133">
        <f>'DNO inputs'!H239</f>
        <v>59210</v>
      </c>
      <c r="CA21" s="133">
        <f>'DNO inputs'!H240</f>
        <v>53460</v>
      </c>
      <c r="CB21" s="133">
        <f>'DNO inputs'!H241</f>
        <v>3550</v>
      </c>
      <c r="CC21" s="133">
        <f>'DNO inputs'!H242</f>
        <v>98340</v>
      </c>
      <c r="CD21" s="133">
        <f>'DNO inputs'!H243</f>
        <v>3740</v>
      </c>
      <c r="CE21" s="133">
        <f>'DNO inputs'!H244</f>
        <v>1191400</v>
      </c>
      <c r="CF21" s="133">
        <f>'DNO inputs'!H245</f>
        <v>1325500</v>
      </c>
      <c r="CG21" s="133">
        <f>'DNO inputs'!H246</f>
        <v>0</v>
      </c>
      <c r="CH21" s="133">
        <f>'DNO inputs'!H247</f>
        <v>0</v>
      </c>
      <c r="CI21" s="133">
        <f>'DNO inputs'!H248</f>
        <v>147020</v>
      </c>
      <c r="CJ21" s="133">
        <f>'DNO inputs'!H249</f>
        <v>0</v>
      </c>
      <c r="CK21" s="133">
        <f>'DNO inputs'!H250</f>
        <v>1140570</v>
      </c>
      <c r="CL21" s="133">
        <f>'DNO inputs'!H251</f>
        <v>0</v>
      </c>
      <c r="CM21" s="133">
        <f>'DNO inputs'!H252</f>
        <v>0</v>
      </c>
      <c r="CN21" s="133">
        <f>'DNO inputs'!H253</f>
        <v>0</v>
      </c>
      <c r="CO21" s="133">
        <f>'DNO inputs'!H254</f>
        <v>0</v>
      </c>
      <c r="CP21" s="133">
        <f>'DNO inputs'!H255</f>
        <v>0</v>
      </c>
      <c r="CQ21" s="59"/>
      <c r="CR21" s="31"/>
    </row>
    <row r="22" spans="1:96" x14ac:dyDescent="0.2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2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2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144.78912</v>
      </c>
      <c r="K24" s="104">
        <f t="shared" ref="K24:BV24" si="0">K20 * K21 / $H22</f>
        <v>137.02000000000001</v>
      </c>
      <c r="L24" s="104">
        <f t="shared" si="0"/>
        <v>372.55020000000002</v>
      </c>
      <c r="M24" s="104">
        <f t="shared" si="0"/>
        <v>206.93257692000003</v>
      </c>
      <c r="N24" s="104">
        <f t="shared" si="0"/>
        <v>333.222984</v>
      </c>
      <c r="O24" s="104">
        <f t="shared" si="0"/>
        <v>484.84401800000001</v>
      </c>
      <c r="P24" s="104">
        <f t="shared" si="0"/>
        <v>764.34609999999998</v>
      </c>
      <c r="Q24" s="104">
        <f t="shared" si="0"/>
        <v>54.500160000000001</v>
      </c>
      <c r="R24" s="104">
        <f t="shared" si="0"/>
        <v>27.82208</v>
      </c>
      <c r="S24" s="104">
        <f t="shared" si="0"/>
        <v>16.39002</v>
      </c>
      <c r="T24" s="104">
        <f t="shared" si="0"/>
        <v>0</v>
      </c>
      <c r="U24" s="104">
        <f t="shared" si="0"/>
        <v>0</v>
      </c>
      <c r="V24" s="104">
        <f t="shared" si="0"/>
        <v>0</v>
      </c>
      <c r="W24" s="104">
        <f t="shared" si="0"/>
        <v>344.76098000000002</v>
      </c>
      <c r="X24" s="104">
        <f t="shared" si="0"/>
        <v>0</v>
      </c>
      <c r="Y24" s="104">
        <f t="shared" si="0"/>
        <v>0</v>
      </c>
      <c r="Z24" s="104">
        <f t="shared" si="0"/>
        <v>0</v>
      </c>
      <c r="AA24" s="104">
        <f t="shared" si="0"/>
        <v>426.33600000000001</v>
      </c>
      <c r="AB24" s="104">
        <f t="shared" si="0"/>
        <v>0</v>
      </c>
      <c r="AC24" s="104">
        <f t="shared" si="0"/>
        <v>556.18406500000003</v>
      </c>
      <c r="AD24" s="104">
        <f t="shared" si="0"/>
        <v>0</v>
      </c>
      <c r="AE24" s="104">
        <f t="shared" si="0"/>
        <v>10.7</v>
      </c>
      <c r="AF24" s="104">
        <f t="shared" si="0"/>
        <v>5.7363099999999996</v>
      </c>
      <c r="AG24" s="104">
        <f t="shared" si="0"/>
        <v>101.09318</v>
      </c>
      <c r="AH24" s="104">
        <f t="shared" si="0"/>
        <v>0.95620000000000005</v>
      </c>
      <c r="AI24" s="104">
        <f t="shared" si="0"/>
        <v>87.153959999999998</v>
      </c>
      <c r="AJ24" s="104">
        <f t="shared" si="0"/>
        <v>86.763149999999996</v>
      </c>
      <c r="AK24" s="104">
        <f t="shared" si="0"/>
        <v>0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66.332279999999997</v>
      </c>
      <c r="AU24" s="104">
        <f t="shared" si="0"/>
        <v>164.35874000000001</v>
      </c>
      <c r="AV24" s="104">
        <f t="shared" si="0"/>
        <v>0</v>
      </c>
      <c r="AW24" s="104">
        <f t="shared" si="0"/>
        <v>0</v>
      </c>
      <c r="AX24" s="104">
        <f t="shared" si="0"/>
        <v>75.450959999999995</v>
      </c>
      <c r="AY24" s="104">
        <f t="shared" si="0"/>
        <v>3.0118200000000002</v>
      </c>
      <c r="AZ24" s="104">
        <f t="shared" si="0"/>
        <v>0</v>
      </c>
      <c r="BA24" s="104">
        <f t="shared" si="0"/>
        <v>0</v>
      </c>
      <c r="BB24" s="104">
        <f t="shared" si="0"/>
        <v>75.156480000000002</v>
      </c>
      <c r="BC24" s="104">
        <f t="shared" si="0"/>
        <v>19.45534</v>
      </c>
      <c r="BD24" s="104">
        <f t="shared" si="0"/>
        <v>0</v>
      </c>
      <c r="BE24" s="104">
        <f t="shared" si="0"/>
        <v>0</v>
      </c>
      <c r="BF24" s="104">
        <f t="shared" si="0"/>
        <v>132.6130062</v>
      </c>
      <c r="BG24" s="104">
        <f t="shared" si="0"/>
        <v>10.927405800000001</v>
      </c>
      <c r="BH24" s="104">
        <f t="shared" si="0"/>
        <v>5.87554</v>
      </c>
      <c r="BI24" s="104">
        <f t="shared" si="0"/>
        <v>0</v>
      </c>
      <c r="BJ24" s="104">
        <f t="shared" si="0"/>
        <v>0</v>
      </c>
      <c r="BK24" s="104">
        <f t="shared" si="0"/>
        <v>0</v>
      </c>
      <c r="BL24" s="104">
        <f t="shared" si="0"/>
        <v>74.977320000000006</v>
      </c>
      <c r="BM24" s="104">
        <f t="shared" si="0"/>
        <v>19.710640000000001</v>
      </c>
      <c r="BN24" s="104">
        <f t="shared" si="0"/>
        <v>34.553249999999998</v>
      </c>
      <c r="BO24" s="104">
        <f t="shared" si="0"/>
        <v>0.46367999999999998</v>
      </c>
      <c r="BP24" s="104">
        <f t="shared" si="0"/>
        <v>0</v>
      </c>
      <c r="BQ24" s="104">
        <f t="shared" si="0"/>
        <v>0</v>
      </c>
      <c r="BR24" s="104">
        <f t="shared" si="0"/>
        <v>0</v>
      </c>
      <c r="BS24" s="104">
        <f t="shared" si="0"/>
        <v>0</v>
      </c>
      <c r="BT24" s="104">
        <f t="shared" si="0"/>
        <v>0</v>
      </c>
      <c r="BU24" s="104">
        <f t="shared" si="0"/>
        <v>0</v>
      </c>
      <c r="BV24" s="104">
        <f t="shared" si="0"/>
        <v>153.35374999999999</v>
      </c>
      <c r="BW24" s="104">
        <f t="shared" ref="BW24:CP24" si="1">BW20 * BW21 / $H22</f>
        <v>0</v>
      </c>
      <c r="BX24" s="104">
        <f t="shared" si="1"/>
        <v>0</v>
      </c>
      <c r="BY24" s="104">
        <f t="shared" si="1"/>
        <v>0</v>
      </c>
      <c r="BZ24" s="104">
        <f t="shared" si="1"/>
        <v>3.6769409999999998</v>
      </c>
      <c r="CA24" s="104">
        <f t="shared" si="1"/>
        <v>73.881720000000001</v>
      </c>
      <c r="CB24" s="104">
        <f t="shared" si="1"/>
        <v>1.9809000000000001</v>
      </c>
      <c r="CC24" s="104">
        <f t="shared" si="1"/>
        <v>304.85399999999998</v>
      </c>
      <c r="CD24" s="104">
        <f t="shared" si="1"/>
        <v>17.615400000000001</v>
      </c>
      <c r="CE24" s="104">
        <f t="shared" si="1"/>
        <v>9.4478019999999994</v>
      </c>
      <c r="CF24" s="104">
        <f t="shared" si="1"/>
        <v>89.471249999999998</v>
      </c>
      <c r="CG24" s="104">
        <f t="shared" si="1"/>
        <v>0</v>
      </c>
      <c r="CH24" s="104">
        <f t="shared" si="1"/>
        <v>0</v>
      </c>
      <c r="CI24" s="104">
        <f t="shared" si="1"/>
        <v>22.494060000000001</v>
      </c>
      <c r="CJ24" s="104">
        <f t="shared" si="1"/>
        <v>0</v>
      </c>
      <c r="CK24" s="104">
        <f t="shared" si="1"/>
        <v>107.21357999999999</v>
      </c>
      <c r="CL24" s="104">
        <f t="shared" si="1"/>
        <v>0</v>
      </c>
      <c r="CM24" s="104">
        <f t="shared" si="1"/>
        <v>0</v>
      </c>
      <c r="CN24" s="104">
        <f t="shared" si="1"/>
        <v>0</v>
      </c>
      <c r="CO24" s="104">
        <f t="shared" si="1"/>
        <v>0</v>
      </c>
      <c r="CP24" s="104">
        <f t="shared" si="1"/>
        <v>0</v>
      </c>
      <c r="CQ24" s="59"/>
      <c r="CR24" s="103" t="s">
        <v>570</v>
      </c>
    </row>
    <row r="25" spans="1:96" x14ac:dyDescent="0.2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5628.9769689199975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2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2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2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2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2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2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2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2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2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2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2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2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2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2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2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2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2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2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2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2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2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2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2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901.36609999999996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2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1641.05115892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2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404.60812999999996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2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1445.7667350000004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2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1236.1848450000002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2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5628.9769689200002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2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2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2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2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2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2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2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0.16012964788749881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2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0.29153630721549378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2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7.1879514205514652E-2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2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0.25684360461638051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2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0.21961092607511237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2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2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2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2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0.35453114426342969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2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0.64546885573657042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2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2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2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2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2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2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260.18324000000001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2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397.467872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2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161.94114999999999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2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523.42207300000007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2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1343.0143350000001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2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2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2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2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0.19373079886001365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2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0.2959520696404182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2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0.12058035851121424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2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0.38973677298835385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2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2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2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2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2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2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2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2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2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1236.1848450000002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2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2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2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524532985.35173982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2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75134880.173927963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2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247098771.51735982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2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237803329.23980427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2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0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2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2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1084569966.2828319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2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2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208780811.3997829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2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2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2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0.83857371487890564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2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2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2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1036.6321177486543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2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2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2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901.36609999999996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2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1641.05115892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2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404.60812999999996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2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1445.7667350000004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2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1036.6321177486543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2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2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5429.4242416686548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2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2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2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2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0.16601504319415242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2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0.30225141486008594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2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7.4521369484225372E-2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2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0.26628361878674356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2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0.19092855367479269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2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2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2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2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2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2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2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2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2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2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12000000</v>
      </c>
      <c r="L19" s="138">
        <v>0</v>
      </c>
      <c r="M19" s="138">
        <v>8499999.9999999981</v>
      </c>
      <c r="N19" s="138">
        <v>1200000</v>
      </c>
      <c r="O19" s="138">
        <v>2795916.4081484308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2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5000000</v>
      </c>
      <c r="L20" s="133">
        <v>0</v>
      </c>
      <c r="M20" s="133">
        <v>400000</v>
      </c>
      <c r="N20" s="133">
        <v>2700000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2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14899999.999999998</v>
      </c>
      <c r="L21" s="133">
        <v>0</v>
      </c>
      <c r="M21" s="133">
        <v>2500000</v>
      </c>
      <c r="N21" s="133">
        <v>800000</v>
      </c>
      <c r="O21" s="133">
        <v>2119896.1128685074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13300000.000000002</v>
      </c>
      <c r="L22" s="145">
        <v>0</v>
      </c>
      <c r="M22" s="145">
        <v>1000000</v>
      </c>
      <c r="N22" s="145">
        <v>2100000</v>
      </c>
      <c r="O22" s="145">
        <v>393330.13347943331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2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2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890000.00000000058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2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2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1160000.0000000002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2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4900000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2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2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890000.00000000058</v>
      </c>
      <c r="K31" s="146">
        <f t="shared" si="0"/>
        <v>12000000</v>
      </c>
      <c r="L31" s="146">
        <f t="shared" si="0"/>
        <v>0</v>
      </c>
      <c r="M31" s="146">
        <f t="shared" si="0"/>
        <v>8499999.9999999981</v>
      </c>
      <c r="N31" s="146">
        <f t="shared" si="0"/>
        <v>1200000</v>
      </c>
      <c r="O31" s="146">
        <f t="shared" si="0"/>
        <v>2795916.4081484308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5000000</v>
      </c>
      <c r="L32" s="147">
        <f t="shared" si="3"/>
        <v>0</v>
      </c>
      <c r="M32" s="147">
        <f t="shared" si="3"/>
        <v>400000</v>
      </c>
      <c r="N32" s="147">
        <f t="shared" si="3"/>
        <v>2700000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1160000.0000000002</v>
      </c>
      <c r="K33" s="147">
        <f t="shared" si="6"/>
        <v>14899999.999999998</v>
      </c>
      <c r="L33" s="147">
        <f t="shared" si="6"/>
        <v>0</v>
      </c>
      <c r="M33" s="147">
        <f t="shared" si="6"/>
        <v>2500000</v>
      </c>
      <c r="N33" s="147">
        <f t="shared" si="6"/>
        <v>800000</v>
      </c>
      <c r="O33" s="147">
        <f t="shared" si="6"/>
        <v>2119896.1128685074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2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4900000</v>
      </c>
      <c r="K34" s="148">
        <f t="shared" si="9"/>
        <v>13300000.000000002</v>
      </c>
      <c r="L34" s="148">
        <f t="shared" si="9"/>
        <v>0</v>
      </c>
      <c r="M34" s="148">
        <f t="shared" si="9"/>
        <v>1000000</v>
      </c>
      <c r="N34" s="148">
        <f t="shared" si="9"/>
        <v>2100000</v>
      </c>
      <c r="O34" s="148">
        <f t="shared" si="9"/>
        <v>393330.13347943331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2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0.35453114426342969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2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2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2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2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4254373.7311611567</v>
      </c>
      <c r="L45" s="146">
        <f t="shared" si="15"/>
        <v>0</v>
      </c>
      <c r="M45" s="146">
        <f t="shared" si="15"/>
        <v>3013514.7262391518</v>
      </c>
      <c r="N45" s="146">
        <f t="shared" si="15"/>
        <v>425437.37311611563</v>
      </c>
      <c r="O45" s="146">
        <f t="shared" si="15"/>
        <v>991239.44344576146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890000.00000000058</v>
      </c>
      <c r="K46" s="152">
        <f t="shared" ref="K46:AQ46" si="18">K$31 - K45</f>
        <v>7745626.2688388433</v>
      </c>
      <c r="L46" s="152">
        <f t="shared" si="18"/>
        <v>0</v>
      </c>
      <c r="M46" s="152">
        <f t="shared" si="18"/>
        <v>5486485.2737608459</v>
      </c>
      <c r="N46" s="152">
        <f t="shared" si="18"/>
        <v>774562.62688388443</v>
      </c>
      <c r="O46" s="152">
        <f t="shared" si="18"/>
        <v>1804676.9647026693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2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5000000</v>
      </c>
      <c r="L47" s="147">
        <f t="shared" si="21"/>
        <v>0</v>
      </c>
      <c r="M47" s="147">
        <f t="shared" si="21"/>
        <v>400000</v>
      </c>
      <c r="N47" s="147">
        <f t="shared" si="21"/>
        <v>2700000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2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1160000.0000000002</v>
      </c>
      <c r="K48" s="147">
        <f t="shared" si="24"/>
        <v>14899999.999999998</v>
      </c>
      <c r="L48" s="147">
        <f t="shared" si="24"/>
        <v>0</v>
      </c>
      <c r="M48" s="147">
        <f t="shared" si="24"/>
        <v>2500000</v>
      </c>
      <c r="N48" s="147">
        <f t="shared" si="24"/>
        <v>800000</v>
      </c>
      <c r="O48" s="147">
        <f t="shared" si="24"/>
        <v>2119896.1128685074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2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4900000</v>
      </c>
      <c r="K49" s="148">
        <f t="shared" si="27"/>
        <v>13300000.000000002</v>
      </c>
      <c r="L49" s="148">
        <f t="shared" si="27"/>
        <v>0</v>
      </c>
      <c r="M49" s="148">
        <f t="shared" si="27"/>
        <v>1000000</v>
      </c>
      <c r="N49" s="148">
        <f t="shared" si="27"/>
        <v>2100000</v>
      </c>
      <c r="O49" s="148">
        <f t="shared" si="27"/>
        <v>393330.13347943331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2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2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6950000.0000000009</v>
      </c>
      <c r="K51" s="104">
        <f t="shared" si="30"/>
        <v>45200000</v>
      </c>
      <c r="L51" s="104">
        <f t="shared" si="30"/>
        <v>0</v>
      </c>
      <c r="M51" s="104">
        <f t="shared" si="30"/>
        <v>12399999.999999998</v>
      </c>
      <c r="N51" s="104">
        <f t="shared" si="30"/>
        <v>6800000</v>
      </c>
      <c r="O51" s="104">
        <f t="shared" si="30"/>
        <v>5309142.6544963717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2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2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2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44500000.000000007</v>
      </c>
      <c r="L60" s="133">
        <v>14900000</v>
      </c>
      <c r="M60" s="133">
        <v>13500000</v>
      </c>
      <c r="N60" s="133">
        <v>7000000.0000000019</v>
      </c>
      <c r="O60" s="133">
        <v>5300000.0000000009</v>
      </c>
      <c r="P60" s="133">
        <v>600000</v>
      </c>
      <c r="Q60" s="133">
        <v>4500000</v>
      </c>
      <c r="R60" s="133">
        <v>4899999.9999999991</v>
      </c>
      <c r="S60" s="133">
        <v>9600000.0000000019</v>
      </c>
      <c r="T60" s="133">
        <v>1900000</v>
      </c>
      <c r="U60" s="133">
        <v>1000000</v>
      </c>
      <c r="V60" s="133">
        <v>700000</v>
      </c>
      <c r="W60" s="133">
        <v>1200000</v>
      </c>
      <c r="X60" s="133">
        <v>4200000</v>
      </c>
      <c r="Y60" s="133">
        <v>6900000</v>
      </c>
      <c r="Z60" s="133">
        <v>3000000</v>
      </c>
      <c r="AA60" s="133">
        <v>899999.99999999988</v>
      </c>
      <c r="AB60" s="133">
        <v>1200000</v>
      </c>
      <c r="AC60" s="133">
        <v>5899999.9999999991</v>
      </c>
      <c r="AD60" s="133">
        <v>1600000</v>
      </c>
      <c r="AE60" s="133">
        <v>7300000.0000000009</v>
      </c>
      <c r="AF60" s="133">
        <v>20500000</v>
      </c>
      <c r="AG60" s="133">
        <v>5800000.0000000009</v>
      </c>
      <c r="AH60" s="133">
        <v>25200000</v>
      </c>
      <c r="AI60" s="133">
        <v>300000</v>
      </c>
      <c r="AJ60" s="133">
        <v>100000</v>
      </c>
      <c r="AK60" s="133">
        <v>1099999.9999999998</v>
      </c>
      <c r="AL60" s="133">
        <v>34000000</v>
      </c>
      <c r="AM60" s="133">
        <v>18017120.399999999</v>
      </c>
      <c r="AN60" s="133">
        <v>5167573.9700000007</v>
      </c>
      <c r="AO60" s="133">
        <v>0</v>
      </c>
      <c r="AP60" s="133">
        <v>719996</v>
      </c>
      <c r="AQ60" s="133">
        <v>-11484694.370000085</v>
      </c>
      <c r="AR60" s="133">
        <v>0</v>
      </c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-6950000.0000000009</v>
      </c>
      <c r="K62" s="104">
        <f t="shared" ref="K62:AQ62" si="33">K60 - K51</f>
        <v>-699999.99999999255</v>
      </c>
      <c r="L62" s="104">
        <f t="shared" si="33"/>
        <v>14900000</v>
      </c>
      <c r="M62" s="104">
        <f t="shared" si="33"/>
        <v>1100000.0000000019</v>
      </c>
      <c r="N62" s="104">
        <f t="shared" si="33"/>
        <v>200000.00000000186</v>
      </c>
      <c r="O62" s="104">
        <f t="shared" si="33"/>
        <v>-9142.6544963708147</v>
      </c>
      <c r="P62" s="104">
        <f t="shared" si="33"/>
        <v>600000</v>
      </c>
      <c r="Q62" s="104">
        <f t="shared" si="33"/>
        <v>4500000</v>
      </c>
      <c r="R62" s="104">
        <f t="shared" si="33"/>
        <v>4899999.9999999991</v>
      </c>
      <c r="S62" s="104">
        <f t="shared" si="33"/>
        <v>9600000.0000000019</v>
      </c>
      <c r="T62" s="104">
        <f t="shared" si="33"/>
        <v>1900000</v>
      </c>
      <c r="U62" s="104">
        <f t="shared" si="33"/>
        <v>1000000</v>
      </c>
      <c r="V62" s="104">
        <f t="shared" si="33"/>
        <v>700000</v>
      </c>
      <c r="W62" s="104">
        <f t="shared" si="33"/>
        <v>1200000</v>
      </c>
      <c r="X62" s="104">
        <f t="shared" si="33"/>
        <v>4200000</v>
      </c>
      <c r="Y62" s="104">
        <f t="shared" si="33"/>
        <v>6900000</v>
      </c>
      <c r="Z62" s="104">
        <f t="shared" si="33"/>
        <v>3000000</v>
      </c>
      <c r="AA62" s="104">
        <f t="shared" si="33"/>
        <v>899999.99999999988</v>
      </c>
      <c r="AB62" s="104">
        <f t="shared" si="33"/>
        <v>1200000</v>
      </c>
      <c r="AC62" s="104">
        <f t="shared" si="33"/>
        <v>5899999.9999999991</v>
      </c>
      <c r="AD62" s="104">
        <f t="shared" si="33"/>
        <v>1600000</v>
      </c>
      <c r="AE62" s="104">
        <f t="shared" si="33"/>
        <v>7300000.0000000009</v>
      </c>
      <c r="AF62" s="104">
        <f t="shared" si="33"/>
        <v>20500000</v>
      </c>
      <c r="AG62" s="104">
        <f t="shared" si="33"/>
        <v>5800000.0000000009</v>
      </c>
      <c r="AH62" s="104">
        <f t="shared" si="33"/>
        <v>25200000</v>
      </c>
      <c r="AI62" s="104">
        <f t="shared" si="33"/>
        <v>300000</v>
      </c>
      <c r="AJ62" s="104">
        <f t="shared" si="33"/>
        <v>100000</v>
      </c>
      <c r="AK62" s="104">
        <f t="shared" si="33"/>
        <v>1099999.9999999998</v>
      </c>
      <c r="AL62" s="104">
        <f t="shared" si="33"/>
        <v>34000000</v>
      </c>
      <c r="AM62" s="104">
        <f t="shared" si="33"/>
        <v>18017120.399999999</v>
      </c>
      <c r="AN62" s="104">
        <f t="shared" si="33"/>
        <v>5167573.9700000007</v>
      </c>
      <c r="AO62" s="104">
        <f t="shared" si="33"/>
        <v>0</v>
      </c>
      <c r="AP62" s="104">
        <f t="shared" ref="AP62" si="34">AP60 - AP51</f>
        <v>719996</v>
      </c>
      <c r="AQ62" s="104">
        <f t="shared" si="33"/>
        <v>-11484694.370000085</v>
      </c>
      <c r="AR62" s="104">
        <f t="shared" ref="AR62" si="35">AR60 - AR51</f>
        <v>0</v>
      </c>
      <c r="AS62" s="59"/>
      <c r="AT62" s="103" t="s">
        <v>570</v>
      </c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2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2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2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-699999.99999999255</v>
      </c>
      <c r="L69" s="104">
        <f t="shared" si="39"/>
        <v>14900000</v>
      </c>
      <c r="M69" s="104">
        <f t="shared" si="39"/>
        <v>1100000.0000000019</v>
      </c>
      <c r="N69" s="104">
        <f t="shared" si="39"/>
        <v>200000.00000000186</v>
      </c>
      <c r="O69" s="104">
        <f t="shared" si="39"/>
        <v>-9142.6544963708147</v>
      </c>
      <c r="P69" s="104">
        <f t="shared" si="39"/>
        <v>600000</v>
      </c>
      <c r="Q69" s="104">
        <f t="shared" si="39"/>
        <v>4500000</v>
      </c>
      <c r="R69" s="104">
        <f t="shared" si="39"/>
        <v>4899999.9999999991</v>
      </c>
      <c r="S69" s="104">
        <f t="shared" si="39"/>
        <v>9600000.0000000019</v>
      </c>
      <c r="T69" s="104">
        <f t="shared" si="39"/>
        <v>1900000</v>
      </c>
      <c r="U69" s="104">
        <f t="shared" si="39"/>
        <v>1000000</v>
      </c>
      <c r="V69" s="104">
        <f t="shared" si="39"/>
        <v>700000</v>
      </c>
      <c r="W69" s="104">
        <f t="shared" si="39"/>
        <v>1200000</v>
      </c>
      <c r="X69" s="104">
        <f t="shared" si="39"/>
        <v>4200000</v>
      </c>
      <c r="Y69" s="104">
        <f t="shared" si="39"/>
        <v>0</v>
      </c>
      <c r="Z69" s="104">
        <f t="shared" si="39"/>
        <v>0</v>
      </c>
      <c r="AA69" s="104">
        <f t="shared" si="39"/>
        <v>899999.99999999988</v>
      </c>
      <c r="AB69" s="104">
        <f t="shared" si="39"/>
        <v>1200000</v>
      </c>
      <c r="AC69" s="104">
        <f t="shared" si="39"/>
        <v>5899999.9999999991</v>
      </c>
      <c r="AD69" s="104">
        <f t="shared" si="39"/>
        <v>1600000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2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2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2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2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0.16012964788749881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2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0.29153630721549378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2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7.1879514205514652E-2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2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0.25684360461638051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0.21961092607511237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2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2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0.16601504319415242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0.30225141486008594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2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7.4521369484225372E-2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2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0.26628361878674356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2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0.19092855367479269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2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2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-112090.75352124797</v>
      </c>
      <c r="L90" s="146">
        <f t="shared" si="42"/>
        <v>2385931.7535237321</v>
      </c>
      <c r="M90" s="146">
        <f t="shared" si="42"/>
        <v>176142.612676249</v>
      </c>
      <c r="N90" s="146">
        <f t="shared" si="42"/>
        <v>32025.929577500061</v>
      </c>
      <c r="O90" s="146">
        <f t="shared" si="42"/>
        <v>-1464.0100452609163</v>
      </c>
      <c r="P90" s="146">
        <f t="shared" si="42"/>
        <v>96077.788732499292</v>
      </c>
      <c r="Q90" s="146">
        <f t="shared" si="42"/>
        <v>720583.41549374466</v>
      </c>
      <c r="R90" s="146">
        <f t="shared" si="42"/>
        <v>784635.27464874403</v>
      </c>
      <c r="S90" s="146">
        <f t="shared" si="42"/>
        <v>1537244.6197199889</v>
      </c>
      <c r="T90" s="146">
        <f t="shared" si="42"/>
        <v>304246.33098624775</v>
      </c>
      <c r="U90" s="146">
        <f t="shared" si="42"/>
        <v>160129.64788749881</v>
      </c>
      <c r="V90" s="146">
        <f t="shared" si="42"/>
        <v>112090.75352124916</v>
      </c>
      <c r="W90" s="146">
        <f t="shared" si="42"/>
        <v>192155.57746499858</v>
      </c>
      <c r="X90" s="146">
        <f t="shared" si="42"/>
        <v>672544.52112749498</v>
      </c>
      <c r="Y90" s="146">
        <f t="shared" si="42"/>
        <v>0</v>
      </c>
      <c r="Z90" s="146">
        <f t="shared" si="42"/>
        <v>0</v>
      </c>
      <c r="AA90" s="146">
        <f t="shared" si="42"/>
        <v>144116.68309874891</v>
      </c>
      <c r="AB90" s="146">
        <f t="shared" si="42"/>
        <v>192155.57746499858</v>
      </c>
      <c r="AC90" s="146">
        <f t="shared" si="42"/>
        <v>944764.92253624287</v>
      </c>
      <c r="AD90" s="146">
        <f t="shared" si="42"/>
        <v>256207.4366199981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2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-204075.41505084347</v>
      </c>
      <c r="L91" s="147">
        <f t="shared" si="45"/>
        <v>4343890.9775108574</v>
      </c>
      <c r="M91" s="147">
        <f t="shared" si="45"/>
        <v>320689.93793704372</v>
      </c>
      <c r="N91" s="147">
        <f t="shared" si="45"/>
        <v>58307.261443099298</v>
      </c>
      <c r="O91" s="147">
        <f t="shared" si="45"/>
        <v>-2665.4157300190773</v>
      </c>
      <c r="P91" s="147">
        <f t="shared" si="45"/>
        <v>174921.78432929626</v>
      </c>
      <c r="Q91" s="147">
        <f t="shared" si="45"/>
        <v>1311913.3824697221</v>
      </c>
      <c r="R91" s="147">
        <f t="shared" si="45"/>
        <v>1428527.9053559194</v>
      </c>
      <c r="S91" s="147">
        <f t="shared" si="45"/>
        <v>2798748.5492687407</v>
      </c>
      <c r="T91" s="147">
        <f t="shared" si="45"/>
        <v>553918.98370943824</v>
      </c>
      <c r="U91" s="147">
        <f t="shared" si="45"/>
        <v>291536.30721549381</v>
      </c>
      <c r="V91" s="147">
        <f t="shared" si="45"/>
        <v>204075.41505084565</v>
      </c>
      <c r="W91" s="147">
        <f t="shared" si="45"/>
        <v>349843.56865859253</v>
      </c>
      <c r="X91" s="147">
        <f t="shared" si="45"/>
        <v>1224452.4903050738</v>
      </c>
      <c r="Y91" s="147">
        <f t="shared" si="45"/>
        <v>0</v>
      </c>
      <c r="Z91" s="147">
        <f t="shared" si="45"/>
        <v>0</v>
      </c>
      <c r="AA91" s="147">
        <f t="shared" si="45"/>
        <v>262382.67649394437</v>
      </c>
      <c r="AB91" s="147">
        <f t="shared" si="45"/>
        <v>349843.56865859253</v>
      </c>
      <c r="AC91" s="147">
        <f t="shared" si="45"/>
        <v>1720064.212571413</v>
      </c>
      <c r="AD91" s="147">
        <f t="shared" si="45"/>
        <v>466458.09154479008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2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-50315.659943859719</v>
      </c>
      <c r="L92" s="147">
        <f t="shared" si="48"/>
        <v>1071004.7616621684</v>
      </c>
      <c r="M92" s="147">
        <f t="shared" si="48"/>
        <v>79067.465626066245</v>
      </c>
      <c r="N92" s="147">
        <f t="shared" si="48"/>
        <v>14375.902841103065</v>
      </c>
      <c r="O92" s="147">
        <f t="shared" si="48"/>
        <v>-657.16956374799838</v>
      </c>
      <c r="P92" s="147">
        <f t="shared" si="48"/>
        <v>43127.708523308793</v>
      </c>
      <c r="Q92" s="147">
        <f t="shared" si="48"/>
        <v>323457.81392481591</v>
      </c>
      <c r="R92" s="147">
        <f t="shared" si="48"/>
        <v>352209.61960702174</v>
      </c>
      <c r="S92" s="147">
        <f t="shared" si="48"/>
        <v>690043.3363729408</v>
      </c>
      <c r="T92" s="147">
        <f t="shared" si="48"/>
        <v>136571.07699047783</v>
      </c>
      <c r="U92" s="147">
        <f t="shared" si="48"/>
        <v>71879.514205514657</v>
      </c>
      <c r="V92" s="147">
        <f t="shared" si="48"/>
        <v>50315.659943860257</v>
      </c>
      <c r="W92" s="147">
        <f t="shared" si="48"/>
        <v>86255.417046617586</v>
      </c>
      <c r="X92" s="147">
        <f t="shared" si="48"/>
        <v>301893.95966316154</v>
      </c>
      <c r="Y92" s="147">
        <f t="shared" si="48"/>
        <v>0</v>
      </c>
      <c r="Z92" s="147">
        <f t="shared" si="48"/>
        <v>0</v>
      </c>
      <c r="AA92" s="147">
        <f t="shared" si="48"/>
        <v>64691.562784963178</v>
      </c>
      <c r="AB92" s="147">
        <f t="shared" si="48"/>
        <v>86255.417046617586</v>
      </c>
      <c r="AC92" s="147">
        <f t="shared" si="48"/>
        <v>424089.13381253637</v>
      </c>
      <c r="AD92" s="147">
        <f t="shared" si="48"/>
        <v>115007.22272882344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2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-179790.52323146444</v>
      </c>
      <c r="L93" s="147">
        <f t="shared" si="51"/>
        <v>3826969.7087840694</v>
      </c>
      <c r="M93" s="147">
        <f t="shared" si="51"/>
        <v>282527.96507801901</v>
      </c>
      <c r="N93" s="147">
        <f t="shared" si="51"/>
        <v>51368.720923276582</v>
      </c>
      <c r="O93" s="147">
        <f t="shared" si="51"/>
        <v>-2348.2323366100391</v>
      </c>
      <c r="P93" s="147">
        <f t="shared" si="51"/>
        <v>154106.16276982831</v>
      </c>
      <c r="Q93" s="147">
        <f t="shared" si="51"/>
        <v>1155796.2207737123</v>
      </c>
      <c r="R93" s="147">
        <f t="shared" si="51"/>
        <v>1258533.6626202643</v>
      </c>
      <c r="S93" s="147">
        <f t="shared" si="51"/>
        <v>2465698.6043172535</v>
      </c>
      <c r="T93" s="147">
        <f t="shared" si="51"/>
        <v>488002.84877112298</v>
      </c>
      <c r="U93" s="147">
        <f t="shared" si="51"/>
        <v>256843.6046163805</v>
      </c>
      <c r="V93" s="147">
        <f t="shared" si="51"/>
        <v>179790.52323146636</v>
      </c>
      <c r="W93" s="147">
        <f t="shared" si="51"/>
        <v>308212.32553965662</v>
      </c>
      <c r="X93" s="147">
        <f t="shared" si="51"/>
        <v>1078743.139388798</v>
      </c>
      <c r="Y93" s="147">
        <f t="shared" si="51"/>
        <v>0</v>
      </c>
      <c r="Z93" s="147">
        <f t="shared" si="51"/>
        <v>0</v>
      </c>
      <c r="AA93" s="147">
        <f t="shared" si="51"/>
        <v>231159.24415474242</v>
      </c>
      <c r="AB93" s="147">
        <f t="shared" si="51"/>
        <v>308212.32553965662</v>
      </c>
      <c r="AC93" s="147">
        <f t="shared" si="51"/>
        <v>1515377.2672366446</v>
      </c>
      <c r="AD93" s="147">
        <f t="shared" si="51"/>
        <v>410949.76738620881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2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-153727.64825257703</v>
      </c>
      <c r="L94" s="148">
        <f t="shared" si="54"/>
        <v>3272202.7985191746</v>
      </c>
      <c r="M94" s="148">
        <f t="shared" si="54"/>
        <v>241572.01868262401</v>
      </c>
      <c r="N94" s="148">
        <f t="shared" si="54"/>
        <v>43922.185215022881</v>
      </c>
      <c r="O94" s="148">
        <f t="shared" si="54"/>
        <v>-2007.8268207327847</v>
      </c>
      <c r="P94" s="148">
        <f t="shared" si="54"/>
        <v>131766.55564506742</v>
      </c>
      <c r="Q94" s="148">
        <f t="shared" si="54"/>
        <v>988249.16733800573</v>
      </c>
      <c r="R94" s="148">
        <f t="shared" si="54"/>
        <v>1076093.5377680503</v>
      </c>
      <c r="S94" s="148">
        <f t="shared" si="54"/>
        <v>2108264.8903210792</v>
      </c>
      <c r="T94" s="148">
        <f t="shared" si="54"/>
        <v>417260.75954271352</v>
      </c>
      <c r="U94" s="148">
        <f t="shared" si="54"/>
        <v>219610.92607511237</v>
      </c>
      <c r="V94" s="148">
        <f t="shared" si="54"/>
        <v>153727.64825257866</v>
      </c>
      <c r="W94" s="148">
        <f t="shared" si="54"/>
        <v>263533.11129013484</v>
      </c>
      <c r="X94" s="148">
        <f t="shared" si="54"/>
        <v>922365.88951547199</v>
      </c>
      <c r="Y94" s="148">
        <f t="shared" si="54"/>
        <v>0</v>
      </c>
      <c r="Z94" s="148">
        <f t="shared" si="54"/>
        <v>0</v>
      </c>
      <c r="AA94" s="148">
        <f t="shared" si="54"/>
        <v>197649.8334676011</v>
      </c>
      <c r="AB94" s="148">
        <f t="shared" si="54"/>
        <v>263533.11129013484</v>
      </c>
      <c r="AC94" s="148">
        <f t="shared" si="54"/>
        <v>1295704.4638431629</v>
      </c>
      <c r="AD94" s="148">
        <f t="shared" si="54"/>
        <v>351377.48172017979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2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2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2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-116210.53023590546</v>
      </c>
      <c r="L97" s="146">
        <f t="shared" si="57"/>
        <v>2473624.1435928708</v>
      </c>
      <c r="M97" s="146">
        <f t="shared" si="57"/>
        <v>182616.54751356796</v>
      </c>
      <c r="N97" s="146">
        <f t="shared" si="57"/>
        <v>33203.00863883079</v>
      </c>
      <c r="O97" s="146">
        <f t="shared" si="57"/>
        <v>-1517.8181811242125</v>
      </c>
      <c r="P97" s="146">
        <f t="shared" si="57"/>
        <v>99609.025916491446</v>
      </c>
      <c r="Q97" s="146">
        <f t="shared" si="57"/>
        <v>747067.69437368587</v>
      </c>
      <c r="R97" s="146">
        <f t="shared" si="57"/>
        <v>813473.71165134665</v>
      </c>
      <c r="S97" s="146">
        <f t="shared" si="57"/>
        <v>1593744.4146638636</v>
      </c>
      <c r="T97" s="146">
        <f t="shared" si="57"/>
        <v>315428.58206888958</v>
      </c>
      <c r="U97" s="146">
        <f t="shared" si="57"/>
        <v>166015.04319415241</v>
      </c>
      <c r="V97" s="146">
        <f t="shared" si="57"/>
        <v>116210.5302359067</v>
      </c>
      <c r="W97" s="146">
        <f t="shared" si="57"/>
        <v>199218.05183298289</v>
      </c>
      <c r="X97" s="146">
        <f t="shared" si="57"/>
        <v>697263.18141544017</v>
      </c>
      <c r="Y97" s="146">
        <f t="shared" si="57"/>
        <v>0</v>
      </c>
      <c r="Z97" s="146">
        <f t="shared" si="57"/>
        <v>0</v>
      </c>
      <c r="AA97" s="146">
        <f t="shared" si="57"/>
        <v>149413.53887473716</v>
      </c>
      <c r="AB97" s="146">
        <f t="shared" si="57"/>
        <v>199218.05183298289</v>
      </c>
      <c r="AC97" s="146">
        <f t="shared" si="57"/>
        <v>979488.75484549906</v>
      </c>
      <c r="AD97" s="146">
        <f t="shared" si="57"/>
        <v>265624.06911064388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2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-211575.99040205791</v>
      </c>
      <c r="L98" s="147">
        <f t="shared" si="60"/>
        <v>4503546.0814152807</v>
      </c>
      <c r="M98" s="147">
        <f t="shared" si="60"/>
        <v>332476.55634609511</v>
      </c>
      <c r="N98" s="147">
        <f t="shared" si="60"/>
        <v>60450.282972017754</v>
      </c>
      <c r="O98" s="147">
        <f t="shared" si="60"/>
        <v>-2763.3802571050051</v>
      </c>
      <c r="P98" s="147">
        <f t="shared" si="60"/>
        <v>181350.84891605156</v>
      </c>
      <c r="Q98" s="147">
        <f t="shared" si="60"/>
        <v>1360131.3668703868</v>
      </c>
      <c r="R98" s="147">
        <f t="shared" si="60"/>
        <v>1481031.9328144209</v>
      </c>
      <c r="S98" s="147">
        <f t="shared" si="60"/>
        <v>2901613.5826568254</v>
      </c>
      <c r="T98" s="147">
        <f t="shared" si="60"/>
        <v>574277.68823416333</v>
      </c>
      <c r="U98" s="147">
        <f t="shared" si="60"/>
        <v>302251.41486008593</v>
      </c>
      <c r="V98" s="147">
        <f t="shared" si="60"/>
        <v>211575.99040206015</v>
      </c>
      <c r="W98" s="147">
        <f t="shared" si="60"/>
        <v>362701.69783210312</v>
      </c>
      <c r="X98" s="147">
        <f t="shared" si="60"/>
        <v>1269455.942412361</v>
      </c>
      <c r="Y98" s="147">
        <f t="shared" si="60"/>
        <v>0</v>
      </c>
      <c r="Z98" s="147">
        <f t="shared" si="60"/>
        <v>0</v>
      </c>
      <c r="AA98" s="147">
        <f t="shared" si="60"/>
        <v>272026.27337407734</v>
      </c>
      <c r="AB98" s="147">
        <f t="shared" si="60"/>
        <v>362701.69783210312</v>
      </c>
      <c r="AC98" s="147">
        <f t="shared" si="60"/>
        <v>1783283.3476745067</v>
      </c>
      <c r="AD98" s="147">
        <f t="shared" si="60"/>
        <v>483602.26377613749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2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-52164.958638957207</v>
      </c>
      <c r="L99" s="147">
        <f t="shared" si="63"/>
        <v>1110368.405314958</v>
      </c>
      <c r="M99" s="147">
        <f t="shared" si="63"/>
        <v>81973.50643264805</v>
      </c>
      <c r="N99" s="147">
        <f t="shared" si="63"/>
        <v>14904.273896845214</v>
      </c>
      <c r="O99" s="147">
        <f t="shared" si="63"/>
        <v>-681.32313379066397</v>
      </c>
      <c r="P99" s="147">
        <f t="shared" si="63"/>
        <v>44712.821690535224</v>
      </c>
      <c r="Q99" s="147">
        <f t="shared" si="63"/>
        <v>335346.16267901415</v>
      </c>
      <c r="R99" s="147">
        <f t="shared" si="63"/>
        <v>365154.71047270426</v>
      </c>
      <c r="S99" s="147">
        <f t="shared" si="63"/>
        <v>715405.1470485637</v>
      </c>
      <c r="T99" s="147">
        <f t="shared" si="63"/>
        <v>141590.60202002819</v>
      </c>
      <c r="U99" s="147">
        <f t="shared" si="63"/>
        <v>74521.369484225375</v>
      </c>
      <c r="V99" s="147">
        <f t="shared" si="63"/>
        <v>52164.95863895776</v>
      </c>
      <c r="W99" s="147">
        <f t="shared" si="63"/>
        <v>89425.643381070448</v>
      </c>
      <c r="X99" s="147">
        <f t="shared" si="63"/>
        <v>312989.75183374656</v>
      </c>
      <c r="Y99" s="147">
        <f t="shared" si="63"/>
        <v>0</v>
      </c>
      <c r="Z99" s="147">
        <f t="shared" si="63"/>
        <v>0</v>
      </c>
      <c r="AA99" s="147">
        <f t="shared" si="63"/>
        <v>67069.232535802832</v>
      </c>
      <c r="AB99" s="147">
        <f t="shared" si="63"/>
        <v>89425.643381070448</v>
      </c>
      <c r="AC99" s="147">
        <f t="shared" si="63"/>
        <v>439676.07995692961</v>
      </c>
      <c r="AD99" s="147">
        <f t="shared" si="63"/>
        <v>119234.19117476059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2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-186398.53315071852</v>
      </c>
      <c r="L100" s="147">
        <f t="shared" si="66"/>
        <v>3967625.919922479</v>
      </c>
      <c r="M100" s="147">
        <f t="shared" si="66"/>
        <v>292911.98066541844</v>
      </c>
      <c r="N100" s="147">
        <f t="shared" si="66"/>
        <v>53256.723757349209</v>
      </c>
      <c r="O100" s="147">
        <f t="shared" si="66"/>
        <v>-2434.5391246105128</v>
      </c>
      <c r="P100" s="147">
        <f t="shared" si="66"/>
        <v>159770.17127204614</v>
      </c>
      <c r="Q100" s="147">
        <f t="shared" si="66"/>
        <v>1198276.2845403461</v>
      </c>
      <c r="R100" s="147">
        <f t="shared" si="66"/>
        <v>1304789.7320550431</v>
      </c>
      <c r="S100" s="147">
        <f t="shared" si="66"/>
        <v>2556322.7403527386</v>
      </c>
      <c r="T100" s="147">
        <f t="shared" si="66"/>
        <v>505938.87569481274</v>
      </c>
      <c r="U100" s="147">
        <f t="shared" si="66"/>
        <v>266283.61878674355</v>
      </c>
      <c r="V100" s="147">
        <f t="shared" si="66"/>
        <v>186398.5331507205</v>
      </c>
      <c r="W100" s="147">
        <f t="shared" si="66"/>
        <v>319540.34254409227</v>
      </c>
      <c r="X100" s="147">
        <f t="shared" si="66"/>
        <v>1118391.1989043229</v>
      </c>
      <c r="Y100" s="147">
        <f t="shared" si="66"/>
        <v>0</v>
      </c>
      <c r="Z100" s="147">
        <f t="shared" si="66"/>
        <v>0</v>
      </c>
      <c r="AA100" s="147">
        <f t="shared" si="66"/>
        <v>239655.25690806916</v>
      </c>
      <c r="AB100" s="147">
        <f t="shared" si="66"/>
        <v>319540.34254409227</v>
      </c>
      <c r="AC100" s="147">
        <f t="shared" si="66"/>
        <v>1571073.3508417867</v>
      </c>
      <c r="AD100" s="147">
        <f t="shared" si="66"/>
        <v>426053.79005878972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2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-133649.98757235345</v>
      </c>
      <c r="L101" s="148">
        <f t="shared" si="69"/>
        <v>2844835.4497544114</v>
      </c>
      <c r="M101" s="148">
        <f t="shared" si="69"/>
        <v>210021.40904227231</v>
      </c>
      <c r="N101" s="148">
        <f t="shared" si="69"/>
        <v>38185.710734958891</v>
      </c>
      <c r="O101" s="148">
        <f t="shared" si="69"/>
        <v>-1745.5937997404199</v>
      </c>
      <c r="P101" s="148">
        <f t="shared" si="69"/>
        <v>114557.13220487561</v>
      </c>
      <c r="Q101" s="148">
        <f t="shared" si="69"/>
        <v>859178.4915365671</v>
      </c>
      <c r="R101" s="148">
        <f t="shared" si="69"/>
        <v>935549.91300648404</v>
      </c>
      <c r="S101" s="148">
        <f t="shared" si="69"/>
        <v>1832914.1152780103</v>
      </c>
      <c r="T101" s="148">
        <f t="shared" si="69"/>
        <v>362764.25198210613</v>
      </c>
      <c r="U101" s="148">
        <f t="shared" si="69"/>
        <v>190928.5536747927</v>
      </c>
      <c r="V101" s="148">
        <f t="shared" si="69"/>
        <v>133649.98757235488</v>
      </c>
      <c r="W101" s="148">
        <f t="shared" si="69"/>
        <v>229114.26440975122</v>
      </c>
      <c r="X101" s="148">
        <f t="shared" si="69"/>
        <v>801899.92543412931</v>
      </c>
      <c r="Y101" s="148">
        <f t="shared" si="69"/>
        <v>0</v>
      </c>
      <c r="Z101" s="148">
        <f t="shared" si="69"/>
        <v>0</v>
      </c>
      <c r="AA101" s="148">
        <f t="shared" si="69"/>
        <v>171835.6983073134</v>
      </c>
      <c r="AB101" s="148">
        <f t="shared" si="69"/>
        <v>229114.26440975122</v>
      </c>
      <c r="AC101" s="148">
        <f t="shared" si="69"/>
        <v>1126478.4666812767</v>
      </c>
      <c r="AD101" s="148">
        <f t="shared" si="69"/>
        <v>305485.68587966834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2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2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2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2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2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2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2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2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2224515.9606397501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2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25">
      <c r="A111" s="31"/>
      <c r="B111" s="31"/>
      <c r="C111" s="100"/>
      <c r="D111" s="100"/>
      <c r="E111" s="31" t="s">
        <v>780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2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25">
      <c r="A113" s="31"/>
      <c r="B113" s="31"/>
      <c r="C113" s="31"/>
      <c r="D113" s="31"/>
      <c r="E113" s="103" t="s">
        <v>781</v>
      </c>
      <c r="F113" s="31"/>
      <c r="G113" s="31" t="s">
        <v>179</v>
      </c>
      <c r="H113" s="133">
        <f>'DNO inputs'!H68</f>
        <v>397.46468069109602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25">
      <c r="A115" s="31"/>
      <c r="B115" s="31"/>
      <c r="C115" s="31"/>
      <c r="D115" s="31"/>
      <c r="E115" s="103" t="s">
        <v>789</v>
      </c>
      <c r="F115" s="31"/>
      <c r="G115" s="103" t="s">
        <v>179</v>
      </c>
      <c r="H115" s="147">
        <f xml:space="preserve"> IF(H111 &lt;&gt; 0, H113 / H111, 0)</f>
        <v>1.9054676873849032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2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25">
      <c r="A117" s="105"/>
      <c r="B117" s="31"/>
      <c r="C117" s="31"/>
      <c r="D117" s="31"/>
      <c r="E117" s="110" t="s">
        <v>782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1167438.3015608699</v>
      </c>
      <c r="AS117" s="59"/>
      <c r="AT117" s="31" t="s">
        <v>755</v>
      </c>
    </row>
    <row r="118" spans="1:46" x14ac:dyDescent="0.2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2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2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2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-6950000.0000000009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6900000</v>
      </c>
      <c r="Z121" s="104">
        <f t="shared" si="72"/>
        <v>3000000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7300000.0000000009</v>
      </c>
      <c r="AF121" s="104">
        <f t="shared" si="72"/>
        <v>20500000</v>
      </c>
      <c r="AG121" s="104">
        <f t="shared" si="72"/>
        <v>5800000.0000000009</v>
      </c>
      <c r="AH121" s="104">
        <f t="shared" si="72"/>
        <v>25200000</v>
      </c>
      <c r="AI121" s="104">
        <f t="shared" si="72"/>
        <v>300000</v>
      </c>
      <c r="AJ121" s="104">
        <f t="shared" si="72"/>
        <v>100000</v>
      </c>
      <c r="AK121" s="104">
        <f t="shared" si="72"/>
        <v>1099999.9999999998</v>
      </c>
      <c r="AL121" s="104">
        <f t="shared" si="72"/>
        <v>34000000</v>
      </c>
      <c r="AM121" s="104">
        <f t="shared" si="72"/>
        <v>18017120.399999999</v>
      </c>
      <c r="AN121" s="104">
        <f t="shared" si="72"/>
        <v>5167573.9700000007</v>
      </c>
      <c r="AO121" s="104">
        <f t="shared" si="72"/>
        <v>0</v>
      </c>
      <c r="AP121" s="104">
        <f t="shared" si="72"/>
        <v>719996</v>
      </c>
      <c r="AQ121" s="104">
        <f t="shared" si="72"/>
        <v>-11484694.370000085</v>
      </c>
      <c r="AR121" s="104">
        <f t="shared" si="72"/>
        <v>1167438.3015608699</v>
      </c>
      <c r="AS121" s="59"/>
      <c r="AT121" s="31" t="s">
        <v>736</v>
      </c>
    </row>
    <row r="122" spans="1:46" x14ac:dyDescent="0.2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2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2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2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2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2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2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719996</v>
      </c>
      <c r="AQ128" s="104">
        <f t="shared" si="75"/>
        <v>0</v>
      </c>
      <c r="AR128" s="104">
        <f t="shared" ref="AR128" si="76">AR121 * AR126</f>
        <v>1167438.3015608699</v>
      </c>
      <c r="AS128" s="59"/>
      <c r="AT128" s="31" t="s">
        <v>736</v>
      </c>
    </row>
    <row r="129" spans="1:46" x14ac:dyDescent="0.2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2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2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2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2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2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2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2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2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2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2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2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2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4142282.9776399089</v>
      </c>
      <c r="L141" s="158">
        <f t="shared" si="78"/>
        <v>2385931.7535237321</v>
      </c>
      <c r="M141" s="158">
        <f t="shared" si="78"/>
        <v>3189657.3389154007</v>
      </c>
      <c r="N141" s="158">
        <f t="shared" si="78"/>
        <v>457463.30269361567</v>
      </c>
      <c r="O141" s="158">
        <f t="shared" si="78"/>
        <v>989775.43340050057</v>
      </c>
      <c r="P141" s="158">
        <f t="shared" si="78"/>
        <v>96077.788732499292</v>
      </c>
      <c r="Q141" s="158">
        <f t="shared" si="78"/>
        <v>720583.41549374466</v>
      </c>
      <c r="R141" s="158">
        <f t="shared" si="78"/>
        <v>784635.27464874403</v>
      </c>
      <c r="S141" s="158">
        <f t="shared" si="78"/>
        <v>1537244.6197199889</v>
      </c>
      <c r="T141" s="158">
        <f t="shared" si="78"/>
        <v>304246.33098624775</v>
      </c>
      <c r="U141" s="158">
        <f t="shared" si="78"/>
        <v>160129.64788749881</v>
      </c>
      <c r="V141" s="158">
        <f t="shared" si="78"/>
        <v>112090.75352124916</v>
      </c>
      <c r="W141" s="158">
        <f t="shared" si="78"/>
        <v>192155.57746499858</v>
      </c>
      <c r="X141" s="158">
        <f t="shared" si="78"/>
        <v>672544.52112749498</v>
      </c>
      <c r="Y141" s="158">
        <f t="shared" si="78"/>
        <v>0</v>
      </c>
      <c r="Z141" s="158">
        <f t="shared" si="78"/>
        <v>0</v>
      </c>
      <c r="AA141" s="158">
        <f t="shared" si="78"/>
        <v>144116.68309874891</v>
      </c>
      <c r="AB141" s="158">
        <f t="shared" si="78"/>
        <v>192155.57746499858</v>
      </c>
      <c r="AC141" s="158">
        <f t="shared" si="78"/>
        <v>944764.92253624287</v>
      </c>
      <c r="AD141" s="158">
        <f t="shared" si="78"/>
        <v>256207.4366199981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719996</v>
      </c>
      <c r="AQ141" s="158">
        <f t="shared" si="78"/>
        <v>0</v>
      </c>
      <c r="AR141" s="158">
        <f t="shared" si="78"/>
        <v>1167438.3015608699</v>
      </c>
      <c r="AS141" s="59"/>
      <c r="AT141" s="31"/>
    </row>
    <row r="142" spans="1:46" x14ac:dyDescent="0.2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890000.00000000058</v>
      </c>
      <c r="K142" s="159">
        <f t="shared" si="79"/>
        <v>7541550.8537879996</v>
      </c>
      <c r="L142" s="159">
        <f t="shared" si="79"/>
        <v>4343890.9775108574</v>
      </c>
      <c r="M142" s="159">
        <f t="shared" si="79"/>
        <v>5807175.2116978895</v>
      </c>
      <c r="N142" s="159">
        <f t="shared" si="79"/>
        <v>832869.88832698367</v>
      </c>
      <c r="O142" s="159">
        <f t="shared" si="79"/>
        <v>1802011.5489726502</v>
      </c>
      <c r="P142" s="159">
        <f t="shared" si="79"/>
        <v>174921.78432929626</v>
      </c>
      <c r="Q142" s="159">
        <f t="shared" si="79"/>
        <v>1311913.3824697221</v>
      </c>
      <c r="R142" s="159">
        <f t="shared" si="79"/>
        <v>1428527.9053559194</v>
      </c>
      <c r="S142" s="159">
        <f t="shared" si="79"/>
        <v>2798748.5492687407</v>
      </c>
      <c r="T142" s="159">
        <f t="shared" si="79"/>
        <v>553918.98370943824</v>
      </c>
      <c r="U142" s="159">
        <f t="shared" si="79"/>
        <v>291536.30721549381</v>
      </c>
      <c r="V142" s="159">
        <f t="shared" si="79"/>
        <v>204075.41505084565</v>
      </c>
      <c r="W142" s="159">
        <f t="shared" si="79"/>
        <v>349843.56865859253</v>
      </c>
      <c r="X142" s="159">
        <f t="shared" si="79"/>
        <v>1224452.4903050738</v>
      </c>
      <c r="Y142" s="159">
        <f t="shared" si="79"/>
        <v>0</v>
      </c>
      <c r="Z142" s="159">
        <f t="shared" si="79"/>
        <v>0</v>
      </c>
      <c r="AA142" s="159">
        <f t="shared" si="79"/>
        <v>262382.67649394437</v>
      </c>
      <c r="AB142" s="159">
        <f t="shared" si="79"/>
        <v>349843.56865859253</v>
      </c>
      <c r="AC142" s="159">
        <f t="shared" si="79"/>
        <v>1720064.212571413</v>
      </c>
      <c r="AD142" s="159">
        <f t="shared" si="79"/>
        <v>466458.09154479008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2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4949684.34005614</v>
      </c>
      <c r="L143" s="159">
        <f t="shared" si="80"/>
        <v>1071004.7616621684</v>
      </c>
      <c r="M143" s="159">
        <f t="shared" si="80"/>
        <v>479067.46562606626</v>
      </c>
      <c r="N143" s="159">
        <f t="shared" si="80"/>
        <v>2714375.9028411033</v>
      </c>
      <c r="O143" s="159">
        <f t="shared" si="80"/>
        <v>-657.16956374799838</v>
      </c>
      <c r="P143" s="159">
        <f t="shared" si="80"/>
        <v>43127.708523308793</v>
      </c>
      <c r="Q143" s="159">
        <f t="shared" si="80"/>
        <v>323457.81392481591</v>
      </c>
      <c r="R143" s="159">
        <f t="shared" si="80"/>
        <v>352209.61960702174</v>
      </c>
      <c r="S143" s="159">
        <f t="shared" si="80"/>
        <v>690043.3363729408</v>
      </c>
      <c r="T143" s="159">
        <f t="shared" si="80"/>
        <v>136571.07699047783</v>
      </c>
      <c r="U143" s="159">
        <f t="shared" si="80"/>
        <v>71879.514205514657</v>
      </c>
      <c r="V143" s="159">
        <f t="shared" si="80"/>
        <v>50315.659943860257</v>
      </c>
      <c r="W143" s="159">
        <f t="shared" si="80"/>
        <v>86255.417046617586</v>
      </c>
      <c r="X143" s="159">
        <f t="shared" si="80"/>
        <v>301893.95966316154</v>
      </c>
      <c r="Y143" s="159">
        <f t="shared" si="80"/>
        <v>0</v>
      </c>
      <c r="Z143" s="159">
        <f t="shared" si="80"/>
        <v>0</v>
      </c>
      <c r="AA143" s="159">
        <f t="shared" si="80"/>
        <v>64691.562784963178</v>
      </c>
      <c r="AB143" s="159">
        <f t="shared" si="80"/>
        <v>86255.417046617586</v>
      </c>
      <c r="AC143" s="159">
        <f t="shared" si="80"/>
        <v>424089.13381253637</v>
      </c>
      <c r="AD143" s="159">
        <f t="shared" si="80"/>
        <v>115007.22272882344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2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1160000.0000000002</v>
      </c>
      <c r="K144" s="159">
        <f t="shared" si="81"/>
        <v>14720209.476768535</v>
      </c>
      <c r="L144" s="159">
        <f t="shared" si="81"/>
        <v>3826969.7087840694</v>
      </c>
      <c r="M144" s="159">
        <f t="shared" si="81"/>
        <v>2782527.9650780191</v>
      </c>
      <c r="N144" s="159">
        <f t="shared" si="81"/>
        <v>851368.72092327662</v>
      </c>
      <c r="O144" s="159">
        <f t="shared" si="81"/>
        <v>2117547.8805318973</v>
      </c>
      <c r="P144" s="159">
        <f t="shared" si="81"/>
        <v>154106.16276982831</v>
      </c>
      <c r="Q144" s="159">
        <f t="shared" si="81"/>
        <v>1155796.2207737123</v>
      </c>
      <c r="R144" s="159">
        <f t="shared" si="81"/>
        <v>1258533.6626202643</v>
      </c>
      <c r="S144" s="159">
        <f t="shared" si="81"/>
        <v>2465698.6043172535</v>
      </c>
      <c r="T144" s="159">
        <f t="shared" si="81"/>
        <v>488002.84877112298</v>
      </c>
      <c r="U144" s="159">
        <f t="shared" si="81"/>
        <v>256843.6046163805</v>
      </c>
      <c r="V144" s="159">
        <f t="shared" si="81"/>
        <v>179790.52323146636</v>
      </c>
      <c r="W144" s="159">
        <f t="shared" si="81"/>
        <v>308212.32553965662</v>
      </c>
      <c r="X144" s="159">
        <f t="shared" si="81"/>
        <v>1078743.139388798</v>
      </c>
      <c r="Y144" s="159">
        <f t="shared" si="81"/>
        <v>0</v>
      </c>
      <c r="Z144" s="159">
        <f t="shared" si="81"/>
        <v>0</v>
      </c>
      <c r="AA144" s="159">
        <f t="shared" si="81"/>
        <v>231159.24415474242</v>
      </c>
      <c r="AB144" s="159">
        <f t="shared" si="81"/>
        <v>308212.32553965662</v>
      </c>
      <c r="AC144" s="159">
        <f t="shared" si="81"/>
        <v>1515377.2672366446</v>
      </c>
      <c r="AD144" s="159">
        <f t="shared" si="81"/>
        <v>410949.76738620881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2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4900000</v>
      </c>
      <c r="K145" s="160">
        <f t="shared" si="82"/>
        <v>13146272.351747425</v>
      </c>
      <c r="L145" s="160">
        <f t="shared" si="82"/>
        <v>3272202.7985191746</v>
      </c>
      <c r="M145" s="160">
        <f t="shared" si="82"/>
        <v>1241572.018682624</v>
      </c>
      <c r="N145" s="160">
        <f t="shared" si="82"/>
        <v>2143922.1852150229</v>
      </c>
      <c r="O145" s="160">
        <f t="shared" si="82"/>
        <v>391322.30665870052</v>
      </c>
      <c r="P145" s="160">
        <f t="shared" si="82"/>
        <v>131766.55564506742</v>
      </c>
      <c r="Q145" s="160">
        <f t="shared" si="82"/>
        <v>988249.16733800573</v>
      </c>
      <c r="R145" s="160">
        <f t="shared" si="82"/>
        <v>1076093.5377680503</v>
      </c>
      <c r="S145" s="160">
        <f t="shared" si="82"/>
        <v>2108264.8903210792</v>
      </c>
      <c r="T145" s="160">
        <f t="shared" si="82"/>
        <v>417260.75954271352</v>
      </c>
      <c r="U145" s="160">
        <f t="shared" si="82"/>
        <v>219610.92607511237</v>
      </c>
      <c r="V145" s="160">
        <f t="shared" si="82"/>
        <v>153727.64825257866</v>
      </c>
      <c r="W145" s="160">
        <f t="shared" si="82"/>
        <v>263533.11129013484</v>
      </c>
      <c r="X145" s="160">
        <f t="shared" si="82"/>
        <v>922365.88951547199</v>
      </c>
      <c r="Y145" s="160">
        <f t="shared" si="82"/>
        <v>0</v>
      </c>
      <c r="Z145" s="160">
        <f t="shared" si="82"/>
        <v>0</v>
      </c>
      <c r="AA145" s="160">
        <f t="shared" si="82"/>
        <v>197649.8334676011</v>
      </c>
      <c r="AB145" s="160">
        <f t="shared" si="82"/>
        <v>263533.11129013484</v>
      </c>
      <c r="AC145" s="160">
        <f t="shared" si="82"/>
        <v>1295704.4638431629</v>
      </c>
      <c r="AD145" s="160">
        <f t="shared" si="82"/>
        <v>351377.48172017979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2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2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4138163.200925251</v>
      </c>
      <c r="L148" s="158">
        <f t="shared" si="83"/>
        <v>2473624.1435928708</v>
      </c>
      <c r="M148" s="158">
        <f t="shared" si="83"/>
        <v>3196131.2737527196</v>
      </c>
      <c r="N148" s="158">
        <f t="shared" si="83"/>
        <v>458640.38175494643</v>
      </c>
      <c r="O148" s="158">
        <f t="shared" si="83"/>
        <v>989721.62526463729</v>
      </c>
      <c r="P148" s="158">
        <f t="shared" si="83"/>
        <v>99609.025916491446</v>
      </c>
      <c r="Q148" s="158">
        <f t="shared" si="83"/>
        <v>747067.69437368587</v>
      </c>
      <c r="R148" s="158">
        <f t="shared" si="83"/>
        <v>813473.71165134665</v>
      </c>
      <c r="S148" s="158">
        <f t="shared" si="83"/>
        <v>1593744.4146638636</v>
      </c>
      <c r="T148" s="158">
        <f t="shared" si="83"/>
        <v>315428.58206888958</v>
      </c>
      <c r="U148" s="158">
        <f t="shared" si="83"/>
        <v>166015.04319415241</v>
      </c>
      <c r="V148" s="158">
        <f t="shared" si="83"/>
        <v>116210.5302359067</v>
      </c>
      <c r="W148" s="158">
        <f t="shared" si="83"/>
        <v>199218.05183298289</v>
      </c>
      <c r="X148" s="158">
        <f t="shared" si="83"/>
        <v>697263.18141544017</v>
      </c>
      <c r="Y148" s="158">
        <f t="shared" si="83"/>
        <v>0</v>
      </c>
      <c r="Z148" s="158">
        <f t="shared" si="83"/>
        <v>0</v>
      </c>
      <c r="AA148" s="158">
        <f t="shared" si="83"/>
        <v>149413.53887473716</v>
      </c>
      <c r="AB148" s="158">
        <f t="shared" si="83"/>
        <v>199218.05183298289</v>
      </c>
      <c r="AC148" s="158">
        <f t="shared" si="83"/>
        <v>979488.75484549906</v>
      </c>
      <c r="AD148" s="158">
        <f t="shared" si="83"/>
        <v>265624.06911064388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719996</v>
      </c>
      <c r="AQ148" s="158">
        <f t="shared" si="83"/>
        <v>0</v>
      </c>
      <c r="AR148" s="158">
        <f t="shared" si="83"/>
        <v>1167438.3015608699</v>
      </c>
      <c r="AS148" s="59"/>
      <c r="AT148" s="31"/>
    </row>
    <row r="149" spans="1:46" x14ac:dyDescent="0.2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890000.00000000058</v>
      </c>
      <c r="K149" s="159">
        <f t="shared" si="84"/>
        <v>7534050.2784367856</v>
      </c>
      <c r="L149" s="159">
        <f t="shared" si="84"/>
        <v>4503546.0814152807</v>
      </c>
      <c r="M149" s="159">
        <f t="shared" si="84"/>
        <v>5818961.8301069411</v>
      </c>
      <c r="N149" s="159">
        <f t="shared" si="84"/>
        <v>835012.90985590219</v>
      </c>
      <c r="O149" s="159">
        <f t="shared" si="84"/>
        <v>1801913.5844455643</v>
      </c>
      <c r="P149" s="159">
        <f t="shared" si="84"/>
        <v>181350.84891605156</v>
      </c>
      <c r="Q149" s="159">
        <f t="shared" si="84"/>
        <v>1360131.3668703868</v>
      </c>
      <c r="R149" s="159">
        <f t="shared" si="84"/>
        <v>1481031.9328144209</v>
      </c>
      <c r="S149" s="159">
        <f t="shared" si="84"/>
        <v>2901613.5826568254</v>
      </c>
      <c r="T149" s="159">
        <f t="shared" si="84"/>
        <v>574277.68823416333</v>
      </c>
      <c r="U149" s="159">
        <f t="shared" si="84"/>
        <v>302251.41486008593</v>
      </c>
      <c r="V149" s="159">
        <f t="shared" si="84"/>
        <v>211575.99040206015</v>
      </c>
      <c r="W149" s="159">
        <f t="shared" si="84"/>
        <v>362701.69783210312</v>
      </c>
      <c r="X149" s="159">
        <f t="shared" si="84"/>
        <v>1269455.942412361</v>
      </c>
      <c r="Y149" s="159">
        <f t="shared" si="84"/>
        <v>0</v>
      </c>
      <c r="Z149" s="159">
        <f t="shared" si="84"/>
        <v>0</v>
      </c>
      <c r="AA149" s="159">
        <f t="shared" si="84"/>
        <v>272026.27337407734</v>
      </c>
      <c r="AB149" s="159">
        <f t="shared" si="84"/>
        <v>362701.69783210312</v>
      </c>
      <c r="AC149" s="159">
        <f t="shared" si="84"/>
        <v>1783283.3476745067</v>
      </c>
      <c r="AD149" s="159">
        <f t="shared" si="84"/>
        <v>483602.26377613749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2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4947835.0413610432</v>
      </c>
      <c r="L150" s="159">
        <f t="shared" si="87"/>
        <v>1110368.405314958</v>
      </c>
      <c r="M150" s="159">
        <f t="shared" si="87"/>
        <v>481973.50643264805</v>
      </c>
      <c r="N150" s="159">
        <f t="shared" si="87"/>
        <v>2714904.2738968451</v>
      </c>
      <c r="O150" s="159">
        <f t="shared" si="87"/>
        <v>-681.32313379066397</v>
      </c>
      <c r="P150" s="159">
        <f t="shared" si="87"/>
        <v>44712.821690535224</v>
      </c>
      <c r="Q150" s="159">
        <f t="shared" si="87"/>
        <v>335346.16267901415</v>
      </c>
      <c r="R150" s="159">
        <f t="shared" si="87"/>
        <v>365154.71047270426</v>
      </c>
      <c r="S150" s="159">
        <f t="shared" si="87"/>
        <v>715405.1470485637</v>
      </c>
      <c r="T150" s="159">
        <f t="shared" si="87"/>
        <v>141590.60202002819</v>
      </c>
      <c r="U150" s="159">
        <f t="shared" si="87"/>
        <v>74521.369484225375</v>
      </c>
      <c r="V150" s="159">
        <f t="shared" si="87"/>
        <v>52164.95863895776</v>
      </c>
      <c r="W150" s="159">
        <f t="shared" si="87"/>
        <v>89425.643381070448</v>
      </c>
      <c r="X150" s="159">
        <f t="shared" si="87"/>
        <v>312989.75183374656</v>
      </c>
      <c r="Y150" s="159">
        <f t="shared" si="87"/>
        <v>0</v>
      </c>
      <c r="Z150" s="159">
        <f t="shared" si="87"/>
        <v>0</v>
      </c>
      <c r="AA150" s="159">
        <f t="shared" si="87"/>
        <v>67069.232535802832</v>
      </c>
      <c r="AB150" s="159">
        <f t="shared" si="87"/>
        <v>89425.643381070448</v>
      </c>
      <c r="AC150" s="159">
        <f t="shared" si="87"/>
        <v>439676.07995692961</v>
      </c>
      <c r="AD150" s="159">
        <f t="shared" si="87"/>
        <v>119234.19117476059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2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1160000.0000000002</v>
      </c>
      <c r="K151" s="159">
        <f t="shared" si="90"/>
        <v>14713601.466849281</v>
      </c>
      <c r="L151" s="159">
        <f t="shared" si="90"/>
        <v>3967625.919922479</v>
      </c>
      <c r="M151" s="159">
        <f t="shared" si="90"/>
        <v>2792911.9806654183</v>
      </c>
      <c r="N151" s="159">
        <f t="shared" si="90"/>
        <v>853256.72375734919</v>
      </c>
      <c r="O151" s="159">
        <f t="shared" si="90"/>
        <v>2117461.573743897</v>
      </c>
      <c r="P151" s="159">
        <f t="shared" si="90"/>
        <v>159770.17127204614</v>
      </c>
      <c r="Q151" s="159">
        <f t="shared" si="90"/>
        <v>1198276.2845403461</v>
      </c>
      <c r="R151" s="159">
        <f t="shared" si="90"/>
        <v>1304789.7320550431</v>
      </c>
      <c r="S151" s="159">
        <f t="shared" si="90"/>
        <v>2556322.7403527386</v>
      </c>
      <c r="T151" s="159">
        <f t="shared" si="90"/>
        <v>505938.87569481274</v>
      </c>
      <c r="U151" s="159">
        <f t="shared" si="90"/>
        <v>266283.61878674355</v>
      </c>
      <c r="V151" s="159">
        <f t="shared" si="90"/>
        <v>186398.5331507205</v>
      </c>
      <c r="W151" s="159">
        <f t="shared" si="90"/>
        <v>319540.34254409227</v>
      </c>
      <c r="X151" s="159">
        <f t="shared" si="90"/>
        <v>1118391.1989043229</v>
      </c>
      <c r="Y151" s="159">
        <f t="shared" si="90"/>
        <v>0</v>
      </c>
      <c r="Z151" s="159">
        <f t="shared" si="90"/>
        <v>0</v>
      </c>
      <c r="AA151" s="159">
        <f t="shared" si="90"/>
        <v>239655.25690806916</v>
      </c>
      <c r="AB151" s="159">
        <f t="shared" si="90"/>
        <v>319540.34254409227</v>
      </c>
      <c r="AC151" s="159">
        <f t="shared" si="90"/>
        <v>1571073.3508417867</v>
      </c>
      <c r="AD151" s="159">
        <f t="shared" si="90"/>
        <v>426053.79005878972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2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4900000</v>
      </c>
      <c r="K152" s="160">
        <f t="shared" si="93"/>
        <v>13166350.012427649</v>
      </c>
      <c r="L152" s="160">
        <f t="shared" si="93"/>
        <v>2844835.4497544114</v>
      </c>
      <c r="M152" s="160">
        <f t="shared" si="93"/>
        <v>1210021.4090422723</v>
      </c>
      <c r="N152" s="160">
        <f t="shared" si="93"/>
        <v>2138185.7107349588</v>
      </c>
      <c r="O152" s="160">
        <f t="shared" si="93"/>
        <v>391584.53967969288</v>
      </c>
      <c r="P152" s="160">
        <f t="shared" si="93"/>
        <v>114557.13220487561</v>
      </c>
      <c r="Q152" s="160">
        <f t="shared" si="93"/>
        <v>859178.4915365671</v>
      </c>
      <c r="R152" s="160">
        <f t="shared" si="93"/>
        <v>935549.91300648404</v>
      </c>
      <c r="S152" s="160">
        <f t="shared" si="93"/>
        <v>1832914.1152780103</v>
      </c>
      <c r="T152" s="160">
        <f t="shared" si="93"/>
        <v>362764.25198210613</v>
      </c>
      <c r="U152" s="160">
        <f t="shared" si="93"/>
        <v>190928.5536747927</v>
      </c>
      <c r="V152" s="160">
        <f t="shared" si="93"/>
        <v>133649.98757235488</v>
      </c>
      <c r="W152" s="160">
        <f t="shared" si="93"/>
        <v>229114.26440975122</v>
      </c>
      <c r="X152" s="160">
        <f t="shared" si="93"/>
        <v>801899.92543412931</v>
      </c>
      <c r="Y152" s="160">
        <f t="shared" si="93"/>
        <v>0</v>
      </c>
      <c r="Z152" s="160">
        <f t="shared" si="93"/>
        <v>0</v>
      </c>
      <c r="AA152" s="160">
        <f t="shared" si="93"/>
        <v>171835.6983073134</v>
      </c>
      <c r="AB152" s="160">
        <f t="shared" si="93"/>
        <v>229114.26440975122</v>
      </c>
      <c r="AC152" s="160">
        <f t="shared" si="93"/>
        <v>1126478.4666812767</v>
      </c>
      <c r="AD152" s="160">
        <f t="shared" si="93"/>
        <v>305485.68587966834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2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2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2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2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2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2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2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2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2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South West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4142282.9776399089</v>
      </c>
      <c r="L21" s="138">
        <f>Expenditure!L141</f>
        <v>2385931.7535237321</v>
      </c>
      <c r="M21" s="138">
        <f>Expenditure!M141</f>
        <v>3189657.3389154007</v>
      </c>
      <c r="N21" s="138">
        <f>Expenditure!N141</f>
        <v>457463.30269361567</v>
      </c>
      <c r="O21" s="138">
        <f>Expenditure!O141</f>
        <v>989775.43340050057</v>
      </c>
      <c r="P21" s="138">
        <f>Expenditure!P141</f>
        <v>96077.788732499292</v>
      </c>
      <c r="Q21" s="138">
        <f>Expenditure!Q141</f>
        <v>720583.41549374466</v>
      </c>
      <c r="R21" s="138">
        <f>Expenditure!R141</f>
        <v>784635.27464874403</v>
      </c>
      <c r="S21" s="138">
        <f>Expenditure!S141</f>
        <v>1537244.6197199889</v>
      </c>
      <c r="T21" s="138">
        <f>Expenditure!T141</f>
        <v>304246.33098624775</v>
      </c>
      <c r="U21" s="138">
        <f>Expenditure!U141</f>
        <v>160129.64788749881</v>
      </c>
      <c r="V21" s="138">
        <f>Expenditure!V141</f>
        <v>112090.75352124916</v>
      </c>
      <c r="W21" s="138">
        <f>Expenditure!W141</f>
        <v>192155.57746499858</v>
      </c>
      <c r="X21" s="138">
        <f>Expenditure!X141</f>
        <v>672544.52112749498</v>
      </c>
      <c r="Y21" s="138">
        <f>Expenditure!Y141</f>
        <v>0</v>
      </c>
      <c r="Z21" s="138">
        <f>Expenditure!Z141</f>
        <v>0</v>
      </c>
      <c r="AA21" s="138">
        <f>Expenditure!AA141</f>
        <v>144116.68309874891</v>
      </c>
      <c r="AB21" s="138">
        <f>Expenditure!AB141</f>
        <v>192155.57746499858</v>
      </c>
      <c r="AC21" s="138">
        <f>Expenditure!AC141</f>
        <v>944764.92253624287</v>
      </c>
      <c r="AD21" s="138">
        <f>Expenditure!AD141</f>
        <v>256207.4366199981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719996</v>
      </c>
      <c r="AQ21" s="138">
        <f>Expenditure!AQ141</f>
        <v>0</v>
      </c>
      <c r="AR21" s="138">
        <f>Expenditure!AR141</f>
        <v>1167438.3015608699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890000.00000000058</v>
      </c>
      <c r="K22" s="133">
        <f>Expenditure!K142</f>
        <v>7541550.8537879996</v>
      </c>
      <c r="L22" s="133">
        <f>Expenditure!L142</f>
        <v>4343890.9775108574</v>
      </c>
      <c r="M22" s="133">
        <f>Expenditure!M142</f>
        <v>5807175.2116978895</v>
      </c>
      <c r="N22" s="133">
        <f>Expenditure!N142</f>
        <v>832869.88832698367</v>
      </c>
      <c r="O22" s="133">
        <f>Expenditure!O142</f>
        <v>1802011.5489726502</v>
      </c>
      <c r="P22" s="133">
        <f>Expenditure!P142</f>
        <v>174921.78432929626</v>
      </c>
      <c r="Q22" s="133">
        <f>Expenditure!Q142</f>
        <v>1311913.3824697221</v>
      </c>
      <c r="R22" s="133">
        <f>Expenditure!R142</f>
        <v>1428527.9053559194</v>
      </c>
      <c r="S22" s="133">
        <f>Expenditure!S142</f>
        <v>2798748.5492687407</v>
      </c>
      <c r="T22" s="133">
        <f>Expenditure!T142</f>
        <v>553918.98370943824</v>
      </c>
      <c r="U22" s="133">
        <f>Expenditure!U142</f>
        <v>291536.30721549381</v>
      </c>
      <c r="V22" s="133">
        <f>Expenditure!V142</f>
        <v>204075.41505084565</v>
      </c>
      <c r="W22" s="133">
        <f>Expenditure!W142</f>
        <v>349843.56865859253</v>
      </c>
      <c r="X22" s="133">
        <f>Expenditure!X142</f>
        <v>1224452.4903050738</v>
      </c>
      <c r="Y22" s="133">
        <f>Expenditure!Y142</f>
        <v>0</v>
      </c>
      <c r="Z22" s="133">
        <f>Expenditure!Z142</f>
        <v>0</v>
      </c>
      <c r="AA22" s="133">
        <f>Expenditure!AA142</f>
        <v>262382.67649394437</v>
      </c>
      <c r="AB22" s="133">
        <f>Expenditure!AB142</f>
        <v>349843.56865859253</v>
      </c>
      <c r="AC22" s="133">
        <f>Expenditure!AC142</f>
        <v>1720064.212571413</v>
      </c>
      <c r="AD22" s="133">
        <f>Expenditure!AD142</f>
        <v>466458.09154479008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4949684.34005614</v>
      </c>
      <c r="L23" s="133">
        <f>Expenditure!L143</f>
        <v>1071004.7616621684</v>
      </c>
      <c r="M23" s="133">
        <f>Expenditure!M143</f>
        <v>479067.46562606626</v>
      </c>
      <c r="N23" s="133">
        <f>Expenditure!N143</f>
        <v>2714375.9028411033</v>
      </c>
      <c r="O23" s="133">
        <f>Expenditure!O143</f>
        <v>-657.16956374799838</v>
      </c>
      <c r="P23" s="133">
        <f>Expenditure!P143</f>
        <v>43127.708523308793</v>
      </c>
      <c r="Q23" s="133">
        <f>Expenditure!Q143</f>
        <v>323457.81392481591</v>
      </c>
      <c r="R23" s="133">
        <f>Expenditure!R143</f>
        <v>352209.61960702174</v>
      </c>
      <c r="S23" s="133">
        <f>Expenditure!S143</f>
        <v>690043.3363729408</v>
      </c>
      <c r="T23" s="133">
        <f>Expenditure!T143</f>
        <v>136571.07699047783</v>
      </c>
      <c r="U23" s="133">
        <f>Expenditure!U143</f>
        <v>71879.514205514657</v>
      </c>
      <c r="V23" s="133">
        <f>Expenditure!V143</f>
        <v>50315.659943860257</v>
      </c>
      <c r="W23" s="133">
        <f>Expenditure!W143</f>
        <v>86255.417046617586</v>
      </c>
      <c r="X23" s="133">
        <f>Expenditure!X143</f>
        <v>301893.95966316154</v>
      </c>
      <c r="Y23" s="133">
        <f>Expenditure!Y143</f>
        <v>0</v>
      </c>
      <c r="Z23" s="133">
        <f>Expenditure!Z143</f>
        <v>0</v>
      </c>
      <c r="AA23" s="133">
        <f>Expenditure!AA143</f>
        <v>64691.562784963178</v>
      </c>
      <c r="AB23" s="133">
        <f>Expenditure!AB143</f>
        <v>86255.417046617586</v>
      </c>
      <c r="AC23" s="133">
        <f>Expenditure!AC143</f>
        <v>424089.13381253637</v>
      </c>
      <c r="AD23" s="133">
        <f>Expenditure!AD143</f>
        <v>115007.22272882344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1160000.0000000002</v>
      </c>
      <c r="K24" s="133">
        <f>Expenditure!K144</f>
        <v>14720209.476768535</v>
      </c>
      <c r="L24" s="133">
        <f>Expenditure!L144</f>
        <v>3826969.7087840694</v>
      </c>
      <c r="M24" s="133">
        <f>Expenditure!M144</f>
        <v>2782527.9650780191</v>
      </c>
      <c r="N24" s="133">
        <f>Expenditure!N144</f>
        <v>851368.72092327662</v>
      </c>
      <c r="O24" s="133">
        <f>Expenditure!O144</f>
        <v>2117547.8805318973</v>
      </c>
      <c r="P24" s="133">
        <f>Expenditure!P144</f>
        <v>154106.16276982831</v>
      </c>
      <c r="Q24" s="133">
        <f>Expenditure!Q144</f>
        <v>1155796.2207737123</v>
      </c>
      <c r="R24" s="133">
        <f>Expenditure!R144</f>
        <v>1258533.6626202643</v>
      </c>
      <c r="S24" s="133">
        <f>Expenditure!S144</f>
        <v>2465698.6043172535</v>
      </c>
      <c r="T24" s="133">
        <f>Expenditure!T144</f>
        <v>488002.84877112298</v>
      </c>
      <c r="U24" s="133">
        <f>Expenditure!U144</f>
        <v>256843.6046163805</v>
      </c>
      <c r="V24" s="133">
        <f>Expenditure!V144</f>
        <v>179790.52323146636</v>
      </c>
      <c r="W24" s="133">
        <f>Expenditure!W144</f>
        <v>308212.32553965662</v>
      </c>
      <c r="X24" s="133">
        <f>Expenditure!X144</f>
        <v>1078743.139388798</v>
      </c>
      <c r="Y24" s="133">
        <f>Expenditure!Y144</f>
        <v>0</v>
      </c>
      <c r="Z24" s="133">
        <f>Expenditure!Z144</f>
        <v>0</v>
      </c>
      <c r="AA24" s="133">
        <f>Expenditure!AA144</f>
        <v>231159.24415474242</v>
      </c>
      <c r="AB24" s="133">
        <f>Expenditure!AB144</f>
        <v>308212.32553965662</v>
      </c>
      <c r="AC24" s="133">
        <f>Expenditure!AC144</f>
        <v>1515377.2672366446</v>
      </c>
      <c r="AD24" s="133">
        <f>Expenditure!AD144</f>
        <v>410949.76738620881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4900000</v>
      </c>
      <c r="K25" s="145">
        <f>Expenditure!K145</f>
        <v>13146272.351747425</v>
      </c>
      <c r="L25" s="145">
        <f>Expenditure!L145</f>
        <v>3272202.7985191746</v>
      </c>
      <c r="M25" s="145">
        <f>Expenditure!M145</f>
        <v>1241572.018682624</v>
      </c>
      <c r="N25" s="145">
        <f>Expenditure!N145</f>
        <v>2143922.1852150229</v>
      </c>
      <c r="O25" s="145">
        <f>Expenditure!O145</f>
        <v>391322.30665870052</v>
      </c>
      <c r="P25" s="145">
        <f>Expenditure!P145</f>
        <v>131766.55564506742</v>
      </c>
      <c r="Q25" s="145">
        <f>Expenditure!Q145</f>
        <v>988249.16733800573</v>
      </c>
      <c r="R25" s="145">
        <f>Expenditure!R145</f>
        <v>1076093.5377680503</v>
      </c>
      <c r="S25" s="145">
        <f>Expenditure!S145</f>
        <v>2108264.8903210792</v>
      </c>
      <c r="T25" s="145">
        <f>Expenditure!T145</f>
        <v>417260.75954271352</v>
      </c>
      <c r="U25" s="145">
        <f>Expenditure!U145</f>
        <v>219610.92607511237</v>
      </c>
      <c r="V25" s="145">
        <f>Expenditure!V145</f>
        <v>153727.64825257866</v>
      </c>
      <c r="W25" s="145">
        <f>Expenditure!W145</f>
        <v>263533.11129013484</v>
      </c>
      <c r="X25" s="145">
        <f>Expenditure!X145</f>
        <v>922365.88951547199</v>
      </c>
      <c r="Y25" s="145">
        <f>Expenditure!Y145</f>
        <v>0</v>
      </c>
      <c r="Z25" s="145">
        <f>Expenditure!Z145</f>
        <v>0</v>
      </c>
      <c r="AA25" s="145">
        <f>Expenditure!AA145</f>
        <v>197649.8334676011</v>
      </c>
      <c r="AB25" s="145">
        <f>Expenditure!AB145</f>
        <v>263533.11129013484</v>
      </c>
      <c r="AC25" s="145">
        <f>Expenditure!AC145</f>
        <v>1295704.4638431629</v>
      </c>
      <c r="AD25" s="145">
        <f>Expenditure!AD145</f>
        <v>351377.48172017979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2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2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4138163.200925251</v>
      </c>
      <c r="L28" s="138">
        <f>Expenditure!L148</f>
        <v>2473624.1435928708</v>
      </c>
      <c r="M28" s="138">
        <f>Expenditure!M148</f>
        <v>3196131.2737527196</v>
      </c>
      <c r="N28" s="138">
        <f>Expenditure!N148</f>
        <v>458640.38175494643</v>
      </c>
      <c r="O28" s="138">
        <f>Expenditure!O148</f>
        <v>989721.62526463729</v>
      </c>
      <c r="P28" s="138">
        <f>Expenditure!P148</f>
        <v>99609.025916491446</v>
      </c>
      <c r="Q28" s="138">
        <f>Expenditure!Q148</f>
        <v>747067.69437368587</v>
      </c>
      <c r="R28" s="138">
        <f>Expenditure!R148</f>
        <v>813473.71165134665</v>
      </c>
      <c r="S28" s="138">
        <f>Expenditure!S148</f>
        <v>1593744.4146638636</v>
      </c>
      <c r="T28" s="138">
        <f>Expenditure!T148</f>
        <v>315428.58206888958</v>
      </c>
      <c r="U28" s="138">
        <f>Expenditure!U148</f>
        <v>166015.04319415241</v>
      </c>
      <c r="V28" s="138">
        <f>Expenditure!V148</f>
        <v>116210.5302359067</v>
      </c>
      <c r="W28" s="138">
        <f>Expenditure!W148</f>
        <v>199218.05183298289</v>
      </c>
      <c r="X28" s="138">
        <f>Expenditure!X148</f>
        <v>697263.18141544017</v>
      </c>
      <c r="Y28" s="138">
        <f>Expenditure!Y148</f>
        <v>0</v>
      </c>
      <c r="Z28" s="138">
        <f>Expenditure!Z148</f>
        <v>0</v>
      </c>
      <c r="AA28" s="138">
        <f>Expenditure!AA148</f>
        <v>149413.53887473716</v>
      </c>
      <c r="AB28" s="138">
        <f>Expenditure!AB148</f>
        <v>199218.05183298289</v>
      </c>
      <c r="AC28" s="138">
        <f>Expenditure!AC148</f>
        <v>979488.75484549906</v>
      </c>
      <c r="AD28" s="138">
        <f>Expenditure!AD148</f>
        <v>265624.06911064388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719996</v>
      </c>
      <c r="AQ28" s="138">
        <f>Expenditure!AQ148</f>
        <v>0</v>
      </c>
      <c r="AR28" s="138">
        <f>Expenditure!AR148</f>
        <v>1167438.3015608699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890000.00000000058</v>
      </c>
      <c r="K29" s="133">
        <f>Expenditure!K149</f>
        <v>7534050.2784367856</v>
      </c>
      <c r="L29" s="133">
        <f>Expenditure!L149</f>
        <v>4503546.0814152807</v>
      </c>
      <c r="M29" s="133">
        <f>Expenditure!M149</f>
        <v>5818961.8301069411</v>
      </c>
      <c r="N29" s="133">
        <f>Expenditure!N149</f>
        <v>835012.90985590219</v>
      </c>
      <c r="O29" s="133">
        <f>Expenditure!O149</f>
        <v>1801913.5844455643</v>
      </c>
      <c r="P29" s="133">
        <f>Expenditure!P149</f>
        <v>181350.84891605156</v>
      </c>
      <c r="Q29" s="133">
        <f>Expenditure!Q149</f>
        <v>1360131.3668703868</v>
      </c>
      <c r="R29" s="133">
        <f>Expenditure!R149</f>
        <v>1481031.9328144209</v>
      </c>
      <c r="S29" s="133">
        <f>Expenditure!S149</f>
        <v>2901613.5826568254</v>
      </c>
      <c r="T29" s="133">
        <f>Expenditure!T149</f>
        <v>574277.68823416333</v>
      </c>
      <c r="U29" s="133">
        <f>Expenditure!U149</f>
        <v>302251.41486008593</v>
      </c>
      <c r="V29" s="133">
        <f>Expenditure!V149</f>
        <v>211575.99040206015</v>
      </c>
      <c r="W29" s="133">
        <f>Expenditure!W149</f>
        <v>362701.69783210312</v>
      </c>
      <c r="X29" s="133">
        <f>Expenditure!X149</f>
        <v>1269455.942412361</v>
      </c>
      <c r="Y29" s="133">
        <f>Expenditure!Y149</f>
        <v>0</v>
      </c>
      <c r="Z29" s="133">
        <f>Expenditure!Z149</f>
        <v>0</v>
      </c>
      <c r="AA29" s="133">
        <f>Expenditure!AA149</f>
        <v>272026.27337407734</v>
      </c>
      <c r="AB29" s="133">
        <f>Expenditure!AB149</f>
        <v>362701.69783210312</v>
      </c>
      <c r="AC29" s="133">
        <f>Expenditure!AC149</f>
        <v>1783283.3476745067</v>
      </c>
      <c r="AD29" s="133">
        <f>Expenditure!AD149</f>
        <v>483602.26377613749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4947835.0413610432</v>
      </c>
      <c r="L30" s="133">
        <f>Expenditure!L150</f>
        <v>1110368.405314958</v>
      </c>
      <c r="M30" s="133">
        <f>Expenditure!M150</f>
        <v>481973.50643264805</v>
      </c>
      <c r="N30" s="133">
        <f>Expenditure!N150</f>
        <v>2714904.2738968451</v>
      </c>
      <c r="O30" s="133">
        <f>Expenditure!O150</f>
        <v>-681.32313379066397</v>
      </c>
      <c r="P30" s="133">
        <f>Expenditure!P150</f>
        <v>44712.821690535224</v>
      </c>
      <c r="Q30" s="133">
        <f>Expenditure!Q150</f>
        <v>335346.16267901415</v>
      </c>
      <c r="R30" s="133">
        <f>Expenditure!R150</f>
        <v>365154.71047270426</v>
      </c>
      <c r="S30" s="133">
        <f>Expenditure!S150</f>
        <v>715405.1470485637</v>
      </c>
      <c r="T30" s="133">
        <f>Expenditure!T150</f>
        <v>141590.60202002819</v>
      </c>
      <c r="U30" s="133">
        <f>Expenditure!U150</f>
        <v>74521.369484225375</v>
      </c>
      <c r="V30" s="133">
        <f>Expenditure!V150</f>
        <v>52164.95863895776</v>
      </c>
      <c r="W30" s="133">
        <f>Expenditure!W150</f>
        <v>89425.643381070448</v>
      </c>
      <c r="X30" s="133">
        <f>Expenditure!X150</f>
        <v>312989.75183374656</v>
      </c>
      <c r="Y30" s="133">
        <f>Expenditure!Y150</f>
        <v>0</v>
      </c>
      <c r="Z30" s="133">
        <f>Expenditure!Z150</f>
        <v>0</v>
      </c>
      <c r="AA30" s="133">
        <f>Expenditure!AA150</f>
        <v>67069.232535802832</v>
      </c>
      <c r="AB30" s="133">
        <f>Expenditure!AB150</f>
        <v>89425.643381070448</v>
      </c>
      <c r="AC30" s="133">
        <f>Expenditure!AC150</f>
        <v>439676.07995692961</v>
      </c>
      <c r="AD30" s="133">
        <f>Expenditure!AD150</f>
        <v>119234.19117476059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1160000.0000000002</v>
      </c>
      <c r="K31" s="133">
        <f>Expenditure!K151</f>
        <v>14713601.466849281</v>
      </c>
      <c r="L31" s="133">
        <f>Expenditure!L151</f>
        <v>3967625.919922479</v>
      </c>
      <c r="M31" s="133">
        <f>Expenditure!M151</f>
        <v>2792911.9806654183</v>
      </c>
      <c r="N31" s="133">
        <f>Expenditure!N151</f>
        <v>853256.72375734919</v>
      </c>
      <c r="O31" s="133">
        <f>Expenditure!O151</f>
        <v>2117461.573743897</v>
      </c>
      <c r="P31" s="133">
        <f>Expenditure!P151</f>
        <v>159770.17127204614</v>
      </c>
      <c r="Q31" s="133">
        <f>Expenditure!Q151</f>
        <v>1198276.2845403461</v>
      </c>
      <c r="R31" s="133">
        <f>Expenditure!R151</f>
        <v>1304789.7320550431</v>
      </c>
      <c r="S31" s="133">
        <f>Expenditure!S151</f>
        <v>2556322.7403527386</v>
      </c>
      <c r="T31" s="133">
        <f>Expenditure!T151</f>
        <v>505938.87569481274</v>
      </c>
      <c r="U31" s="133">
        <f>Expenditure!U151</f>
        <v>266283.61878674355</v>
      </c>
      <c r="V31" s="133">
        <f>Expenditure!V151</f>
        <v>186398.5331507205</v>
      </c>
      <c r="W31" s="133">
        <f>Expenditure!W151</f>
        <v>319540.34254409227</v>
      </c>
      <c r="X31" s="133">
        <f>Expenditure!X151</f>
        <v>1118391.1989043229</v>
      </c>
      <c r="Y31" s="133">
        <f>Expenditure!Y151</f>
        <v>0</v>
      </c>
      <c r="Z31" s="133">
        <f>Expenditure!Z151</f>
        <v>0</v>
      </c>
      <c r="AA31" s="133">
        <f>Expenditure!AA151</f>
        <v>239655.25690806916</v>
      </c>
      <c r="AB31" s="133">
        <f>Expenditure!AB151</f>
        <v>319540.34254409227</v>
      </c>
      <c r="AC31" s="133">
        <f>Expenditure!AC151</f>
        <v>1571073.3508417867</v>
      </c>
      <c r="AD31" s="133">
        <f>Expenditure!AD151</f>
        <v>426053.79005878972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4900000</v>
      </c>
      <c r="K32" s="145">
        <f>Expenditure!K152</f>
        <v>13166350.012427649</v>
      </c>
      <c r="L32" s="145">
        <f>Expenditure!L152</f>
        <v>2844835.4497544114</v>
      </c>
      <c r="M32" s="145">
        <f>Expenditure!M152</f>
        <v>1210021.4090422723</v>
      </c>
      <c r="N32" s="145">
        <f>Expenditure!N152</f>
        <v>2138185.7107349588</v>
      </c>
      <c r="O32" s="145">
        <f>Expenditure!O152</f>
        <v>391584.53967969288</v>
      </c>
      <c r="P32" s="145">
        <f>Expenditure!P152</f>
        <v>114557.13220487561</v>
      </c>
      <c r="Q32" s="145">
        <f>Expenditure!Q152</f>
        <v>859178.4915365671</v>
      </c>
      <c r="R32" s="145">
        <f>Expenditure!R152</f>
        <v>935549.91300648404</v>
      </c>
      <c r="S32" s="145">
        <f>Expenditure!S152</f>
        <v>1832914.1152780103</v>
      </c>
      <c r="T32" s="145">
        <f>Expenditure!T152</f>
        <v>362764.25198210613</v>
      </c>
      <c r="U32" s="145">
        <f>Expenditure!U152</f>
        <v>190928.5536747927</v>
      </c>
      <c r="V32" s="145">
        <f>Expenditure!V152</f>
        <v>133649.98757235488</v>
      </c>
      <c r="W32" s="145">
        <f>Expenditure!W152</f>
        <v>229114.26440975122</v>
      </c>
      <c r="X32" s="145">
        <f>Expenditure!X152</f>
        <v>801899.92543412931</v>
      </c>
      <c r="Y32" s="145">
        <f>Expenditure!Y152</f>
        <v>0</v>
      </c>
      <c r="Z32" s="145">
        <f>Expenditure!Z152</f>
        <v>0</v>
      </c>
      <c r="AA32" s="145">
        <f>Expenditure!AA152</f>
        <v>171835.6983073134</v>
      </c>
      <c r="AB32" s="145">
        <f>Expenditure!AB152</f>
        <v>229114.26440975122</v>
      </c>
      <c r="AC32" s="145">
        <f>Expenditure!AC152</f>
        <v>1126478.4666812767</v>
      </c>
      <c r="AD32" s="145">
        <f>Expenditure!AD152</f>
        <v>305485.68587966834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2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2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2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10161168.18452296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2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15063380.547849108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2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4564131.811881884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11981046.128394486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2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9371467.6289124377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51141194.301560879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2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2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2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10340697.847703112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2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15390237.040258028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2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4644719.6676919181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2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12269006.830457302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2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8496532.9154505208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2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2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51141194.301560879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2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0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2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2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2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2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2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0.19868851956421424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2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0.29454495057401031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2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8.9245702495113266E-2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2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0.23427388218090192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2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0.18324694518576018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2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2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2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0.20219899024508123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0.30093620711138347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9.0821493927257718E-2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2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0.23990458177631646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2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0.16613872693996118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2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2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2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7" ma:contentTypeDescription="Create a new document." ma:contentTypeScope="" ma:versionID="74e684f848d62ec18fa3393895eb7f1e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4f1e82577af40fb26aae3e2e9cb7ea2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19579-5AB0-45A9-ACE2-09DB8D0D6DFC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6525fcc-fd9b-4a18-b571-66fa38027e5b"/>
    <ds:schemaRef ds:uri="dcbf8a88-e063-4a69-82e9-42d02808f6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53B34-AF08-46F7-AE94-036866863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2023-12-19T14:22:51Z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</Properties>
</file>