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30825" yWindow="-4905" windowWidth="30930" windowHeight="16770" tabRatio="870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AR117" i="21" s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21" i="38" s="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1" i="33" l="1"/>
  <c r="A4" i="36"/>
  <c r="H110" i="15" l="1"/>
  <c r="H112" i="15"/>
  <c r="H109" i="15"/>
  <c r="H111" i="15"/>
  <c r="H108" i="15"/>
  <c r="H114" i="15" s="1"/>
  <c r="H116" i="15" l="1"/>
  <c r="H118" i="15" s="1"/>
  <c r="H120" i="15" s="1"/>
  <c r="H49" i="20" l="1"/>
  <c r="H124" i="15"/>
  <c r="H131" i="15" s="1"/>
  <c r="H133" i="15" s="1"/>
  <c r="H134" i="15" s="1"/>
  <c r="N55" i="20" l="1"/>
  <c r="N56" i="20"/>
  <c r="H139" i="15"/>
  <c r="H83" i="21" s="1"/>
  <c r="H137" i="15"/>
  <c r="H138" i="15"/>
  <c r="H82" i="21" s="1"/>
  <c r="H140" i="15"/>
  <c r="H84" i="21" s="1"/>
  <c r="H141" i="15"/>
  <c r="H85" i="21" s="1"/>
  <c r="N58" i="20" l="1"/>
  <c r="H59" i="20" s="1"/>
  <c r="H60" i="20" s="1"/>
  <c r="L99" i="21"/>
  <c r="L150" i="21" s="1"/>
  <c r="L30" i="38" s="1"/>
  <c r="S99" i="21"/>
  <c r="S150" i="21" s="1"/>
  <c r="S30" i="38" s="1"/>
  <c r="J99" i="21"/>
  <c r="J150" i="21" s="1"/>
  <c r="J30" i="38" s="1"/>
  <c r="AG99" i="21"/>
  <c r="AG150" i="21" s="1"/>
  <c r="AG30" i="38" s="1"/>
  <c r="U99" i="21"/>
  <c r="U150" i="21" s="1"/>
  <c r="U30" i="38" s="1"/>
  <c r="T99" i="21"/>
  <c r="T150" i="21" s="1"/>
  <c r="T30" i="38" s="1"/>
  <c r="AF99" i="21"/>
  <c r="AF150" i="21" s="1"/>
  <c r="AF30" i="38" s="1"/>
  <c r="AN99" i="21"/>
  <c r="AN150" i="21" s="1"/>
  <c r="AN30" i="38" s="1"/>
  <c r="M99" i="21"/>
  <c r="M150" i="21" s="1"/>
  <c r="M30" i="38" s="1"/>
  <c r="AD99" i="21"/>
  <c r="AD150" i="21" s="1"/>
  <c r="AD30" i="38" s="1"/>
  <c r="AL99" i="21"/>
  <c r="AL150" i="21" s="1"/>
  <c r="AL30" i="38" s="1"/>
  <c r="Q99" i="21"/>
  <c r="Q150" i="21" s="1"/>
  <c r="Q30" i="38" s="1"/>
  <c r="X99" i="21"/>
  <c r="X150" i="21" s="1"/>
  <c r="X30" i="38" s="1"/>
  <c r="AK99" i="21"/>
  <c r="AK150" i="21" s="1"/>
  <c r="AK30" i="38" s="1"/>
  <c r="O99" i="21"/>
  <c r="O150" i="21" s="1"/>
  <c r="O30" i="38" s="1"/>
  <c r="V99" i="21"/>
  <c r="V150" i="21" s="1"/>
  <c r="V30" i="38" s="1"/>
  <c r="AH99" i="21"/>
  <c r="AH150" i="21" s="1"/>
  <c r="AH30" i="38" s="1"/>
  <c r="N99" i="21"/>
  <c r="N150" i="21" s="1"/>
  <c r="N30" i="38" s="1"/>
  <c r="AP99" i="21"/>
  <c r="AP150" i="21" s="1"/>
  <c r="AP30" i="38" s="1"/>
  <c r="K99" i="21"/>
  <c r="K150" i="21" s="1"/>
  <c r="K30" i="38" s="1"/>
  <c r="AI99" i="21"/>
  <c r="AI150" i="21" s="1"/>
  <c r="AI30" i="38" s="1"/>
  <c r="AJ99" i="21"/>
  <c r="AJ150" i="21" s="1"/>
  <c r="AJ30" i="38" s="1"/>
  <c r="AQ99" i="21"/>
  <c r="AQ150" i="21" s="1"/>
  <c r="AQ30" i="38" s="1"/>
  <c r="P99" i="21"/>
  <c r="P150" i="21" s="1"/>
  <c r="P30" i="38" s="1"/>
  <c r="AB99" i="21"/>
  <c r="AB150" i="21" s="1"/>
  <c r="AB30" i="38" s="1"/>
  <c r="R99" i="21"/>
  <c r="R150" i="21" s="1"/>
  <c r="R30" i="38" s="1"/>
  <c r="AO99" i="21"/>
  <c r="AO150" i="21" s="1"/>
  <c r="AO30" i="38" s="1"/>
  <c r="AR99" i="21"/>
  <c r="AR150" i="21" s="1"/>
  <c r="AR30" i="38" s="1"/>
  <c r="AA99" i="21"/>
  <c r="AA150" i="21" s="1"/>
  <c r="AA30" i="38" s="1"/>
  <c r="Z99" i="21"/>
  <c r="Z150" i="21" s="1"/>
  <c r="Z30" i="38" s="1"/>
  <c r="Y99" i="21"/>
  <c r="Y150" i="21" s="1"/>
  <c r="Y30" i="38" s="1"/>
  <c r="W99" i="21"/>
  <c r="W150" i="21" s="1"/>
  <c r="W30" i="38" s="1"/>
  <c r="AM99" i="21"/>
  <c r="AM150" i="21" s="1"/>
  <c r="AM30" i="38" s="1"/>
  <c r="AC99" i="21"/>
  <c r="AC150" i="21" s="1"/>
  <c r="AC30" i="38" s="1"/>
  <c r="AE99" i="21"/>
  <c r="AE150" i="21" s="1"/>
  <c r="AE30" i="38" s="1"/>
  <c r="AE101" i="21"/>
  <c r="AE152" i="21" s="1"/>
  <c r="AE32" i="38" s="1"/>
  <c r="X101" i="21"/>
  <c r="X152" i="21" s="1"/>
  <c r="X32" i="38" s="1"/>
  <c r="S101" i="21"/>
  <c r="S152" i="21" s="1"/>
  <c r="S32" i="38" s="1"/>
  <c r="N101" i="21"/>
  <c r="N152" i="21" s="1"/>
  <c r="N32" i="38" s="1"/>
  <c r="AG101" i="21"/>
  <c r="AG152" i="21" s="1"/>
  <c r="AG32" i="38" s="1"/>
  <c r="AM101" i="21"/>
  <c r="AM152" i="21" s="1"/>
  <c r="AM32" i="38" s="1"/>
  <c r="AR101" i="21"/>
  <c r="AR152" i="21" s="1"/>
  <c r="AR32" i="38" s="1"/>
  <c r="AL101" i="21"/>
  <c r="AL152" i="21" s="1"/>
  <c r="AL32" i="38" s="1"/>
  <c r="AA101" i="21"/>
  <c r="AA152" i="21" s="1"/>
  <c r="AA32" i="38" s="1"/>
  <c r="AQ101" i="21"/>
  <c r="AQ152" i="21" s="1"/>
  <c r="AQ32" i="38" s="1"/>
  <c r="V101" i="21"/>
  <c r="V152" i="21" s="1"/>
  <c r="V32" i="38" s="1"/>
  <c r="J101" i="21"/>
  <c r="J152" i="21" s="1"/>
  <c r="J32" i="38" s="1"/>
  <c r="Y101" i="21"/>
  <c r="Y152" i="21" s="1"/>
  <c r="Y32" i="38" s="1"/>
  <c r="AJ101" i="21"/>
  <c r="AJ152" i="21" s="1"/>
  <c r="AJ32" i="38" s="1"/>
  <c r="P101" i="21"/>
  <c r="P152" i="21" s="1"/>
  <c r="P32" i="38" s="1"/>
  <c r="R101" i="21"/>
  <c r="R152" i="21" s="1"/>
  <c r="R32" i="38" s="1"/>
  <c r="W101" i="21"/>
  <c r="W152" i="21" s="1"/>
  <c r="W32" i="38" s="1"/>
  <c r="K101" i="21"/>
  <c r="K152" i="21" s="1"/>
  <c r="K32" i="38" s="1"/>
  <c r="AF101" i="21"/>
  <c r="AF152" i="21" s="1"/>
  <c r="AF32" i="38" s="1"/>
  <c r="AO101" i="21"/>
  <c r="AO152" i="21" s="1"/>
  <c r="AO32" i="38" s="1"/>
  <c r="M101" i="21"/>
  <c r="M152" i="21" s="1"/>
  <c r="M32" i="38" s="1"/>
  <c r="Z101" i="21"/>
  <c r="Z152" i="21" s="1"/>
  <c r="Z32" i="38" s="1"/>
  <c r="AD101" i="21"/>
  <c r="AD152" i="21" s="1"/>
  <c r="AD32" i="38" s="1"/>
  <c r="AP101" i="21"/>
  <c r="AP152" i="21" s="1"/>
  <c r="AP32" i="38" s="1"/>
  <c r="AI101" i="21"/>
  <c r="AI152" i="21" s="1"/>
  <c r="AI32" i="38" s="1"/>
  <c r="AB101" i="21"/>
  <c r="AB152" i="21" s="1"/>
  <c r="AB32" i="38" s="1"/>
  <c r="L101" i="21"/>
  <c r="L152" i="21" s="1"/>
  <c r="L32" i="38" s="1"/>
  <c r="T101" i="21"/>
  <c r="T152" i="21" s="1"/>
  <c r="T32" i="38" s="1"/>
  <c r="AH101" i="21"/>
  <c r="AH152" i="21" s="1"/>
  <c r="AH32" i="38" s="1"/>
  <c r="AC101" i="21"/>
  <c r="AC152" i="21" s="1"/>
  <c r="AC32" i="38" s="1"/>
  <c r="Q101" i="21"/>
  <c r="Q152" i="21" s="1"/>
  <c r="Q32" i="38" s="1"/>
  <c r="AK101" i="21"/>
  <c r="AK152" i="21" s="1"/>
  <c r="AK32" i="38" s="1"/>
  <c r="U101" i="21"/>
  <c r="U152" i="21" s="1"/>
  <c r="U32" i="38" s="1"/>
  <c r="O101" i="21"/>
  <c r="O152" i="21" s="1"/>
  <c r="O32" i="38" s="1"/>
  <c r="AN101" i="21"/>
  <c r="AN152" i="21" s="1"/>
  <c r="AN32" i="38" s="1"/>
  <c r="J62" i="20"/>
  <c r="N62" i="20"/>
  <c r="N45" i="22" s="1"/>
  <c r="K62" i="20"/>
  <c r="K45" i="22" s="1"/>
  <c r="L62" i="20"/>
  <c r="L45" i="22" s="1"/>
  <c r="M62" i="20"/>
  <c r="M45" i="22" s="1"/>
  <c r="P98" i="21"/>
  <c r="P149" i="21" s="1"/>
  <c r="T98" i="21"/>
  <c r="T149" i="21" s="1"/>
  <c r="O98" i="21"/>
  <c r="O149" i="21" s="1"/>
  <c r="AD98" i="21"/>
  <c r="AD149" i="21" s="1"/>
  <c r="AL98" i="21"/>
  <c r="AL149" i="21" s="1"/>
  <c r="J98" i="21"/>
  <c r="J149" i="21" s="1"/>
  <c r="M98" i="21"/>
  <c r="M149" i="21" s="1"/>
  <c r="AE98" i="21"/>
  <c r="AE149" i="21" s="1"/>
  <c r="K98" i="21"/>
  <c r="K149" i="21" s="1"/>
  <c r="Y98" i="21"/>
  <c r="Y149" i="21" s="1"/>
  <c r="AN98" i="21"/>
  <c r="AN149" i="21" s="1"/>
  <c r="Z98" i="21"/>
  <c r="Z149" i="21" s="1"/>
  <c r="AF98" i="21"/>
  <c r="AF149" i="21" s="1"/>
  <c r="W98" i="21"/>
  <c r="W149" i="21" s="1"/>
  <c r="X98" i="21"/>
  <c r="X149" i="21" s="1"/>
  <c r="AK98" i="21"/>
  <c r="AK149" i="21" s="1"/>
  <c r="AQ98" i="21"/>
  <c r="AQ149" i="21" s="1"/>
  <c r="AM98" i="21"/>
  <c r="AM149" i="21" s="1"/>
  <c r="AG98" i="21"/>
  <c r="AG149" i="21" s="1"/>
  <c r="AP98" i="21"/>
  <c r="AP149" i="21" s="1"/>
  <c r="AO98" i="21"/>
  <c r="AO149" i="21" s="1"/>
  <c r="S98" i="21"/>
  <c r="S149" i="21" s="1"/>
  <c r="AJ98" i="21"/>
  <c r="AJ149" i="21" s="1"/>
  <c r="AC98" i="21"/>
  <c r="AC149" i="21" s="1"/>
  <c r="L98" i="21"/>
  <c r="L149" i="21" s="1"/>
  <c r="U98" i="21"/>
  <c r="U149" i="21" s="1"/>
  <c r="AB98" i="21"/>
  <c r="AB149" i="21" s="1"/>
  <c r="N98" i="21"/>
  <c r="N149" i="21" s="1"/>
  <c r="AA98" i="21"/>
  <c r="AA149" i="21" s="1"/>
  <c r="Q98" i="21"/>
  <c r="Q149" i="21" s="1"/>
  <c r="V98" i="21"/>
  <c r="V149" i="21" s="1"/>
  <c r="AH98" i="21"/>
  <c r="AH149" i="21" s="1"/>
  <c r="AR98" i="21"/>
  <c r="AR149" i="21" s="1"/>
  <c r="R98" i="21"/>
  <c r="R149" i="21" s="1"/>
  <c r="AI98" i="21"/>
  <c r="AI149" i="21" s="1"/>
  <c r="M100" i="21"/>
  <c r="M151" i="21" s="1"/>
  <c r="X100" i="21"/>
  <c r="X151" i="21" s="1"/>
  <c r="AD100" i="21"/>
  <c r="AD151" i="21" s="1"/>
  <c r="AN100" i="21"/>
  <c r="AN151" i="21" s="1"/>
  <c r="O100" i="21"/>
  <c r="O151" i="21" s="1"/>
  <c r="R100" i="21"/>
  <c r="R151" i="21" s="1"/>
  <c r="AF100" i="21"/>
  <c r="AF151" i="21" s="1"/>
  <c r="W100" i="21"/>
  <c r="W151" i="21" s="1"/>
  <c r="AC100" i="21"/>
  <c r="AC151" i="21" s="1"/>
  <c r="AB100" i="21"/>
  <c r="AB151" i="21" s="1"/>
  <c r="AM100" i="21"/>
  <c r="AM151" i="21" s="1"/>
  <c r="U100" i="21"/>
  <c r="U151" i="21" s="1"/>
  <c r="AQ100" i="21"/>
  <c r="AQ151" i="21" s="1"/>
  <c r="Q100" i="21"/>
  <c r="Q151" i="21" s="1"/>
  <c r="P100" i="21"/>
  <c r="P151" i="21" s="1"/>
  <c r="AI100" i="21"/>
  <c r="AI151" i="21" s="1"/>
  <c r="V100" i="21"/>
  <c r="V151" i="21" s="1"/>
  <c r="AH100" i="21"/>
  <c r="AH151" i="21" s="1"/>
  <c r="AE100" i="21"/>
  <c r="AE151" i="21" s="1"/>
  <c r="AR100" i="21"/>
  <c r="AR151" i="21" s="1"/>
  <c r="AA100" i="21"/>
  <c r="AA151" i="21" s="1"/>
  <c r="Y100" i="21"/>
  <c r="Y151" i="21" s="1"/>
  <c r="AG100" i="21"/>
  <c r="AG151" i="21" s="1"/>
  <c r="AK100" i="21"/>
  <c r="AK151" i="21" s="1"/>
  <c r="L100" i="21"/>
  <c r="L151" i="21" s="1"/>
  <c r="J100" i="21"/>
  <c r="J151" i="21" s="1"/>
  <c r="AP100" i="21"/>
  <c r="AP151" i="21" s="1"/>
  <c r="AO100" i="21"/>
  <c r="AO151" i="21" s="1"/>
  <c r="Z100" i="21"/>
  <c r="Z151" i="21" s="1"/>
  <c r="N100" i="21"/>
  <c r="N151" i="21" s="1"/>
  <c r="AJ100" i="21"/>
  <c r="AJ151" i="21" s="1"/>
  <c r="AL100" i="21"/>
  <c r="AL151" i="21" s="1"/>
  <c r="T100" i="21"/>
  <c r="T151" i="21" s="1"/>
  <c r="K100" i="21"/>
  <c r="K151" i="21" s="1"/>
  <c r="S100" i="21"/>
  <c r="S151" i="21" s="1"/>
  <c r="H143" i="15"/>
  <c r="H147" i="15" s="1"/>
  <c r="H81" i="21"/>
  <c r="AJ22" i="39" l="1"/>
  <c r="AJ28" i="39" s="1"/>
  <c r="AJ31" i="38"/>
  <c r="M31" i="38"/>
  <c r="M22" i="39"/>
  <c r="M28" i="39" s="1"/>
  <c r="Z24" i="39"/>
  <c r="Z30" i="39" s="1"/>
  <c r="Z29" i="38"/>
  <c r="AF97" i="21"/>
  <c r="AF148" i="21" s="1"/>
  <c r="AJ97" i="21"/>
  <c r="AJ148" i="21" s="1"/>
  <c r="Y97" i="21"/>
  <c r="Y148" i="21" s="1"/>
  <c r="V97" i="21"/>
  <c r="V148" i="21" s="1"/>
  <c r="AH97" i="21"/>
  <c r="AH148" i="21" s="1"/>
  <c r="AE97" i="21"/>
  <c r="AE148" i="21" s="1"/>
  <c r="J97" i="21"/>
  <c r="J148" i="21" s="1"/>
  <c r="Z97" i="21"/>
  <c r="Z148" i="21" s="1"/>
  <c r="AA97" i="21"/>
  <c r="AA148" i="21" s="1"/>
  <c r="T97" i="21"/>
  <c r="T148" i="21" s="1"/>
  <c r="AM97" i="21"/>
  <c r="AM148" i="21" s="1"/>
  <c r="N97" i="21"/>
  <c r="N148" i="21" s="1"/>
  <c r="P97" i="21"/>
  <c r="P148" i="21" s="1"/>
  <c r="K97" i="21"/>
  <c r="K148" i="21" s="1"/>
  <c r="Q97" i="21"/>
  <c r="Q148" i="21" s="1"/>
  <c r="AQ97" i="21"/>
  <c r="AQ148" i="21" s="1"/>
  <c r="U97" i="21"/>
  <c r="U148" i="21" s="1"/>
  <c r="O97" i="21"/>
  <c r="O148" i="21" s="1"/>
  <c r="AC97" i="21"/>
  <c r="AC148" i="21" s="1"/>
  <c r="R97" i="21"/>
  <c r="R148" i="21" s="1"/>
  <c r="AL97" i="21"/>
  <c r="AL148" i="21" s="1"/>
  <c r="AR97" i="21"/>
  <c r="AR148" i="21" s="1"/>
  <c r="AG97" i="21"/>
  <c r="AG148" i="21" s="1"/>
  <c r="X97" i="21"/>
  <c r="X148" i="21" s="1"/>
  <c r="AB97" i="21"/>
  <c r="AB148" i="21" s="1"/>
  <c r="AK97" i="21"/>
  <c r="AK148" i="21" s="1"/>
  <c r="W97" i="21"/>
  <c r="W148" i="21" s="1"/>
  <c r="AO97" i="21"/>
  <c r="AO148" i="21" s="1"/>
  <c r="M97" i="21"/>
  <c r="M148" i="21" s="1"/>
  <c r="S97" i="21"/>
  <c r="S148" i="21" s="1"/>
  <c r="AI97" i="21"/>
  <c r="AI148" i="21" s="1"/>
  <c r="AP97" i="21"/>
  <c r="AP148" i="21" s="1"/>
  <c r="L97" i="21"/>
  <c r="L148" i="21" s="1"/>
  <c r="AD97" i="21"/>
  <c r="AD148" i="21" s="1"/>
  <c r="AN97" i="21"/>
  <c r="AN148" i="21" s="1"/>
  <c r="AL22" i="39"/>
  <c r="AL28" i="39" s="1"/>
  <c r="AL31" i="38"/>
  <c r="J31" i="38"/>
  <c r="J22" i="39"/>
  <c r="J28" i="39" s="1"/>
  <c r="AR22" i="39"/>
  <c r="AR28" i="39" s="1"/>
  <c r="AR31" i="38"/>
  <c r="Q22" i="39"/>
  <c r="Q28" i="39" s="1"/>
  <c r="Q31" i="38"/>
  <c r="W22" i="39"/>
  <c r="W28" i="39" s="1"/>
  <c r="W31" i="38"/>
  <c r="X22" i="39"/>
  <c r="X28" i="39" s="1"/>
  <c r="X31" i="38"/>
  <c r="V24" i="39"/>
  <c r="V30" i="39" s="1"/>
  <c r="V29" i="38"/>
  <c r="L29" i="38"/>
  <c r="L24" i="39"/>
  <c r="L30" i="39" s="1"/>
  <c r="AG29" i="38"/>
  <c r="AG24" i="39"/>
  <c r="AG30" i="39" s="1"/>
  <c r="AF29" i="38"/>
  <c r="AF24" i="39"/>
  <c r="AF30" i="39" s="1"/>
  <c r="M29" i="38"/>
  <c r="M24" i="39"/>
  <c r="M30" i="39" s="1"/>
  <c r="P24" i="39"/>
  <c r="P30" i="39" s="1"/>
  <c r="P29" i="38"/>
  <c r="AQ31" i="38"/>
  <c r="AQ22" i="39"/>
  <c r="AQ28" i="39" s="1"/>
  <c r="Q29" i="38"/>
  <c r="Q24" i="39"/>
  <c r="Q30" i="39" s="1"/>
  <c r="N22" i="39"/>
  <c r="N28" i="39" s="1"/>
  <c r="N31" i="38"/>
  <c r="AK22" i="39"/>
  <c r="AK28" i="39" s="1"/>
  <c r="AK31" i="38"/>
  <c r="AH22" i="39"/>
  <c r="AH28" i="39" s="1"/>
  <c r="AH31" i="38"/>
  <c r="U22" i="39"/>
  <c r="U28" i="39" s="1"/>
  <c r="U31" i="38"/>
  <c r="R22" i="39"/>
  <c r="R28" i="39" s="1"/>
  <c r="R31" i="38"/>
  <c r="AI29" i="38"/>
  <c r="AI24" i="39"/>
  <c r="AI30" i="39" s="1"/>
  <c r="AA29" i="38"/>
  <c r="AA24" i="39"/>
  <c r="AA30" i="39" s="1"/>
  <c r="AJ29" i="38"/>
  <c r="AJ24" i="39"/>
  <c r="AJ30" i="39" s="1"/>
  <c r="AQ29" i="38"/>
  <c r="AQ24" i="39"/>
  <c r="AQ30" i="39" s="1"/>
  <c r="AN29" i="38"/>
  <c r="AN24" i="39"/>
  <c r="AN30" i="39" s="1"/>
  <c r="AL29" i="38"/>
  <c r="AL24" i="39"/>
  <c r="AL30" i="39" s="1"/>
  <c r="H57" i="38"/>
  <c r="L31" i="38"/>
  <c r="L22" i="39"/>
  <c r="L28" i="39" s="1"/>
  <c r="AC29" i="38"/>
  <c r="AC24" i="39"/>
  <c r="AC30" i="39" s="1"/>
  <c r="H55" i="38"/>
  <c r="S31" i="38"/>
  <c r="S22" i="39"/>
  <c r="S28" i="39" s="1"/>
  <c r="Z31" i="38"/>
  <c r="Z22" i="39"/>
  <c r="Z28" i="39" s="1"/>
  <c r="AG31" i="38"/>
  <c r="AG22" i="39"/>
  <c r="AG28" i="39" s="1"/>
  <c r="V22" i="39"/>
  <c r="V28" i="39" s="1"/>
  <c r="V31" i="38"/>
  <c r="AM31" i="38"/>
  <c r="AM22" i="39"/>
  <c r="AM28" i="39" s="1"/>
  <c r="O31" i="38"/>
  <c r="O22" i="39"/>
  <c r="O28" i="39" s="1"/>
  <c r="R24" i="39"/>
  <c r="R30" i="39" s="1"/>
  <c r="R29" i="38"/>
  <c r="N29" i="38"/>
  <c r="N24" i="39"/>
  <c r="N30" i="39" s="1"/>
  <c r="S29" i="38"/>
  <c r="S24" i="39"/>
  <c r="S30" i="39" s="1"/>
  <c r="AK29" i="38"/>
  <c r="AK24" i="39"/>
  <c r="AK30" i="39" s="1"/>
  <c r="Y29" i="38"/>
  <c r="Y24" i="39"/>
  <c r="Y30" i="39" s="1"/>
  <c r="AD24" i="39"/>
  <c r="AD30" i="39" s="1"/>
  <c r="AD29" i="38"/>
  <c r="AE31" i="38"/>
  <c r="AE22" i="39"/>
  <c r="AE28" i="39" s="1"/>
  <c r="J29" i="38"/>
  <c r="J24" i="39"/>
  <c r="J30" i="39" s="1"/>
  <c r="K31" i="38"/>
  <c r="K22" i="39"/>
  <c r="K28" i="39" s="1"/>
  <c r="AO22" i="39"/>
  <c r="AO28" i="39" s="1"/>
  <c r="AO31" i="38"/>
  <c r="Y31" i="38"/>
  <c r="Y22" i="39"/>
  <c r="Y28" i="39" s="1"/>
  <c r="AI22" i="39"/>
  <c r="AI28" i="39" s="1"/>
  <c r="AI31" i="38"/>
  <c r="AB22" i="39"/>
  <c r="AB28" i="39" s="1"/>
  <c r="AB31" i="38"/>
  <c r="AN22" i="39"/>
  <c r="AN28" i="39" s="1"/>
  <c r="AN31" i="38"/>
  <c r="AR29" i="38"/>
  <c r="AR24" i="39"/>
  <c r="AR30" i="39" s="1"/>
  <c r="AB29" i="38"/>
  <c r="AB24" i="39"/>
  <c r="AB30" i="39" s="1"/>
  <c r="AO29" i="38"/>
  <c r="AO24" i="39"/>
  <c r="AO30" i="39" s="1"/>
  <c r="X29" i="38"/>
  <c r="X24" i="39"/>
  <c r="X30" i="39" s="1"/>
  <c r="K24" i="39"/>
  <c r="K30" i="39" s="1"/>
  <c r="K29" i="38"/>
  <c r="O24" i="39"/>
  <c r="O30" i="39" s="1"/>
  <c r="O29" i="38"/>
  <c r="J45" i="22"/>
  <c r="H63" i="20"/>
  <c r="H67" i="20" s="1"/>
  <c r="H35" i="33"/>
  <c r="A4" i="15"/>
  <c r="AF31" i="38"/>
  <c r="AF22" i="39"/>
  <c r="AF28" i="39" s="1"/>
  <c r="AM24" i="39"/>
  <c r="AM30" i="39" s="1"/>
  <c r="AM29" i="38"/>
  <c r="T31" i="38"/>
  <c r="T22" i="39"/>
  <c r="T28" i="39" s="1"/>
  <c r="AP31" i="38"/>
  <c r="AP22" i="39"/>
  <c r="AP28" i="39" s="1"/>
  <c r="AA31" i="38"/>
  <c r="AA22" i="39"/>
  <c r="AA28" i="39" s="1"/>
  <c r="P31" i="38"/>
  <c r="P22" i="39"/>
  <c r="P28" i="39" s="1"/>
  <c r="AC31" i="38"/>
  <c r="AC22" i="39"/>
  <c r="AC28" i="39" s="1"/>
  <c r="AD22" i="39"/>
  <c r="AD28" i="39" s="1"/>
  <c r="AD31" i="38"/>
  <c r="AH29" i="38"/>
  <c r="AH24" i="39"/>
  <c r="AH30" i="39" s="1"/>
  <c r="U29" i="38"/>
  <c r="U24" i="39"/>
  <c r="U30" i="39" s="1"/>
  <c r="AP24" i="39"/>
  <c r="AP30" i="39" s="1"/>
  <c r="AP29" i="38"/>
  <c r="W24" i="39"/>
  <c r="W30" i="39" s="1"/>
  <c r="W29" i="38"/>
  <c r="AE29" i="38"/>
  <c r="AE24" i="39"/>
  <c r="AE30" i="39" s="1"/>
  <c r="T24" i="39"/>
  <c r="T30" i="39" s="1"/>
  <c r="T29" i="38"/>
  <c r="H38" i="39" l="1"/>
  <c r="H46" i="39"/>
  <c r="H36" i="39"/>
  <c r="H44" i="39"/>
  <c r="H50" i="39" s="1"/>
  <c r="AN28" i="38"/>
  <c r="AN23" i="39"/>
  <c r="AN29" i="39" s="1"/>
  <c r="M23" i="39"/>
  <c r="M29" i="39" s="1"/>
  <c r="M28" i="38"/>
  <c r="AG28" i="38"/>
  <c r="AG23" i="39"/>
  <c r="AG29" i="39" s="1"/>
  <c r="U28" i="38"/>
  <c r="U23" i="39"/>
  <c r="U29" i="39" s="1"/>
  <c r="AM28" i="38"/>
  <c r="AM23" i="39"/>
  <c r="AM29" i="39" s="1"/>
  <c r="AH28" i="38"/>
  <c r="AH23" i="39"/>
  <c r="AH29" i="39" s="1"/>
  <c r="H54" i="38"/>
  <c r="AO28" i="38"/>
  <c r="AO23" i="39"/>
  <c r="AO29" i="39" s="1"/>
  <c r="AQ28" i="38"/>
  <c r="AQ23" i="39"/>
  <c r="AQ29" i="39" s="1"/>
  <c r="L23" i="39"/>
  <c r="L29" i="39" s="1"/>
  <c r="L28" i="38"/>
  <c r="W23" i="39"/>
  <c r="W29" i="39" s="1"/>
  <c r="W28" i="38"/>
  <c r="AL23" i="39"/>
  <c r="AL29" i="39" s="1"/>
  <c r="AL28" i="38"/>
  <c r="Q23" i="39"/>
  <c r="Q29" i="39" s="1"/>
  <c r="Q28" i="38"/>
  <c r="AA23" i="39"/>
  <c r="AA29" i="39" s="1"/>
  <c r="AA28" i="38"/>
  <c r="Y28" i="38"/>
  <c r="Y23" i="39"/>
  <c r="Y29" i="39" s="1"/>
  <c r="H56" i="38"/>
  <c r="AD28" i="38"/>
  <c r="AD23" i="39"/>
  <c r="AD29" i="39" s="1"/>
  <c r="AR28" i="38"/>
  <c r="AR23" i="39"/>
  <c r="AR29" i="39" s="1"/>
  <c r="T28" i="38"/>
  <c r="T23" i="39"/>
  <c r="T29" i="39" s="1"/>
  <c r="V23" i="39"/>
  <c r="V29" i="39" s="1"/>
  <c r="V28" i="38"/>
  <c r="AP23" i="39"/>
  <c r="AP29" i="39" s="1"/>
  <c r="AP28" i="38"/>
  <c r="AK23" i="39"/>
  <c r="AK29" i="39" s="1"/>
  <c r="AK28" i="38"/>
  <c r="R23" i="39"/>
  <c r="R29" i="39" s="1"/>
  <c r="R28" i="38"/>
  <c r="K28" i="38"/>
  <c r="K23" i="39"/>
  <c r="K29" i="39" s="1"/>
  <c r="Z28" i="38"/>
  <c r="Z23" i="39"/>
  <c r="Z29" i="39" s="1"/>
  <c r="AJ23" i="39"/>
  <c r="AJ29" i="39" s="1"/>
  <c r="AJ28" i="38"/>
  <c r="AI23" i="39"/>
  <c r="AI29" i="39" s="1"/>
  <c r="AI28" i="38"/>
  <c r="AB23" i="39"/>
  <c r="AB29" i="39" s="1"/>
  <c r="AB28" i="38"/>
  <c r="AC23" i="39"/>
  <c r="AC29" i="39" s="1"/>
  <c r="AC28" i="38"/>
  <c r="P28" i="38"/>
  <c r="P23" i="39"/>
  <c r="P29" i="39" s="1"/>
  <c r="J28" i="38"/>
  <c r="H154" i="21"/>
  <c r="J23" i="39"/>
  <c r="J29" i="39" s="1"/>
  <c r="H155" i="21"/>
  <c r="AF28" i="38"/>
  <c r="AF23" i="39"/>
  <c r="AF29" i="39" s="1"/>
  <c r="H38" i="33"/>
  <c r="A4" i="20"/>
  <c r="S23" i="39"/>
  <c r="S29" i="39" s="1"/>
  <c r="S28" i="38"/>
  <c r="X28" i="38"/>
  <c r="X23" i="39"/>
  <c r="X29" i="39" s="1"/>
  <c r="O23" i="39"/>
  <c r="O29" i="39" s="1"/>
  <c r="O28" i="38"/>
  <c r="N23" i="39"/>
  <c r="N29" i="39" s="1"/>
  <c r="N28" i="38"/>
  <c r="AE28" i="38"/>
  <c r="AE23" i="39"/>
  <c r="AE29" i="39" s="1"/>
  <c r="H57" i="39" l="1"/>
  <c r="H30" i="24" s="1"/>
  <c r="H37" i="39"/>
  <c r="H45" i="39"/>
  <c r="H51" i="39" s="1"/>
  <c r="H159" i="21"/>
  <c r="H53" i="38"/>
  <c r="H59" i="38" s="1"/>
  <c r="H58" i="39" l="1"/>
  <c r="H31" i="24" s="1"/>
  <c r="H53" i="39"/>
  <c r="H62" i="39" s="1"/>
  <c r="H36" i="33"/>
  <c r="A4" i="21"/>
  <c r="H60" i="38"/>
  <c r="H62" i="38"/>
  <c r="H63" i="38" s="1"/>
  <c r="H40" i="33" l="1"/>
  <c r="A4" i="39"/>
  <c r="H80" i="38"/>
  <c r="M43" i="22" s="1"/>
  <c r="H79" i="38"/>
  <c r="L43" i="22" s="1"/>
  <c r="H77" i="38"/>
  <c r="H81" i="38"/>
  <c r="N43" i="22" s="1"/>
  <c r="H78" i="38"/>
  <c r="K43" i="22" s="1"/>
  <c r="J43" i="22" l="1"/>
  <c r="H83" i="38"/>
  <c r="H87" i="38" s="1"/>
  <c r="L78" i="22"/>
  <c r="L47" i="22"/>
  <c r="L70" i="22" s="1"/>
  <c r="L84" i="22" s="1"/>
  <c r="L130" i="22" s="1"/>
  <c r="N78" i="22"/>
  <c r="N47" i="22"/>
  <c r="N70" i="22" s="1"/>
  <c r="M47" i="22"/>
  <c r="M70" i="22" s="1"/>
  <c r="M78" i="22"/>
  <c r="K78" i="22"/>
  <c r="K47" i="22"/>
  <c r="K70" i="22" s="1"/>
  <c r="K84" i="22" s="1"/>
  <c r="K130" i="22" s="1"/>
  <c r="M84" i="22" l="1"/>
  <c r="M130" i="22" s="1"/>
  <c r="H37" i="33"/>
  <c r="A4" i="38"/>
  <c r="J47" i="22"/>
  <c r="J78" i="22"/>
  <c r="N84" i="22"/>
  <c r="N130" i="22" s="1"/>
  <c r="H49" i="22" l="1"/>
  <c r="J70" i="22"/>
  <c r="J84" i="22" s="1"/>
  <c r="J130" i="22" s="1"/>
  <c r="H134" i="22" s="1"/>
  <c r="J146" i="22" l="1"/>
  <c r="H18" i="24" s="1"/>
  <c r="H140" i="22"/>
  <c r="H150" i="22" s="1"/>
  <c r="L146" i="22"/>
  <c r="H20" i="24" s="1"/>
  <c r="K146" i="22"/>
  <c r="H19" i="24" s="1"/>
  <c r="M146" i="22"/>
  <c r="H21" i="24" s="1"/>
  <c r="H39" i="24" s="1"/>
  <c r="H23" i="23" s="1"/>
  <c r="N146" i="22"/>
  <c r="H154" i="22" l="1"/>
  <c r="H188" i="22" s="1"/>
  <c r="H36" i="24"/>
  <c r="H20" i="23" s="1"/>
  <c r="H38" i="24"/>
  <c r="H22" i="23" s="1"/>
  <c r="H37" i="24"/>
  <c r="H21" i="23" s="1"/>
  <c r="H23" i="24"/>
  <c r="H43" i="24" s="1"/>
  <c r="A4" i="22"/>
  <c r="H39" i="33"/>
  <c r="H42" i="33" l="1"/>
  <c r="H43" i="33" s="1"/>
  <c r="A4" i="33" s="1"/>
  <c r="A4" i="24"/>
</calcChain>
</file>

<file path=xl/sharedStrings.xml><?xml version="1.0" encoding="utf-8"?>
<sst xmlns="http://schemas.openxmlformats.org/spreadsheetml/2006/main" count="2991" uniqueCount="795">
  <si>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</si>
  <si>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</si>
  <si>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</si>
  <si>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</si>
  <si>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</si>
  <si>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</si>
  <si>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</si>
  <si>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</si>
  <si>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</si>
  <si>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</si>
  <si>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</si>
  <si>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</si>
  <si>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</si>
  <si>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</si>
  <si>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</si>
  <si>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</si>
  <si>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</si>
  <si>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</si>
  <si>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</si>
  <si>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</si>
  <si>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</si>
  <si>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</si>
  <si>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</si>
  <si>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</si>
  <si>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</si>
  <si>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</si>
  <si>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</si>
  <si>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</si>
  <si>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</si>
  <si>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</si>
  <si>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</si>
  <si>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</si>
  <si>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</si>
  <si>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</si>
  <si>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</si>
  <si>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</si>
  <si>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</si>
  <si>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</si>
  <si>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</si>
  <si>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</si>
  <si>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</si>
  <si>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</si>
  <si>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</si>
  <si>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</si>
  <si>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</si>
  <si>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</si>
  <si>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</si>
  <si>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</si>
  <si>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</si>
  <si>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</si>
  <si>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</si>
  <si>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</si>
  <si>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</si>
  <si>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</si>
  <si>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</si>
  <si>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</si>
  <si>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</si>
  <si>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</si>
  <si>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</si>
  <si>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</si>
  <si>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</si>
  <si>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</si>
  <si>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</si>
  <si>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</si>
  <si>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</si>
  <si>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</si>
  <si>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</si>
  <si>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</si>
  <si>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</si>
  <si>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</si>
  <si>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</si>
  <si>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</si>
  <si>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</si>
  <si>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</si>
  <si>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</si>
  <si>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</si>
  <si>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</si>
  <si>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</si>
  <si>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</si>
  <si>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</si>
  <si>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</si>
  <si>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</si>
  <si>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</si>
  <si>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</si>
  <si>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</si>
  <si>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</si>
  <si>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</si>
  <si>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</si>
  <si>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</si>
  <si>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</si>
  <si>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</si>
  <si>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</si>
  <si>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</si>
  <si>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</si>
  <si>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</si>
  <si>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</si>
  <si>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</si>
  <si>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</si>
  <si>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</si>
  <si>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</si>
  <si>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</si>
  <si>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</si>
  <si>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</si>
  <si>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</si>
  <si>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</si>
  <si>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</si>
  <si>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</si>
  <si>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</si>
  <si>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</si>
  <si>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</si>
  <si>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</si>
  <si>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</si>
  <si>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</si>
  <si>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</si>
  <si>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</si>
  <si>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</si>
  <si>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</si>
  <si>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</si>
  <si>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</si>
  <si>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</si>
  <si>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</si>
  <si>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</si>
  <si>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</si>
  <si>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</si>
  <si>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</si>
  <si>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</si>
  <si>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</si>
  <si>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</si>
  <si>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</si>
  <si>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</si>
  <si>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</si>
  <si>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</si>
  <si>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</si>
  <si>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</si>
  <si>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</si>
  <si>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</si>
  <si>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</si>
  <si>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</si>
  <si>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</si>
  <si>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</si>
  <si>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</si>
  <si>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</si>
  <si>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</si>
  <si>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</si>
  <si>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</si>
  <si>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</si>
  <si>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</si>
  <si>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</si>
  <si>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</si>
  <si>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</si>
  <si>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</si>
  <si>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</si>
  <si>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</si>
  <si>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</si>
  <si>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</si>
  <si>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</si>
  <si>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</si>
  <si>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</si>
  <si>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</si>
  <si>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</si>
  <si>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</si>
  <si>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</si>
  <si>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</si>
  <si>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</si>
  <si>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</si>
  <si>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</si>
  <si>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</si>
  <si>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</si>
  <si>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</si>
  <si>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</si>
  <si>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</si>
  <si>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</si>
  <si>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</si>
  <si>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</si>
  <si>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</si>
  <si>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</si>
  <si>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</si>
  <si>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</si>
  <si>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</si>
  <si>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</si>
  <si>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</si>
  <si>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</si>
  <si>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</si>
  <si>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</si>
  <si>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</si>
  <si>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</si>
  <si>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</si>
  <si>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</si>
  <si>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</si>
  <si>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</si>
  <si>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</si>
  <si>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</si>
  <si>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</si>
  <si>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</si>
  <si>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</si>
  <si>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</si>
  <si>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</si>
  <si>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</si>
  <si>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</si>
  <si>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</si>
  <si>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</si>
  <si>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</si>
  <si>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</si>
  <si>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</si>
  <si>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</si>
  <si>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</si>
  <si>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</si>
  <si>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</si>
  <si>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</si>
  <si>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</si>
  <si>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</si>
  <si>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</si>
  <si>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</si>
  <si>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</si>
  <si>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</si>
  <si>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</si>
  <si>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</si>
  <si>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</si>
  <si>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</si>
  <si>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</si>
  <si>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</si>
  <si>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</si>
  <si>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</si>
  <si>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</si>
  <si>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</si>
  <si>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</si>
  <si>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</si>
  <si>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</si>
  <si>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</si>
  <si>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</si>
  <si>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</si>
  <si>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</si>
  <si>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</si>
  <si>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</si>
  <si>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</si>
  <si>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</si>
  <si>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</si>
  <si>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</si>
  <si>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</si>
  <si>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</si>
  <si>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</si>
  <si>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</si>
  <si>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</si>
  <si>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</si>
  <si>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</si>
  <si>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</si>
  <si>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</si>
  <si>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</si>
  <si>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</si>
  <si>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</si>
  <si>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</si>
  <si>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</si>
  <si>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</si>
  <si>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</si>
  <si>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</si>
  <si>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</si>
  <si>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</si>
  <si>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</si>
  <si>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</si>
  <si>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</si>
  <si>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</si>
  <si>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</si>
  <si>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</si>
  <si>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</si>
  <si>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</si>
  <si>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</si>
  <si>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</si>
  <si>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</si>
  <si>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</si>
  <si>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</si>
  <si>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</si>
  <si>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</si>
  <si>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</si>
  <si>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</si>
  <si>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</si>
  <si>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</si>
  <si>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</si>
  <si>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</si>
  <si>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</si>
  <si>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</si>
  <si>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</si>
  <si>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</si>
  <si>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</si>
  <si>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</si>
  <si>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</si>
  <si>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</si>
  <si>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</si>
  <si>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</si>
  <si>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</si>
  <si>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</si>
  <si>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</si>
  <si>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</si>
  <si>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</si>
  <si>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</si>
  <si>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</si>
  <si>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</si>
  <si>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</si>
  <si>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</si>
  <si>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</si>
  <si>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</si>
  <si>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</si>
  <si>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</si>
  <si>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</si>
  <si>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</si>
  <si>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</si>
  <si>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</si>
  <si>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</si>
  <si>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</si>
  <si>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</si>
  <si>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</si>
  <si>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</si>
  <si>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</si>
  <si>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</si>
  <si>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</si>
  <si>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</si>
  <si>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</si>
  <si>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</si>
  <si>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</si>
  <si>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</si>
  <si>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</si>
  <si>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</si>
  <si>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</si>
  <si>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</si>
  <si>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</si>
  <si>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</si>
  <si>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</si>
  <si>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</si>
  <si>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</si>
  <si>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</si>
  <si>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</si>
  <si>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</si>
  <si>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</si>
  <si>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</si>
  <si>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</si>
  <si>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</si>
  <si>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</si>
  <si>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</si>
  <si>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</si>
  <si>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</si>
  <si>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</si>
  <si>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</si>
  <si>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</si>
  <si>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</si>
  <si>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</si>
  <si>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</si>
  <si>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</si>
  <si>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</si>
  <si>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</si>
  <si>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</si>
  <si>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</si>
  <si>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</si>
  <si>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</si>
  <si>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</si>
  <si>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</si>
  <si>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</si>
  <si>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</si>
  <si>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</si>
  <si>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</si>
  <si>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</si>
  <si>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</si>
  <si>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</si>
  <si>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</si>
  <si>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</si>
  <si>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</si>
  <si>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</si>
  <si>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</si>
  <si>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</si>
  <si>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</si>
  <si>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</si>
  <si>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</si>
  <si>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</si>
  <si>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</si>
  <si>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</si>
  <si>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</si>
  <si>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</si>
  <si>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</si>
  <si>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</si>
  <si>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</si>
  <si>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</si>
  <si>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</si>
  <si>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</si>
  <si>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</si>
  <si>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</si>
  <si>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</si>
  <si>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</si>
  <si>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</si>
  <si>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</si>
  <si>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</si>
  <si>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</si>
  <si>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</si>
  <si>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</si>
  <si>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</si>
  <si>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</si>
  <si>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</si>
  <si>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</si>
  <si>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</si>
  <si>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</si>
  <si>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</si>
  <si>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</si>
  <si>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</si>
  <si>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</si>
  <si>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</si>
  <si>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</si>
  <si>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</si>
  <si>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</si>
  <si>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</si>
  <si>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</si>
  <si>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</si>
  <si>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</si>
  <si>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</si>
  <si>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</si>
  <si>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</si>
  <si>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</si>
  <si>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</si>
  <si>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</si>
  <si>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</si>
  <si>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</si>
  <si>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</si>
  <si>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</si>
  <si>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</si>
  <si>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</si>
  <si>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</si>
  <si>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</si>
  <si>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</si>
  <si>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</si>
  <si>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</si>
  <si>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</si>
  <si>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</si>
  <si>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</si>
  <si>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</si>
  <si>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</si>
  <si>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</si>
  <si>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</si>
  <si>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</si>
  <si>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</si>
  <si>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</si>
  <si>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</si>
  <si>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</si>
  <si>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</si>
  <si>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</si>
  <si>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</si>
  <si>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</si>
  <si>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</si>
  <si>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</si>
  <si>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</si>
  <si>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</si>
  <si>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</si>
  <si>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</si>
  <si>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</si>
  <si>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</si>
  <si>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</si>
  <si>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</si>
  <si>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</si>
  <si>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</si>
  <si>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</si>
  <si>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</si>
  <si>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</si>
  <si>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</si>
  <si>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</si>
  <si>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</si>
  <si>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</si>
  <si>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</si>
  <si>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</si>
  <si>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</si>
  <si>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</si>
  <si>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</si>
  <si>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</si>
  <si>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</si>
  <si>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</si>
  <si>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</si>
  <si>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</si>
  <si>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</si>
  <si>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</si>
  <si>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</si>
  <si>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</si>
  <si>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</si>
  <si>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</si>
  <si>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</si>
  <si>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</si>
  <si>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</si>
  <si>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</si>
  <si>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</si>
  <si>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</si>
  <si>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</si>
  <si>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</si>
  <si>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</si>
  <si>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</si>
  <si>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</si>
  <si>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</si>
  <si>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</si>
  <si>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</si>
  <si>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</si>
  <si>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</si>
  <si>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</si>
  <si>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</si>
  <si>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</si>
  <si>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</si>
  <si>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</si>
  <si>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</si>
  <si>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</si>
  <si>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</si>
  <si>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</si>
  <si>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</si>
  <si>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</si>
  <si>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</si>
  <si>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</si>
  <si>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</si>
  <si>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</si>
  <si>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</si>
  <si>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</si>
  <si>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</si>
  <si>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</si>
  <si>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</si>
  <si>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</si>
  <si>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</si>
  <si>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</si>
  <si>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</si>
  <si>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</si>
  <si>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</si>
  <si>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</si>
  <si>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</si>
  <si>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</si>
  <si>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</si>
  <si>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</si>
  <si>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</si>
  <si>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</si>
  <si>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</si>
  <si>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</si>
  <si>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</si>
  <si>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</si>
  <si>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</si>
  <si>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</si>
  <si>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</si>
  <si>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</si>
  <si>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</si>
  <si>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</si>
  <si>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</si>
  <si>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</si>
  <si>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</si>
  <si>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</si>
  <si>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</si>
  <si>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</si>
  <si>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</si>
  <si>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</si>
  <si>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</si>
  <si>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</si>
  <si>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</si>
  <si>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</si>
  <si>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</si>
  <si>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</si>
  <si>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</si>
  <si>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</si>
  <si>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</si>
  <si>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</si>
  <si>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</si>
  <si>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</si>
  <si>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</si>
  <si>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</si>
  <si>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</si>
  <si>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</si>
  <si>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</si>
  <si>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</si>
  <si>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</si>
  <si>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</si>
  <si>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</si>
  <si>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</si>
  <si>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</si>
  <si>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</si>
  <si>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</si>
  <si>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</si>
  <si>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</si>
  <si>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</si>
  <si>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</si>
  <si>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</si>
  <si>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</si>
  <si>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</si>
  <si>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</si>
  <si>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</si>
  <si>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</si>
  <si>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</si>
  <si>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</si>
  <si>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</si>
  <si>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</si>
  <si>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</si>
  <si>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</si>
  <si>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</si>
  <si>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</si>
  <si>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</si>
  <si>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</si>
  <si>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</si>
  <si>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</si>
  <si>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</si>
  <si>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</si>
  <si>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</si>
  <si>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</si>
  <si>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</si>
  <si>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</si>
  <si>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</si>
  <si>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</si>
  <si>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</si>
  <si>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</si>
  <si>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</si>
  <si>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</si>
  <si>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</si>
  <si>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</si>
  <si>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</si>
  <si>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</si>
  <si>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</si>
  <si>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</si>
  <si>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</si>
  <si>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</si>
  <si>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</si>
  <si>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</si>
  <si>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</si>
  <si>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</si>
  <si>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</si>
  <si>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</si>
  <si>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</si>
  <si>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</si>
  <si>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</si>
  <si>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</si>
  <si>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</si>
  <si>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</si>
  <si>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</si>
  <si>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</si>
  <si>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</si>
  <si>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</si>
  <si>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</si>
  <si>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</si>
  <si>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</si>
  <si>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</si>
  <si>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</si>
  <si>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</si>
  <si>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</si>
  <si>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</si>
  <si>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</si>
  <si>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</si>
  <si>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</si>
  <si>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</si>
  <si>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</si>
  <si>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</si>
  <si>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</si>
  <si>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</si>
  <si>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</si>
  <si>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</si>
  <si>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</si>
  <si>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</si>
  <si>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</si>
  <si>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</si>
  <si>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</si>
  <si>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</si>
  <si>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</si>
  <si>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</si>
  <si>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</si>
  <si>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</si>
  <si>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</si>
  <si>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</si>
  <si>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</si>
  <si>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</si>
  <si>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</si>
  <si>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</si>
  <si>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</si>
  <si>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</si>
  <si>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</si>
  <si>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</si>
  <si>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</si>
  <si>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</si>
  <si>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</si>
  <si>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</si>
  <si>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</si>
  <si>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</si>
  <si>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</si>
  <si>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</si>
  <si>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</si>
  <si>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</si>
  <si>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</si>
  <si>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</si>
  <si>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</si>
  <si>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</si>
  <si>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</si>
  <si>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</si>
  <si>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</si>
  <si>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</si>
  <si>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</si>
  <si>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</si>
  <si>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</si>
  <si>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</si>
  <si>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</si>
  <si>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</si>
  <si>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</si>
  <si>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</si>
  <si>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</si>
  <si>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</si>
  <si>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</si>
  <si>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</si>
  <si>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</si>
  <si>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</si>
  <si>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</si>
  <si>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</si>
  <si>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</si>
  <si>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</si>
  <si>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</si>
  <si>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</si>
  <si>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</si>
  <si>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</si>
  <si>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</si>
  <si>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</si>
  <si>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</si>
  <si>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</si>
  <si>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</si>
  <si>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</si>
  <si>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</si>
  <si>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</si>
  <si>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</si>
  <si>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</si>
  <si>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</si>
  <si>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</si>
  <si>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</si>
  <si>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</si>
  <si>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</si>
  <si>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</si>
  <si>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</si>
  <si>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</si>
  <si>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</si>
  <si>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</si>
  <si>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</si>
  <si>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</si>
  <si>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</si>
  <si>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</si>
  <si>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</si>
  <si>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</si>
  <si>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</si>
  <si>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</si>
  <si>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</si>
  <si>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</si>
  <si>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</si>
  <si>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</si>
  <si>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</si>
  <si>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</si>
  <si>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</si>
  <si>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</si>
  <si>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</si>
  <si>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</si>
  <si>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</si>
  <si>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</si>
  <si>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</si>
  <si>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</si>
  <si>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</si>
  <si>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</si>
  <si>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</si>
  <si>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</si>
  <si>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</si>
  <si>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</si>
  <si>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</si>
  <si>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</si>
  <si>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</si>
  <si>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</si>
  <si>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</si>
  <si>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</si>
  <si>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</si>
  <si>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</si>
  <si>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</si>
  <si>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</si>
  <si>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</si>
  <si>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</si>
  <si>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</si>
  <si>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</si>
  <si>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</si>
  <si>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</si>
  <si>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</si>
  <si>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</si>
  <si>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</si>
  <si>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</si>
  <si>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</si>
  <si>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</si>
  <si>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</si>
  <si>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</si>
  <si>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</si>
  <si>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</si>
  <si>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</si>
  <si>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</si>
  <si>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</si>
  <si>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</si>
  <si>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</si>
  <si>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</si>
  <si>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</si>
  <si>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</si>
  <si>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</si>
  <si>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</si>
  <si>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</si>
  <si>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>Release for 2025/26 charge setting</t>
  </si>
  <si>
    <t>2025/26</t>
  </si>
  <si>
    <t xml:space="preserve">Release for charge setting. Cover sheet and version control updated only. </t>
  </si>
  <si>
    <t>Attachment A_2025-26 Charging Methodologies Pre-Release (shared on 09/10/2023)</t>
  </si>
  <si>
    <t>NGED South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</si>
</sst>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3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abSelected="1" topLeftCell="A10" zoomScale="80" zoomScaleNormal="80" workbookViewId="0">
      <selection activeCell="D33" sqref="D33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790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45236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A_2025-26 Charging Methodologies Pre-Release (shared on 09/10/2023)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743</v>
      </c>
    </row>
    <row r="17" spans="2:4" x14ac:dyDescent="0.25">
      <c r="B17" s="31"/>
      <c r="D17" s="37" t="s">
        <v>713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791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28" t="s">
        <v>794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564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565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49299918.108546756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23067824.613711819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93064880.701504499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58049577.21807123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42157608.691195436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0.41074973886567012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0.58925026113432988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0.41074973886567012</v>
      </c>
      <c r="K34" s="166">
        <f>H$31</f>
        <v>0.58925026113432988</v>
      </c>
      <c r="L34" s="167"/>
      <c r="M34" s="167"/>
      <c r="N34" s="167"/>
      <c r="O34" s="59"/>
      <c r="P34" s="103" t="s">
        <v>571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20249928.489184503</v>
      </c>
      <c r="K40" s="104">
        <f>SUMPRODUCT($H21:$H25, K34:K38)</f>
        <v>29049989.619362254</v>
      </c>
      <c r="L40" s="104">
        <f>SUMPRODUCT($H21:$H25, L34:L38)</f>
        <v>23067824.613711819</v>
      </c>
      <c r="M40" s="104">
        <f>SUMPRODUCT($H21:$H25, M34:M38)</f>
        <v>93064880.701504499</v>
      </c>
      <c r="N40" s="104">
        <f>SUMPRODUCT($H21:$H25, N34:N38)</f>
        <v>100207185.90926667</v>
      </c>
      <c r="O40" s="59"/>
      <c r="P40" s="103" t="s">
        <v>577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265639809.33302975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7.623077482259967E-2</v>
      </c>
      <c r="K44" s="135">
        <f>IF($H42, K40 / $H41, 0)</f>
        <v>0.10935856975767738</v>
      </c>
      <c r="L44" s="135">
        <f>IF($H42, L40 / $H41, 0)</f>
        <v>8.6838733515246347E-2</v>
      </c>
      <c r="M44" s="135">
        <f>IF($H42, M40 / $H41, 0)</f>
        <v>0.35034237125516854</v>
      </c>
      <c r="N44" s="135">
        <f>IF($H42, N40 / $H41, 0)</f>
        <v>0.37722955064930802</v>
      </c>
      <c r="O44" s="59"/>
      <c r="P44" s="103" t="s">
        <v>577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0.71650967763412443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0.41074973886567012</v>
      </c>
      <c r="K52" s="166">
        <f>K34</f>
        <v>0.58925026113432988</v>
      </c>
      <c r="L52" s="167"/>
      <c r="M52" s="167"/>
      <c r="N52" s="167"/>
      <c r="O52" s="59"/>
      <c r="P52" s="103" t="s">
        <v>571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0.71650967763412443</v>
      </c>
      <c r="O55" s="59"/>
      <c r="P55" s="103" t="s">
        <v>578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0.71650967763412443</v>
      </c>
      <c r="O56" s="59"/>
      <c r="P56" s="103" t="s">
        <v>578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20249928.489184503</v>
      </c>
      <c r="K58" s="104">
        <f>SUMPRODUCT($H21:$H25, K52:K56)</f>
        <v>29049989.619362254</v>
      </c>
      <c r="L58" s="104">
        <f>SUMPRODUCT($H21:$H25, L52:L56)</f>
        <v>23067824.613711819</v>
      </c>
      <c r="M58" s="104">
        <f>SUMPRODUCT($H21:$H25, M52:M56)</f>
        <v>93064880.701504499</v>
      </c>
      <c r="N58" s="104">
        <f>SUMPRODUCT($H21:$H25, N52:N56)</f>
        <v>71799418.472471431</v>
      </c>
      <c r="O58" s="59"/>
      <c r="P58" s="103" t="s">
        <v>577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237232041.89623451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8.5359162815121903E-2</v>
      </c>
      <c r="K62" s="135">
        <f>IF($H60, K58 / $H59, 0)</f>
        <v>0.12245390372717334</v>
      </c>
      <c r="L62" s="135">
        <f>IF($H60, L58 / $H59, 0)</f>
        <v>9.7237390149015807E-2</v>
      </c>
      <c r="M62" s="135">
        <f>IF($H60, M58 / $H59, 0)</f>
        <v>0.39229473370300944</v>
      </c>
      <c r="N62" s="135">
        <f>IF($H60, N58 / $H59, 0)</f>
        <v>0.30265480960567948</v>
      </c>
      <c r="O62" s="59"/>
      <c r="P62" s="103" t="s">
        <v>577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216578688.76116019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253200000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251473000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721251688.76116014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0.34866192193176876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0.6513380780682313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0.18832993042687932</v>
      </c>
      <c r="K33" s="149">
        <f>Expensed!H69</f>
        <v>0.24990508562637545</v>
      </c>
      <c r="L33" s="149">
        <f>Expensed!H70</f>
        <v>8.0088988993139779E-2</v>
      </c>
      <c r="M33" s="149">
        <f>Expensed!H71</f>
        <v>0.27723527055326813</v>
      </c>
      <c r="N33" s="149">
        <f>Expensed!H72</f>
        <v>0.20444072440033736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7.623077482259967E-2</v>
      </c>
      <c r="K35" s="149">
        <f>Capitalised!K44</f>
        <v>0.10935856975767738</v>
      </c>
      <c r="L35" s="149">
        <f>Capitalised!L44</f>
        <v>8.6838733515246347E-2</v>
      </c>
      <c r="M35" s="149">
        <f>Capitalised!M44</f>
        <v>0.35034237125516854</v>
      </c>
      <c r="N35" s="149">
        <f>Capitalised!N44</f>
        <v>0.37722955064930802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0.11531548186251622</v>
      </c>
      <c r="K37" s="116">
        <f>($H$27 * K33) + ($H$29 * K35)</f>
        <v>0.15836178810127149</v>
      </c>
      <c r="L37" s="116">
        <f>($H$27 * L33) + ($H$29 * L35)</f>
        <v>8.4485354617620245E-2</v>
      </c>
      <c r="M37" s="116">
        <f>($H$27 * M33) + ($H$29 * M35)</f>
        <v>0.32485270901758456</v>
      </c>
      <c r="N37" s="116">
        <f>($H$27 * N33) + ($H$29 * N35)</f>
        <v>0.31698466640100748</v>
      </c>
      <c r="O37" s="59"/>
      <c r="P37" s="103" t="s">
        <v>579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0.19416344934871207</v>
      </c>
      <c r="K43" s="149">
        <f>Expensed!H78</f>
        <v>0.25979205377790809</v>
      </c>
      <c r="L43" s="149">
        <f>Expensed!H79</f>
        <v>8.2561508367449563E-2</v>
      </c>
      <c r="M43" s="149">
        <f>Expensed!H80</f>
        <v>0.28733779305706475</v>
      </c>
      <c r="N43" s="149">
        <f>Expensed!H81</f>
        <v>0.1761451954488655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8.5359162815121903E-2</v>
      </c>
      <c r="K45" s="149">
        <f>Capitalised!K62</f>
        <v>0.12245390372717334</v>
      </c>
      <c r="L45" s="149">
        <f>Capitalised!L62</f>
        <v>9.7237390149015807E-2</v>
      </c>
      <c r="M45" s="149">
        <f>Capitalised!M62</f>
        <v>0.39229473370300944</v>
      </c>
      <c r="N45" s="149">
        <f>Capitalised!N62</f>
        <v>0.30265480960567948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0.12329507447233833</v>
      </c>
      <c r="K47" s="116">
        <f>($H$27 * K43) + ($H$29 * K45)</f>
        <v>0.17033848707841615</v>
      </c>
      <c r="L47" s="116">
        <f>($H$27 * L43) + ($H$29 * L45)</f>
        <v>9.2120469001011493E-2</v>
      </c>
      <c r="M47" s="116">
        <f>($H$27 * M43) + ($H$29 * M45)</f>
        <v>0.35570024505731584</v>
      </c>
      <c r="N47" s="116">
        <f>($H$27 * N43) + ($H$29 * N45)</f>
        <v>0.25854572439091822</v>
      </c>
      <c r="O47" s="59"/>
      <c r="P47" s="103" t="s">
        <v>579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174333196.00000003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2502889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4200000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6702889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167630307.00000003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19330369.626466531</v>
      </c>
      <c r="K69" s="140">
        <f>$H66 * K37</f>
        <v>26546235.156485092</v>
      </c>
      <c r="L69" s="140">
        <f>$H66 * L37</f>
        <v>14162305.931555552</v>
      </c>
      <c r="M69" s="140">
        <f>$H66 * M37</f>
        <v>54455159.342399381</v>
      </c>
      <c r="N69" s="140">
        <f>$H66 * N37</f>
        <v>53136236.943093479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20667991.185385939</v>
      </c>
      <c r="K70" s="143">
        <f>$H66 * K47</f>
        <v>28553892.882870436</v>
      </c>
      <c r="L70" s="143">
        <f>$H66 * L47</f>
        <v>15442182.499623543</v>
      </c>
      <c r="M70" s="143">
        <f>$H66 * M47</f>
        <v>59626141.2789331</v>
      </c>
      <c r="N70" s="143">
        <f>$H66 * N47</f>
        <v>43340099.153187014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4350000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819235.197356925</v>
      </c>
      <c r="K77" s="140">
        <f>$H74 * K33</f>
        <v>1087087.1224747333</v>
      </c>
      <c r="L77" s="140">
        <f>$H74 * L33</f>
        <v>348387.10212015803</v>
      </c>
      <c r="M77" s="140">
        <f>$H74 * M33</f>
        <v>1205973.4269067163</v>
      </c>
      <c r="N77" s="140">
        <f>$H74 * N33</f>
        <v>889317.1511414675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844611.00466689747</v>
      </c>
      <c r="K78" s="143">
        <f>$H74 * K43</f>
        <v>1130095.4339339002</v>
      </c>
      <c r="L78" s="143">
        <f>$H74 * L43</f>
        <v>359142.56139840558</v>
      </c>
      <c r="M78" s="143">
        <f>$H74 * M43</f>
        <v>1249919.3997982317</v>
      </c>
      <c r="N78" s="143">
        <f>$H74 * N43</f>
        <v>766231.60020256497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20149604.823823456</v>
      </c>
      <c r="K83" s="130">
        <f t="shared" si="0"/>
        <v>27633322.278959826</v>
      </c>
      <c r="L83" s="130">
        <f t="shared" si="0"/>
        <v>14510693.03367571</v>
      </c>
      <c r="M83" s="130">
        <f t="shared" si="0"/>
        <v>55661132.769306101</v>
      </c>
      <c r="N83" s="130">
        <f t="shared" si="0"/>
        <v>54025554.094234943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21512602.190052837</v>
      </c>
      <c r="K84" s="143">
        <f t="shared" si="0"/>
        <v>29683988.316804335</v>
      </c>
      <c r="L84" s="143">
        <f t="shared" si="0"/>
        <v>15801325.061021948</v>
      </c>
      <c r="M84" s="143">
        <f t="shared" si="0"/>
        <v>60876060.67873133</v>
      </c>
      <c r="N84" s="143">
        <f t="shared" si="0"/>
        <v>44106330.753389582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2954.8379382999997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2482.1083529999996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7216.2041944999992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9195.9678555749997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675.23700000000008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0.94869646031973665</v>
      </c>
      <c r="O114" s="59"/>
      <c r="P114" s="103" t="s">
        <v>568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0.96579764021315773</v>
      </c>
      <c r="N115" s="104">
        <f>IF($H$106, ($H$102 + $H110 * $H$104) / ($H$102 + $H$104), N$116)</f>
        <v>0.96579764021315773</v>
      </c>
      <c r="O115" s="59"/>
      <c r="P115" s="103" t="s">
        <v>568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7216.2041944999992</v>
      </c>
      <c r="K118" s="104">
        <f>SUMPRODUCT($H93:$H95, K114:K116)</f>
        <v>7216.2041944999992</v>
      </c>
      <c r="L118" s="104">
        <f>SUMPRODUCT($H93:$H95, L114:L116)</f>
        <v>7216.2041944999992</v>
      </c>
      <c r="M118" s="104">
        <f>SUMPRODUCT($H93:$H95, M114:M116)</f>
        <v>9613.418584580766</v>
      </c>
      <c r="N118" s="104">
        <f>SUMPRODUCT($H93:$H95, N114:N116)</f>
        <v>12416.662877464445</v>
      </c>
      <c r="O118" s="59"/>
      <c r="P118" s="103" t="s">
        <v>582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2792.271986868242</v>
      </c>
      <c r="K129" s="130">
        <f t="shared" si="1"/>
        <v>3829.3431746320616</v>
      </c>
      <c r="L129" s="130">
        <f t="shared" si="1"/>
        <v>2010.8484519791414</v>
      </c>
      <c r="M129" s="130">
        <f t="shared" si="1"/>
        <v>5789.9416611883071</v>
      </c>
      <c r="N129" s="130">
        <f t="shared" si="1"/>
        <v>4351.0526642620162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2981.1520863626856</v>
      </c>
      <c r="K130" s="143">
        <f t="shared" si="1"/>
        <v>4113.5183424311481</v>
      </c>
      <c r="L130" s="143">
        <f t="shared" si="1"/>
        <v>2189.7003791917782</v>
      </c>
      <c r="M130" s="143">
        <f t="shared" si="1"/>
        <v>6332.4050797467789</v>
      </c>
      <c r="N130" s="143">
        <f t="shared" si="1"/>
        <v>3552.1887957061417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18773.457938929769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19168.964683438531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539.83015131749869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0.14457776292780877</v>
      </c>
      <c r="K145" s="166">
        <f t="shared" si="2"/>
        <v>0.19827505066658146</v>
      </c>
      <c r="L145" s="166">
        <f t="shared" si="2"/>
        <v>0.10411735394733587</v>
      </c>
      <c r="M145" s="166">
        <f t="shared" si="2"/>
        <v>0.29979057083045763</v>
      </c>
      <c r="N145" s="166">
        <f t="shared" si="2"/>
        <v>0.22528803194621169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0.15125998882009209</v>
      </c>
      <c r="K146" s="177">
        <f t="shared" si="2"/>
        <v>0.20871485937724857</v>
      </c>
      <c r="L146" s="177">
        <f t="shared" si="2"/>
        <v>0.11110270300902871</v>
      </c>
      <c r="M146" s="177">
        <f t="shared" si="2"/>
        <v>0.32129844228626908</v>
      </c>
      <c r="N146" s="178">
        <f t="shared" si="2"/>
        <v>0.18023368884240118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2.7951229681604531E-2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2.7390317664960414E-2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2.7951229681604531E-2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0.16339302049234417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0.20928960411408049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0.19316170247257078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0.43415567292100449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0.34285281359439024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0.10411735394733587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0.29979057083045763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3.6810492020467253E-2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4.7150443017662962E-2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4.3517019797425165E-2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9.7810077110656299E-2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9.7810077110656299E-2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4.3517019797425165E-2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4.7150443017662962E-2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3.6810492020467253E-2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0.29979057083045763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0.10411735394733587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0.34285281359439024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2655000.0000000005</v>
      </c>
      <c r="K21" s="138">
        <f>Expenditure!K145</f>
        <v>8522063.3824810516</v>
      </c>
      <c r="L21" s="138">
        <f>Expenditure!L145</f>
        <v>661901.47443158436</v>
      </c>
      <c r="M21" s="138">
        <f>Expenditure!M145</f>
        <v>666190.14744315902</v>
      </c>
      <c r="N21" s="138">
        <f>Expenditure!N145</f>
        <v>2366190.147443159</v>
      </c>
      <c r="O21" s="138">
        <f>Expenditure!O145</f>
        <v>616899.89689543017</v>
      </c>
      <c r="P21" s="138">
        <f>Expenditure!P145</f>
        <v>132380.29488631687</v>
      </c>
      <c r="Q21" s="138">
        <f>Expenditure!Q145</f>
        <v>772218.38683684845</v>
      </c>
      <c r="R21" s="138">
        <f>Expenditure!R145</f>
        <v>639838.09195053158</v>
      </c>
      <c r="S21" s="138">
        <f>Expenditure!S145</f>
        <v>1588563.5386358025</v>
      </c>
      <c r="T21" s="138">
        <f>Expenditure!T145</f>
        <v>419204.26714000345</v>
      </c>
      <c r="U21" s="138">
        <f>Expenditure!U145</f>
        <v>220633.82481052811</v>
      </c>
      <c r="V21" s="138">
        <f>Expenditure!V145</f>
        <v>154443.67736736967</v>
      </c>
      <c r="W21" s="138">
        <f>Expenditure!W145</f>
        <v>198570.44232947531</v>
      </c>
      <c r="X21" s="138">
        <f>Expenditure!X145</f>
        <v>595711.32698842592</v>
      </c>
      <c r="Y21" s="138">
        <f>Expenditure!Y145</f>
        <v>0</v>
      </c>
      <c r="Z21" s="138">
        <f>Expenditure!Z145</f>
        <v>0</v>
      </c>
      <c r="AA21" s="138">
        <f>Expenditure!AA145</f>
        <v>198570.44232947531</v>
      </c>
      <c r="AB21" s="138">
        <f>Expenditure!AB145</f>
        <v>242697.20729158094</v>
      </c>
      <c r="AC21" s="138">
        <f>Expenditure!AC145</f>
        <v>1279676.1839010632</v>
      </c>
      <c r="AD21" s="138">
        <f>Expenditure!AD145</f>
        <v>397140.88465895061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1020000</v>
      </c>
      <c r="K22" s="188">
        <f>Expenditure!K151</f>
        <v>14329682.762442928</v>
      </c>
      <c r="L22" s="188">
        <f>Expenditure!L151</f>
        <v>890482.87328789779</v>
      </c>
      <c r="M22" s="188">
        <f>Expenditure!M151</f>
        <v>2389048.2873287904</v>
      </c>
      <c r="N22" s="188">
        <f>Expenditure!N151</f>
        <v>689048.28732878983</v>
      </c>
      <c r="O22" s="188">
        <f>Expenditure!O151</f>
        <v>2345745.1278463639</v>
      </c>
      <c r="P22" s="188">
        <f>Expenditure!P151</f>
        <v>178096.57465757956</v>
      </c>
      <c r="Q22" s="188">
        <f>Expenditure!Q151</f>
        <v>1038896.6855025474</v>
      </c>
      <c r="R22" s="188">
        <f>Expenditure!R151</f>
        <v>860800.11084496789</v>
      </c>
      <c r="S22" s="188">
        <f>Expenditure!S151</f>
        <v>2137158.8958909549</v>
      </c>
      <c r="T22" s="188">
        <f>Expenditure!T151</f>
        <v>563972.48641566862</v>
      </c>
      <c r="U22" s="188">
        <f>Expenditure!U151</f>
        <v>296827.62442929926</v>
      </c>
      <c r="V22" s="188">
        <f>Expenditure!V151</f>
        <v>207779.3371005095</v>
      </c>
      <c r="W22" s="188">
        <f>Expenditure!W151</f>
        <v>267144.86198636936</v>
      </c>
      <c r="X22" s="188">
        <f>Expenditure!X151</f>
        <v>801434.58595910808</v>
      </c>
      <c r="Y22" s="188">
        <f>Expenditure!Y151</f>
        <v>0</v>
      </c>
      <c r="Z22" s="188">
        <f>Expenditure!Z151</f>
        <v>0</v>
      </c>
      <c r="AA22" s="188">
        <f>Expenditure!AA151</f>
        <v>267144.86198636936</v>
      </c>
      <c r="AB22" s="188">
        <f>Expenditure!AB151</f>
        <v>326510.38687222922</v>
      </c>
      <c r="AC22" s="188">
        <f>Expenditure!AC151</f>
        <v>1721600.2216899358</v>
      </c>
      <c r="AD22" s="188">
        <f>Expenditure!AD151</f>
        <v>534289.72397273872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1946742.7346401848</v>
      </c>
      <c r="L23" s="133">
        <f>Expenditure!L148</f>
        <v>514193.23133809021</v>
      </c>
      <c r="M23" s="133">
        <f>Expenditure!M148</f>
        <v>1869699.0356886208</v>
      </c>
      <c r="N23" s="133">
        <f>Expenditure!N148</f>
        <v>311173.56778449647</v>
      </c>
      <c r="O23" s="133">
        <f>Expenditure!O148</f>
        <v>422493.98925824824</v>
      </c>
      <c r="P23" s="133">
        <f>Expenditure!P148</f>
        <v>102838.64626761804</v>
      </c>
      <c r="Q23" s="133">
        <f>Expenditure!Q148</f>
        <v>599892.10322777194</v>
      </c>
      <c r="R23" s="133">
        <f>Expenditure!R148</f>
        <v>497053.45696015388</v>
      </c>
      <c r="S23" s="133">
        <f>Expenditure!S148</f>
        <v>1234063.7552114164</v>
      </c>
      <c r="T23" s="133">
        <f>Expenditure!T148</f>
        <v>325655.71318079048</v>
      </c>
      <c r="U23" s="133">
        <f>Expenditure!U148</f>
        <v>171397.7437793634</v>
      </c>
      <c r="V23" s="133">
        <f>Expenditure!V148</f>
        <v>119978.42064555438</v>
      </c>
      <c r="W23" s="133">
        <f>Expenditure!W148</f>
        <v>154257.96940142705</v>
      </c>
      <c r="X23" s="133">
        <f>Expenditure!X148</f>
        <v>462773.90820428118</v>
      </c>
      <c r="Y23" s="133">
        <f>Expenditure!Y148</f>
        <v>0</v>
      </c>
      <c r="Z23" s="133">
        <f>Expenditure!Z148</f>
        <v>0</v>
      </c>
      <c r="AA23" s="133">
        <f>Expenditure!AA148</f>
        <v>154257.96940142705</v>
      </c>
      <c r="AB23" s="133">
        <f>Expenditure!AB148</f>
        <v>188537.51815729972</v>
      </c>
      <c r="AC23" s="133">
        <f>Expenditure!AC148</f>
        <v>994106.91392030776</v>
      </c>
      <c r="AD23" s="133">
        <f>Expenditure!AD148</f>
        <v>308515.9388028541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500000</v>
      </c>
      <c r="AQ23" s="133">
        <f>Expenditure!AQ148</f>
        <v>0</v>
      </c>
      <c r="AR23" s="133">
        <f>Expenditure!AR148</f>
        <v>808180.97335564147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609999.99999999942</v>
      </c>
      <c r="K24" s="145">
        <f>Expenditure!K149</f>
        <v>3299446.4703935548</v>
      </c>
      <c r="L24" s="145">
        <f>Expenditure!L149</f>
        <v>871482.91967417637</v>
      </c>
      <c r="M24" s="145">
        <f>Expenditure!M149</f>
        <v>3168868.5794126056</v>
      </c>
      <c r="N24" s="145">
        <f>Expenditure!N149</f>
        <v>527394.04731673026</v>
      </c>
      <c r="O24" s="145">
        <f>Expenditure!O149</f>
        <v>716066.00955327111</v>
      </c>
      <c r="P24" s="145">
        <f>Expenditure!P149</f>
        <v>174296.58393483527</v>
      </c>
      <c r="Q24" s="145">
        <f>Expenditure!Q149</f>
        <v>1016730.0729532058</v>
      </c>
      <c r="R24" s="145">
        <f>Expenditure!R149</f>
        <v>842433.48901837051</v>
      </c>
      <c r="S24" s="145">
        <f>Expenditure!S149</f>
        <v>2091559.0072180233</v>
      </c>
      <c r="T24" s="145">
        <f>Expenditure!T149</f>
        <v>551939.18246031168</v>
      </c>
      <c r="U24" s="145">
        <f>Expenditure!U149</f>
        <v>290494.30655805883</v>
      </c>
      <c r="V24" s="145">
        <f>Expenditure!V149</f>
        <v>203346.01459064116</v>
      </c>
      <c r="W24" s="145">
        <f>Expenditure!W149</f>
        <v>261444.87590225291</v>
      </c>
      <c r="X24" s="145">
        <f>Expenditure!X149</f>
        <v>784334.62770675879</v>
      </c>
      <c r="Y24" s="145">
        <f>Expenditure!Y149</f>
        <v>0</v>
      </c>
      <c r="Z24" s="145">
        <f>Expenditure!Z149</f>
        <v>0</v>
      </c>
      <c r="AA24" s="145">
        <f>Expenditure!AA149</f>
        <v>261444.87590225291</v>
      </c>
      <c r="AB24" s="145">
        <f>Expenditure!AB149</f>
        <v>319543.73721386469</v>
      </c>
      <c r="AC24" s="145">
        <f>Expenditure!AC149</f>
        <v>1684866.978036741</v>
      </c>
      <c r="AD24" s="145">
        <f>Expenditure!AD149</f>
        <v>522889.75180450582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2655000.0000000005</v>
      </c>
      <c r="K27" s="130">
        <f t="shared" si="0"/>
        <v>8522063.3824810516</v>
      </c>
      <c r="L27" s="130">
        <f t="shared" si="0"/>
        <v>661901.47443158436</v>
      </c>
      <c r="M27" s="130">
        <f t="shared" si="0"/>
        <v>666190.14744315902</v>
      </c>
      <c r="N27" s="130">
        <f t="shared" si="0"/>
        <v>2366190.147443159</v>
      </c>
      <c r="O27" s="130">
        <f t="shared" si="0"/>
        <v>616899.89689543017</v>
      </c>
      <c r="P27" s="130">
        <f t="shared" si="0"/>
        <v>132380.29488631687</v>
      </c>
      <c r="Q27" s="130">
        <f t="shared" si="0"/>
        <v>772218.38683684845</v>
      </c>
      <c r="R27" s="130">
        <f t="shared" si="0"/>
        <v>639838.09195053158</v>
      </c>
      <c r="S27" s="130">
        <f t="shared" si="0"/>
        <v>1588563.5386358025</v>
      </c>
      <c r="T27" s="130">
        <f t="shared" si="0"/>
        <v>419204.26714000345</v>
      </c>
      <c r="U27" s="130">
        <f t="shared" si="0"/>
        <v>220633.82481052811</v>
      </c>
      <c r="V27" s="130">
        <f t="shared" si="0"/>
        <v>154443.67736736967</v>
      </c>
      <c r="W27" s="130">
        <f t="shared" si="0"/>
        <v>198570.44232947531</v>
      </c>
      <c r="X27" s="130">
        <f t="shared" si="0"/>
        <v>595711.32698842592</v>
      </c>
      <c r="Y27" s="130">
        <f t="shared" si="0"/>
        <v>0</v>
      </c>
      <c r="Z27" s="130">
        <f t="shared" si="0"/>
        <v>0</v>
      </c>
      <c r="AA27" s="130">
        <f t="shared" si="0"/>
        <v>198570.44232947531</v>
      </c>
      <c r="AB27" s="130">
        <f t="shared" si="0"/>
        <v>242697.20729158094</v>
      </c>
      <c r="AC27" s="130">
        <f t="shared" si="0"/>
        <v>1279676.1839010632</v>
      </c>
      <c r="AD27" s="130">
        <f t="shared" si="0"/>
        <v>397140.88465895061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1020000</v>
      </c>
      <c r="K28" s="104">
        <f t="shared" si="3"/>
        <v>14329682.762442928</v>
      </c>
      <c r="L28" s="104">
        <f t="shared" si="3"/>
        <v>890482.87328789779</v>
      </c>
      <c r="M28" s="104">
        <f t="shared" si="3"/>
        <v>2389048.2873287904</v>
      </c>
      <c r="N28" s="104">
        <f t="shared" si="3"/>
        <v>689048.28732878983</v>
      </c>
      <c r="O28" s="104">
        <f t="shared" si="3"/>
        <v>2345745.1278463639</v>
      </c>
      <c r="P28" s="104">
        <f t="shared" si="3"/>
        <v>178096.57465757956</v>
      </c>
      <c r="Q28" s="104">
        <f t="shared" si="3"/>
        <v>1038896.6855025474</v>
      </c>
      <c r="R28" s="104">
        <f t="shared" si="3"/>
        <v>860800.11084496789</v>
      </c>
      <c r="S28" s="104">
        <f t="shared" si="3"/>
        <v>2137158.8958909549</v>
      </c>
      <c r="T28" s="104">
        <f t="shared" si="3"/>
        <v>563972.48641566862</v>
      </c>
      <c r="U28" s="104">
        <f t="shared" si="3"/>
        <v>296827.62442929926</v>
      </c>
      <c r="V28" s="104">
        <f t="shared" si="3"/>
        <v>207779.3371005095</v>
      </c>
      <c r="W28" s="104">
        <f t="shared" si="3"/>
        <v>267144.86198636936</v>
      </c>
      <c r="X28" s="104">
        <f t="shared" si="3"/>
        <v>801434.58595910808</v>
      </c>
      <c r="Y28" s="104">
        <f t="shared" si="3"/>
        <v>0</v>
      </c>
      <c r="Z28" s="104">
        <f t="shared" si="3"/>
        <v>0</v>
      </c>
      <c r="AA28" s="104">
        <f t="shared" si="3"/>
        <v>267144.86198636936</v>
      </c>
      <c r="AB28" s="104">
        <f t="shared" si="3"/>
        <v>326510.38687222922</v>
      </c>
      <c r="AC28" s="104">
        <f t="shared" si="3"/>
        <v>1721600.2216899358</v>
      </c>
      <c r="AD28" s="104">
        <f t="shared" si="3"/>
        <v>534289.72397273872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1946742.7346401848</v>
      </c>
      <c r="L29" s="104">
        <f t="shared" si="6"/>
        <v>514193.23133809021</v>
      </c>
      <c r="M29" s="104">
        <f t="shared" si="6"/>
        <v>1869699.0356886208</v>
      </c>
      <c r="N29" s="104">
        <f t="shared" si="6"/>
        <v>311173.56778449647</v>
      </c>
      <c r="O29" s="104">
        <f t="shared" si="6"/>
        <v>422493.98925824824</v>
      </c>
      <c r="P29" s="104">
        <f t="shared" si="6"/>
        <v>102838.64626761804</v>
      </c>
      <c r="Q29" s="104">
        <f t="shared" si="6"/>
        <v>599892.10322777194</v>
      </c>
      <c r="R29" s="104">
        <f t="shared" si="6"/>
        <v>497053.45696015388</v>
      </c>
      <c r="S29" s="104">
        <f t="shared" si="6"/>
        <v>1234063.7552114164</v>
      </c>
      <c r="T29" s="104">
        <f t="shared" si="6"/>
        <v>325655.71318079048</v>
      </c>
      <c r="U29" s="104">
        <f t="shared" si="6"/>
        <v>171397.7437793634</v>
      </c>
      <c r="V29" s="104">
        <f t="shared" si="6"/>
        <v>119978.42064555438</v>
      </c>
      <c r="W29" s="104">
        <f t="shared" si="6"/>
        <v>154257.96940142705</v>
      </c>
      <c r="X29" s="104">
        <f t="shared" si="6"/>
        <v>462773.90820428118</v>
      </c>
      <c r="Y29" s="104">
        <f t="shared" si="6"/>
        <v>0</v>
      </c>
      <c r="Z29" s="104">
        <f t="shared" si="6"/>
        <v>0</v>
      </c>
      <c r="AA29" s="104">
        <f t="shared" si="6"/>
        <v>154257.96940142705</v>
      </c>
      <c r="AB29" s="104">
        <f t="shared" si="6"/>
        <v>188537.51815729972</v>
      </c>
      <c r="AC29" s="104">
        <f t="shared" si="6"/>
        <v>994106.91392030776</v>
      </c>
      <c r="AD29" s="104">
        <f t="shared" si="6"/>
        <v>308515.9388028541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500000</v>
      </c>
      <c r="AQ29" s="104">
        <f t="shared" si="6"/>
        <v>0</v>
      </c>
      <c r="AR29" s="104">
        <f t="shared" ref="AR29" si="8">MAX(AR23, 0)</f>
        <v>808180.97335564147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609999.99999999942</v>
      </c>
      <c r="K30" s="143">
        <f t="shared" si="9"/>
        <v>3299446.4703935548</v>
      </c>
      <c r="L30" s="143">
        <f t="shared" si="9"/>
        <v>871482.91967417637</v>
      </c>
      <c r="M30" s="143">
        <f t="shared" si="9"/>
        <v>3168868.5794126056</v>
      </c>
      <c r="N30" s="143">
        <f t="shared" si="9"/>
        <v>527394.04731673026</v>
      </c>
      <c r="O30" s="143">
        <f t="shared" si="9"/>
        <v>716066.00955327111</v>
      </c>
      <c r="P30" s="143">
        <f t="shared" si="9"/>
        <v>174296.58393483527</v>
      </c>
      <c r="Q30" s="143">
        <f t="shared" si="9"/>
        <v>1016730.0729532058</v>
      </c>
      <c r="R30" s="143">
        <f t="shared" si="9"/>
        <v>842433.48901837051</v>
      </c>
      <c r="S30" s="143">
        <f t="shared" si="9"/>
        <v>2091559.0072180233</v>
      </c>
      <c r="T30" s="143">
        <f t="shared" si="9"/>
        <v>551939.18246031168</v>
      </c>
      <c r="U30" s="143">
        <f t="shared" si="9"/>
        <v>290494.30655805883</v>
      </c>
      <c r="V30" s="143">
        <f t="shared" si="9"/>
        <v>203346.01459064116</v>
      </c>
      <c r="W30" s="143">
        <f t="shared" si="9"/>
        <v>261444.87590225291</v>
      </c>
      <c r="X30" s="143">
        <f t="shared" si="9"/>
        <v>784334.62770675879</v>
      </c>
      <c r="Y30" s="143">
        <f t="shared" si="9"/>
        <v>0</v>
      </c>
      <c r="Z30" s="143">
        <f t="shared" si="9"/>
        <v>0</v>
      </c>
      <c r="AA30" s="143">
        <f t="shared" si="9"/>
        <v>261444.87590225291</v>
      </c>
      <c r="AB30" s="143">
        <f t="shared" si="9"/>
        <v>319543.73721386469</v>
      </c>
      <c r="AC30" s="143">
        <f t="shared" si="9"/>
        <v>1684866.978036741</v>
      </c>
      <c r="AD30" s="143">
        <f t="shared" si="9"/>
        <v>522889.75180450582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22327893.617820755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30865663.695543043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11685813.589225546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18198581.529650163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15488245.048694383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21664007.338234771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5064302.558709641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9193258.026350338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0.69367246699583951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0.70188049581331446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0.47709048579854163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9.7810077110656299E-2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4.3517019797425165E-2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4.7150443017662962E-2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3.6810492020467253E-2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0.29979057083045763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0.10411735394733587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0.34285281359439024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0.97204877031839543</v>
      </c>
      <c r="K46" s="162">
        <f>SUMPRODUCT($H19:$H25, K38:K44)</f>
        <v>0.62919595672400519</v>
      </c>
      <c r="L46" s="162">
        <f>SUMPRODUCT($H19:$H25, L38:L44)</f>
        <v>0.52507860277666929</v>
      </c>
      <c r="M46" s="162">
        <f>SUMPRODUCT($H19:$H25, M38:M44)</f>
        <v>0.22528803194621166</v>
      </c>
      <c r="N46" s="59"/>
      <c r="O46" s="103" t="s">
        <v>567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0.97204877031839543</v>
      </c>
      <c r="K56" s="166">
        <f>SUMPRODUCT($H19:$H$25, K38:K$44)</f>
        <v>0.62919595672400519</v>
      </c>
      <c r="L56" s="166">
        <f>SUMPRODUCT($H19:$H$25, L38:L$44)</f>
        <v>0.52507860277666929</v>
      </c>
      <c r="M56" s="166">
        <f>SUMPRODUCT($H19:$H$25, M38:M$44)</f>
        <v>0.22528803194621166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0.87423869320773917</v>
      </c>
      <c r="K57" s="162">
        <f>SUMPRODUCT($H20:$H$25, K39:K$44)</f>
        <v>0.53138587961334893</v>
      </c>
      <c r="L57" s="162">
        <f>SUMPRODUCT($H20:$H$25, L39:L$44)</f>
        <v>0.42726852566601303</v>
      </c>
      <c r="M57" s="162">
        <f>SUMPRODUCT($H20:$H$25, M39:M$44)</f>
        <v>0.12747795483555538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0.830721673410314</v>
      </c>
      <c r="K58" s="162">
        <f>SUMPRODUCT($H21:$H$25, K40:K$44)</f>
        <v>0.48786885981592376</v>
      </c>
      <c r="L58" s="162">
        <f>SUMPRODUCT($H21:$H$25, L40:L$44)</f>
        <v>0.38375150586858786</v>
      </c>
      <c r="M58" s="162">
        <f>SUMPRODUCT($H21:$H$25, M40:M$44)</f>
        <v>8.3960935038130208E-2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0.78357123039265097</v>
      </c>
      <c r="K59" s="162">
        <f>SUMPRODUCT($H22:$H$25, K41:K$44)</f>
        <v>0.44071841679826074</v>
      </c>
      <c r="L59" s="162">
        <f>SUMPRODUCT($H22:$H$25, L41:L$44)</f>
        <v>0.33660106285092489</v>
      </c>
      <c r="M59" s="162">
        <f>SUMPRODUCT($H22:$H$25, M41:M$44)</f>
        <v>3.6810492020467253E-2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0.74676073837218371</v>
      </c>
      <c r="K60" s="178">
        <f>SUMPRODUCT($H23:$H$25, K42:K$44)</f>
        <v>0.40390792477779347</v>
      </c>
      <c r="L60" s="178">
        <f>SUMPRODUCT($H23:$H$25, L42:L$44)</f>
        <v>0.29979057083045763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0.69367246699583951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2.9961919624254051E-2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1.444347888965394E-2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2.7951229681604531E-2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0.97204877031839543</v>
      </c>
      <c r="K94" s="166">
        <f t="shared" si="0"/>
        <v>0.95746580026540307</v>
      </c>
      <c r="L94" s="166">
        <f t="shared" si="0"/>
        <v>0.94945800743269393</v>
      </c>
      <c r="M94" s="166">
        <f t="shared" si="0"/>
        <v>0.88962521252852089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0.90420061283199327</v>
      </c>
      <c r="K95" s="162">
        <f t="shared" si="0"/>
        <v>0.85421928427937199</v>
      </c>
      <c r="L95" s="162">
        <f t="shared" si="0"/>
        <v>0.82677356347637021</v>
      </c>
      <c r="M95" s="162">
        <f t="shared" si="0"/>
        <v>0.62170404955293868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0.830721673410314</v>
      </c>
      <c r="K96" s="162">
        <f t="shared" si="0"/>
        <v>0.74240424353699863</v>
      </c>
      <c r="L96" s="162">
        <f t="shared" si="0"/>
        <v>0.69390742297350105</v>
      </c>
      <c r="M96" s="162">
        <f t="shared" si="0"/>
        <v>0.33154785912117751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0.79801470928230489</v>
      </c>
      <c r="K97" s="162">
        <f t="shared" si="0"/>
        <v>0.69263310427837077</v>
      </c>
      <c r="L97" s="162">
        <f t="shared" si="0"/>
        <v>0.63476601285711864</v>
      </c>
      <c r="M97" s="162">
        <f t="shared" si="0"/>
        <v>0.20239346213798698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0.74676073837218371</v>
      </c>
      <c r="K98" s="178">
        <f t="shared" si="0"/>
        <v>0.61463844498375453</v>
      </c>
      <c r="L98" s="178">
        <f t="shared" si="0"/>
        <v>0.54208752084468581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0.97204877031839543</v>
      </c>
      <c r="K105" s="134">
        <f t="shared" si="1"/>
        <v>0.95746580026540307</v>
      </c>
      <c r="L105" s="134">
        <f t="shared" si="1"/>
        <v>0.94945800743269393</v>
      </c>
      <c r="M105" s="134">
        <f t="shared" si="1"/>
        <v>0.88962521252852089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0.90420061283199327</v>
      </c>
      <c r="K106" s="135">
        <f t="shared" si="1"/>
        <v>0.85421928427937199</v>
      </c>
      <c r="L106" s="135">
        <f t="shared" si="1"/>
        <v>0.82677356347637021</v>
      </c>
      <c r="M106" s="135">
        <f t="shared" si="1"/>
        <v>0.62170404955293868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0.830721673410314</v>
      </c>
      <c r="K107" s="135">
        <f t="shared" si="1"/>
        <v>0.74240424353699863</v>
      </c>
      <c r="L107" s="135">
        <f t="shared" si="1"/>
        <v>0.69390742297350105</v>
      </c>
      <c r="M107" s="135">
        <f t="shared" si="1"/>
        <v>0.33154785912117751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0.79801470928230489</v>
      </c>
      <c r="K108" s="135">
        <f t="shared" si="1"/>
        <v>0.69263310427837077</v>
      </c>
      <c r="L108" s="135">
        <f t="shared" si="1"/>
        <v>0.63476601285711864</v>
      </c>
      <c r="M108" s="135">
        <f t="shared" si="1"/>
        <v>0.20239346213798698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0.74676073837218371</v>
      </c>
      <c r="K109" s="177">
        <f t="shared" si="1"/>
        <v>0.61463844498375453</v>
      </c>
      <c r="L109" s="177">
        <f t="shared" si="1"/>
        <v>0.54208752084468581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0.15125998882009209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0.20871485937724857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0.11110270300902871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0.32129844228626908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0.88780601213096844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0.2412845872763083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0.70188049581331446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0.47709048579854163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0.33594872462013808</v>
      </c>
      <c r="I36" s="107" t="s">
        <v>314</v>
      </c>
      <c r="J36" s="103" t="s">
        <v>589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0.59216409864165365</v>
      </c>
      <c r="I37" s="107" t="s">
        <v>314</v>
      </c>
      <c r="J37" s="103" t="s">
        <v>590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0.36278144662024858</v>
      </c>
      <c r="I38" s="107" t="s">
        <v>314</v>
      </c>
      <c r="J38" s="103" t="s">
        <v>591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0.22893062624106642</v>
      </c>
      <c r="I39" s="107" t="s">
        <v>314</v>
      </c>
      <c r="J39" s="103" t="s">
        <v>592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18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0.33594872462013808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0.59216409864165365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0.36278144662024858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0.22893062624106642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0.97204877031839543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0.95746580026540307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0.94945800743269393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0.88962521252852089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0.90420061283199327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0.85421928427937199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0.82677356347637021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0.62170404955293868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0.830721673410314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0.74240424353699863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0.69390742297350105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0.33154785912117751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0.79801470928230489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0.69263310427837077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0.63476601285711864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0.20239346213798698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0.74676073837218371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0.61463844498375453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0.54208752084468581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60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NGED South Wales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v5 - 2025/26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LOOKUP(2,1/(F20:F30&lt;&gt;""),F20:F30)</f>
        <v>45236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LOOKUP(2,1/(G20:G30&lt;&gt;""),G20:G30)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738</v>
      </c>
      <c r="H11" s="66">
        <f>LOOKUP(2,1/(H20:H30&lt;&gt;""),H20:H30)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613</v>
      </c>
      <c r="H13" s="65" t="str">
        <f>LOOKUP(2,1/(I20:I30&lt;&gt;""),I20:I30)</f>
        <v>Attachment A_2025-26 Charging Methodologies Pre-Release (shared on 09/10/2023)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614</v>
      </c>
      <c r="H15" s="64" t="str">
        <f>LOOKUP(2,1/(J20:J30&lt;&gt;""),J20:J30)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786</v>
      </c>
      <c r="J27" s="28" t="s">
        <v>715</v>
      </c>
      <c r="K27" s="28" t="s">
        <v>566</v>
      </c>
      <c r="L27" s="3" t="s">
        <v>785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787</v>
      </c>
      <c r="J28" s="3" t="s">
        <v>715</v>
      </c>
      <c r="K28" s="3" t="s">
        <v>566</v>
      </c>
      <c r="L28" s="3" t="s">
        <v>788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793</v>
      </c>
      <c r="J29" s="3" t="s">
        <v>715</v>
      </c>
      <c r="K29" s="3" t="s">
        <v>566</v>
      </c>
      <c r="L29" s="3" t="s">
        <v>792</v>
      </c>
    </row>
    <row r="30" spans="1:12" x14ac:dyDescent="0.25">
      <c r="A30" s="60"/>
      <c r="B30" s="60"/>
      <c r="C30" s="60"/>
      <c r="D30" s="60"/>
      <c r="E30" s="60"/>
      <c r="F30" s="3"/>
      <c r="G30" s="3"/>
      <c r="H30" s="7"/>
      <c r="I30" s="3"/>
      <c r="J30" s="3"/>
      <c r="K30" s="3"/>
      <c r="L30" s="3"/>
    </row>
    <row r="32" spans="1:12" x14ac:dyDescent="0.25">
      <c r="B32" s="68" t="s">
        <v>20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4" spans="2:12" x14ac:dyDescent="0.25">
      <c r="E34" s="71" t="s">
        <v>21</v>
      </c>
    </row>
    <row r="35" spans="2:12" x14ac:dyDescent="0.25">
      <c r="F35" s="41" t="s">
        <v>22</v>
      </c>
      <c r="G35" s="41" t="s">
        <v>231</v>
      </c>
      <c r="H35" s="72">
        <f>MEAV!H147</f>
        <v>0</v>
      </c>
    </row>
    <row r="36" spans="2:12" x14ac:dyDescent="0.25">
      <c r="F36" t="s">
        <v>23</v>
      </c>
      <c r="G36" t="s">
        <v>231</v>
      </c>
      <c r="H36" s="73">
        <f>Expenditure!H159</f>
        <v>0</v>
      </c>
    </row>
    <row r="37" spans="2:12" x14ac:dyDescent="0.25">
      <c r="F37" t="s">
        <v>311</v>
      </c>
      <c r="G37" t="s">
        <v>231</v>
      </c>
      <c r="H37" s="73">
        <f>Expensed!H87</f>
        <v>0</v>
      </c>
    </row>
    <row r="38" spans="2:12" x14ac:dyDescent="0.25">
      <c r="F38" t="s">
        <v>24</v>
      </c>
      <c r="G38" t="s">
        <v>231</v>
      </c>
      <c r="H38" s="73">
        <f>Capitalised!H67</f>
        <v>0</v>
      </c>
    </row>
    <row r="39" spans="2:12" x14ac:dyDescent="0.25">
      <c r="F39" t="s">
        <v>25</v>
      </c>
      <c r="G39" t="s">
        <v>231</v>
      </c>
      <c r="H39" s="73">
        <f>'Rev allocation'!H188</f>
        <v>0</v>
      </c>
    </row>
    <row r="40" spans="2:12" x14ac:dyDescent="0.25">
      <c r="F40" t="s">
        <v>312</v>
      </c>
      <c r="G40" t="s">
        <v>231</v>
      </c>
      <c r="H40" s="73">
        <f>Direct!H62</f>
        <v>0</v>
      </c>
    </row>
    <row r="41" spans="2:12" x14ac:dyDescent="0.25">
      <c r="F41" t="s">
        <v>313</v>
      </c>
      <c r="G41" t="s">
        <v>231</v>
      </c>
      <c r="H41" s="73">
        <f>'EDCM discounts'!H113</f>
        <v>0</v>
      </c>
    </row>
    <row r="42" spans="2:12" x14ac:dyDescent="0.25">
      <c r="F42" s="55" t="s">
        <v>26</v>
      </c>
      <c r="G42" s="55" t="s">
        <v>231</v>
      </c>
      <c r="H42" s="74">
        <f>'CDCM discounts'!H43</f>
        <v>0</v>
      </c>
    </row>
    <row r="43" spans="2:12" x14ac:dyDescent="0.25">
      <c r="F43" s="75" t="s">
        <v>612</v>
      </c>
      <c r="G43" s="75" t="s">
        <v>231</v>
      </c>
      <c r="H43" s="76">
        <f>SUM(H35:H42)</f>
        <v>0</v>
      </c>
    </row>
    <row r="44" spans="2:12" x14ac:dyDescent="0.25">
      <c r="I44" s="77"/>
      <c r="J44" s="77"/>
    </row>
    <row r="45" spans="2:12" x14ac:dyDescent="0.25">
      <c r="B45" s="68" t="s">
        <v>27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7" spans="2:12" x14ac:dyDescent="0.25">
      <c r="F47" s="70" t="s">
        <v>28</v>
      </c>
    </row>
    <row r="48" spans="2:12" x14ac:dyDescent="0.25">
      <c r="F48" s="5" t="s">
        <v>19</v>
      </c>
    </row>
    <row r="49" spans="2:12" x14ac:dyDescent="0.25">
      <c r="F49" s="5" t="s">
        <v>609</v>
      </c>
    </row>
    <row r="50" spans="2:12" x14ac:dyDescent="0.25">
      <c r="F50" s="5" t="s">
        <v>714</v>
      </c>
    </row>
    <row r="51" spans="2:12" ht="30" x14ac:dyDescent="0.25">
      <c r="F51" s="29" t="s">
        <v>737</v>
      </c>
    </row>
    <row r="52" spans="2:12" x14ac:dyDescent="0.25">
      <c r="F52" s="5"/>
    </row>
    <row r="53" spans="2:12" x14ac:dyDescent="0.25">
      <c r="F53" s="5"/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 t="s">
        <v>29</v>
      </c>
    </row>
    <row r="60" spans="2:12" x14ac:dyDescent="0.25">
      <c r="B60" s="68" t="s">
        <v>30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5:H43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0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0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0">
      <formula1>$F$48:$F$58</formula1>
    </dataValidation>
  </dataValidations>
  <hyperlinks>
    <hyperlink ref="A1" location="Index!A1" display="Index!A1"/>
    <hyperlink ref="F37" location="'Expensed'!A1" display="Expensed"/>
    <hyperlink ref="F40" location="'Direct'!A1" display="Direct"/>
  </hyperlinks>
  <pageMargins left="0.7" right="0.7" top="0.75" bottom="0.75" header="0.3" footer="0.3"/>
  <pageSetup paperSize="9" orientation="portrait" r:id="rId1"/>
  <cellWatches>
    <cellWatch r="H43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NGED South Wales - [enter data version name]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v5 - 2025/26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NGED South Wales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v5 - 2025/26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663</v>
      </c>
    </row>
    <row r="8" spans="1:8" x14ac:dyDescent="0.25">
      <c r="C8" s="78" t="s">
        <v>664</v>
      </c>
    </row>
    <row r="10" spans="1:8" x14ac:dyDescent="0.25">
      <c r="B10" s="68" t="s">
        <v>656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control'!$B$32</f>
        <v>Model checks</v>
      </c>
    </row>
    <row r="19" spans="6:7" ht="15.75" thickBot="1" x14ac:dyDescent="0.3">
      <c r="F19" s="82" t="s">
        <v>483</v>
      </c>
      <c r="G19" s="81" t="str">
        <f>'Version control'!$B$45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657</v>
      </c>
      <c r="C46" s="68"/>
      <c r="D46" s="68"/>
      <c r="E46" s="68"/>
      <c r="F46" s="68"/>
      <c r="G46" s="68"/>
    </row>
    <row r="48" spans="2:7" x14ac:dyDescent="0.25">
      <c r="C48" s="78" t="s">
        <v>665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2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2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2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2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45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zoomScale="80" zoomScaleNormal="80" workbookViewId="0">
      <pane xSplit="9" ySplit="5" topLeftCell="J33" activePane="bottomRight" state="frozenSplit"/>
      <selection pane="topRight"/>
      <selection pane="bottomLeft"/>
      <selection pane="bottomRight" activeCell="H49" sqref="H4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0.2412845872763083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0.88780601213096844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403099259.1826334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34844299.065419495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141611792.08021393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117790450.22713403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42630628.219429918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775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784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1539962.7302884543</v>
      </c>
      <c r="I49" s="127" t="s">
        <v>314</v>
      </c>
      <c r="J49" s="104"/>
      <c r="K49" s="104"/>
      <c r="L49" s="104"/>
      <c r="M49" s="104"/>
      <c r="N49" s="59"/>
      <c r="O49" s="128" t="s">
        <v>783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292775049.49995303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778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776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777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779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780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783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781</v>
      </c>
      <c r="F68" s="31"/>
      <c r="G68" s="103" t="s">
        <v>179</v>
      </c>
      <c r="H68" s="22">
        <v>397.46468069109602</v>
      </c>
      <c r="I68" s="106" t="s">
        <v>314</v>
      </c>
      <c r="J68" s="116"/>
      <c r="K68" s="116"/>
      <c r="L68" s="116"/>
      <c r="M68" s="116"/>
      <c r="N68" s="59"/>
      <c r="O68" s="128" t="s">
        <v>783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3192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317000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97546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0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4772.09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6194.5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778846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4081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3785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199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3645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31376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2653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12207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0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162533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5461.7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5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913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3015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148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2330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7526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5702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1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31541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8203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1186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41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329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28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15324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190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4318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251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386.84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0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8.1240000000000006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6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2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1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1.3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311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274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16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0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1074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53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233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0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247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244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30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91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1089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835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2354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4708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35.4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58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222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727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131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140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1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272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1246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143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19990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320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1920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0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67220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75910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710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8060.0000000000009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8470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10530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0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20820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0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2050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84360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535690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8310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24520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7060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10150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12280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0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1780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12820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26880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33670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41550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52490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2610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45360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3610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74530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173040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152890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173420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444450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444450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444450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1134520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66580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51400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33170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0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0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88110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0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0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262730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0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457920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0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52850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53510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3640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98620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3800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0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1323440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0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146880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0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1139950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0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0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0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0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0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32299999.999999996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3000000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8300000.0000000009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5500000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4099999.9999999995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600000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3500000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2900000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7200000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1900000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1000000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700000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900000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2700000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6800000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2100000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900000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1100000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5800000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1800000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4300000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13400000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1800000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8900000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-100000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100000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-2.7755575615628914E-11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25300000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15100000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4200000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500000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-2900000.0000000056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5199999.9999999991</v>
      </c>
      <c r="K306" s="22">
        <v>4200000</v>
      </c>
      <c r="L306" s="22">
        <v>14299999.999999998</v>
      </c>
      <c r="M306" s="22">
        <v>8500000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4899999.9999999991</v>
      </c>
      <c r="K308" s="22">
        <v>200000</v>
      </c>
      <c r="L308" s="22">
        <v>2300000</v>
      </c>
      <c r="M308" s="22">
        <v>600000.00000000012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700000.00000000012</v>
      </c>
      <c r="K309" s="22">
        <v>1600000</v>
      </c>
      <c r="L309" s="22">
        <v>600000</v>
      </c>
      <c r="M309" s="22">
        <v>2300000.0000000005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1165518.1170566711</v>
      </c>
      <c r="K310" s="22">
        <v>0</v>
      </c>
      <c r="L310" s="22">
        <v>2363069.33637506</v>
      </c>
      <c r="M310" s="22">
        <v>629777.08916097635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609999.99999999942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1020000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2655000.0000000005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49299918.108546756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23067824.613711819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93064880.701504499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58049577.21807123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42157608.691195436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0.41074973886567012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216578688.76116019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253200000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251473000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174333196.00000003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2502889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4350000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2954.8379382999997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2482.1083529999996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7216.2041944999992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675.23700000000008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  <ignoredErrors>
    <ignoredError sqref="H20:M25 I19:M19 I412:M412 I406:M406 I405:M405 I404:M404 H407:M411 I397:M397 H398:M403 I390:M390 H391:M396 I384:M384 H385:M389 I378:M378 I377:M377 I376:M376 H379:M383 I369:M369 H370:M375 I362:M362 I361:M361 I360:M360 I359:M359 I358:M358 H363:M368 I350:M350 I349:M349 I348:M348 I347:M347 H351:M357 H338:I338 H337:I337 H336:I336 H335:I335 H334:I334 H333:I333 H332:I332 H331:I331 H330:I330 H329:I329 H328:I328 H327:I327 H326:I326 H325:I325 H324:I324 H323:I323 H322:I322 H321:I321 H320:I320 H319:I319 H318:I318 H317:I317 H316:I316 H315:I315 H314:I314 H313:I313 H312:I312 H311:I311 H310:I310 H309:I309 H308:I308 H307:I307 H306:I306 H339:M346 I296:M296 I295:M295 I294:M294 I293:M293 I292:M292 I291:M291 I290:M290 I289:M289 I288:M288 I287:M287 I286:M286 I285:M285 I284:M284 I283:M283 I282:M282 I281:M281 I280:M280 I279:M279 I278:M278 I277:M277 I276:M276 I275:M275 I274:M274 I273:M273 I272:M272 I271:M271 I270:M270 I269:M269 I268:M268 I267:M267 I266:M266 I265:M265 I264:M264 I263:M263 H297:M305 I255:M255 I254:M254 I253:M253 I252:M252 I251:M251 I250:M250 I249:M249 I248:M248 I247:M247 I246:M246 I245:M245 I244:M244 I243:M243 I242:M242 I241:M241 I240:M240 I239:M239 I238:M238 I237:M237 I236:M236 I235:M235 I234:M234 I233:M233 I232:M232 I231:M231 I230:M230 I229:M229 I228:M228 I227:M227 I226:M226 I225:M225 I224:M224 I223:M223 I222:M222 I221:M221 I220:M220 I219:M219 I218:M218 I217:M217 I216:M216 I215:M215 I214:M214 I213:M213 I212:M212 I211:M211 I210:M210 I209:M209 I208:M208 I207:M207 I206:M206 I205:M205 I204:M204 I203:M203 I202:M202 I201:M201 I200:M200 I199:M199 I198:M198 I197:M197 I196:M196 I195:M195 I194:M194 I193:M193 I192:M192 I191:M191 I190:M190 I189:M189 I188:M188 I187:M187 I186:M186 I185:M185 I184:M184 I183:M183 I182:M182 I181:M181 I180:M180 I179:M179 I178:M178 I177:M177 I176:M176 I175:M175 I174:M174 I173:M173 I172:M172 I171:M171 H256:M262 I164:M164 I163:M163 I162:M162 I161:M161 I160:M160 I159:M159 I158:M158 I157:M157 I156:M156 I155:M155 I154:M154 I153:M153 I152:M152 I151:M151 I150:M150 I149:M149 I148:M148 I147:M147 I146:M146 I145:M145 I144:M144 I143:M143 I142:M142 I141:M141 I140:M140 I139:M139 I138:M138 I137:M137 I136:M136 I135:M135 I134:M134 I133:M133 I132:M132 I131:M131 I130:M130 I129:M129 I128:M128 I127:M127 I126:M126 I125:M125 I124:M124 I123:M123 I122:M122 I121:M121 I120:M120 I119:M119 I118:M118 I117:M117 I116:M116 I115:M115 I114:M114 I113:M113 I112:M112 I111:M111 I110:M110 I109:M109 I108:M108 I107:M107 I106:M106 I105:M105 I104:M104 I103:M103 I102:M102 I101:M101 I100:M100 I99:M99 I98:M98 I97:M97 I96:M96 I95:M95 I94:M94 I93:M93 I92:M92 I91:M91 I90:M90 I89:M89 I88:M88 I87:M87 I86:M86 I85:M85 I84:M84 I83:M83 I82:M82 I81:M81 I80:M80 H165:M170 I68:M68 H69:M79 I49:M49 H50:M55 I42:M42 I41:M41 I40:M40 I39:M39 I38:M38 H43:M48 I56:M56 H57:M65 H67:M67 I66:M66 H27:M37 I26:M2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3192</v>
      </c>
      <c r="K20" s="133">
        <f>'DNO inputs'!H81</f>
        <v>317000</v>
      </c>
      <c r="L20" s="133">
        <f>'DNO inputs'!H82</f>
        <v>97546</v>
      </c>
      <c r="M20" s="133">
        <f>'DNO inputs'!H83</f>
        <v>0</v>
      </c>
      <c r="N20" s="133">
        <f>'DNO inputs'!H84</f>
        <v>4772.09</v>
      </c>
      <c r="O20" s="133">
        <f>'DNO inputs'!H85</f>
        <v>6194.5</v>
      </c>
      <c r="P20" s="133">
        <f>'DNO inputs'!H86</f>
        <v>778846</v>
      </c>
      <c r="Q20" s="133">
        <f>'DNO inputs'!H87</f>
        <v>4081</v>
      </c>
      <c r="R20" s="133">
        <f>'DNO inputs'!H88</f>
        <v>3785</v>
      </c>
      <c r="S20" s="133">
        <f>'DNO inputs'!H89</f>
        <v>199</v>
      </c>
      <c r="T20" s="133">
        <f>'DNO inputs'!H90</f>
        <v>3645</v>
      </c>
      <c r="U20" s="133">
        <f>'DNO inputs'!H91</f>
        <v>31376</v>
      </c>
      <c r="V20" s="133">
        <f>'DNO inputs'!H92</f>
        <v>2653</v>
      </c>
      <c r="W20" s="133">
        <f>'DNO inputs'!H93</f>
        <v>12207</v>
      </c>
      <c r="X20" s="133">
        <f>'DNO inputs'!H94</f>
        <v>0</v>
      </c>
      <c r="Y20" s="133">
        <f>'DNO inputs'!H95</f>
        <v>0</v>
      </c>
      <c r="Z20" s="133">
        <f>'DNO inputs'!H96</f>
        <v>0</v>
      </c>
      <c r="AA20" s="133">
        <f>'DNO inputs'!H97</f>
        <v>162533</v>
      </c>
      <c r="AB20" s="133">
        <f>'DNO inputs'!H98</f>
        <v>0</v>
      </c>
      <c r="AC20" s="133">
        <f>'DNO inputs'!H99</f>
        <v>5461.7</v>
      </c>
      <c r="AD20" s="133">
        <f>'DNO inputs'!H100</f>
        <v>0</v>
      </c>
      <c r="AE20" s="133">
        <f>'DNO inputs'!H101</f>
        <v>5</v>
      </c>
      <c r="AF20" s="133">
        <f>'DNO inputs'!H102</f>
        <v>913</v>
      </c>
      <c r="AG20" s="133">
        <f>'DNO inputs'!H103</f>
        <v>3015</v>
      </c>
      <c r="AH20" s="133">
        <f>'DNO inputs'!H104</f>
        <v>148</v>
      </c>
      <c r="AI20" s="133">
        <f>'DNO inputs'!H105</f>
        <v>2330</v>
      </c>
      <c r="AJ20" s="133">
        <f>'DNO inputs'!H106</f>
        <v>7526</v>
      </c>
      <c r="AK20" s="133">
        <f>'DNO inputs'!H107</f>
        <v>5702</v>
      </c>
      <c r="AL20" s="133">
        <f>'DNO inputs'!H108</f>
        <v>1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31541</v>
      </c>
      <c r="AU20" s="133">
        <f>'DNO inputs'!H117</f>
        <v>8203</v>
      </c>
      <c r="AV20" s="133">
        <f>'DNO inputs'!H118</f>
        <v>0</v>
      </c>
      <c r="AW20" s="133">
        <f>'DNO inputs'!H119</f>
        <v>0</v>
      </c>
      <c r="AX20" s="133">
        <f>'DNO inputs'!H120</f>
        <v>1186</v>
      </c>
      <c r="AY20" s="133">
        <f>'DNO inputs'!H121</f>
        <v>41</v>
      </c>
      <c r="AZ20" s="133">
        <f>'DNO inputs'!H122</f>
        <v>329</v>
      </c>
      <c r="BA20" s="133">
        <f>'DNO inputs'!H123</f>
        <v>28</v>
      </c>
      <c r="BB20" s="133">
        <f>'DNO inputs'!H124</f>
        <v>15324</v>
      </c>
      <c r="BC20" s="133">
        <f>'DNO inputs'!H125</f>
        <v>190</v>
      </c>
      <c r="BD20" s="133">
        <f>'DNO inputs'!H126</f>
        <v>4318</v>
      </c>
      <c r="BE20" s="133">
        <f>'DNO inputs'!H127</f>
        <v>251</v>
      </c>
      <c r="BF20" s="133">
        <f>'DNO inputs'!H128</f>
        <v>386.84</v>
      </c>
      <c r="BG20" s="133">
        <f>'DNO inputs'!H129</f>
        <v>0</v>
      </c>
      <c r="BH20" s="133">
        <f>'DNO inputs'!H130</f>
        <v>8.1240000000000006</v>
      </c>
      <c r="BI20" s="133">
        <f>'DNO inputs'!H131</f>
        <v>6</v>
      </c>
      <c r="BJ20" s="133">
        <f>'DNO inputs'!H132</f>
        <v>2</v>
      </c>
      <c r="BK20" s="133">
        <f>'DNO inputs'!H133</f>
        <v>1</v>
      </c>
      <c r="BL20" s="133">
        <f>'DNO inputs'!H134</f>
        <v>1.3</v>
      </c>
      <c r="BM20" s="133">
        <f>'DNO inputs'!H135</f>
        <v>311</v>
      </c>
      <c r="BN20" s="133">
        <f>'DNO inputs'!H136</f>
        <v>274</v>
      </c>
      <c r="BO20" s="133">
        <f>'DNO inputs'!H137</f>
        <v>16</v>
      </c>
      <c r="BP20" s="133">
        <f>'DNO inputs'!H138</f>
        <v>0</v>
      </c>
      <c r="BQ20" s="133">
        <f>'DNO inputs'!H139</f>
        <v>0</v>
      </c>
      <c r="BR20" s="133">
        <f>'DNO inputs'!H140</f>
        <v>1074</v>
      </c>
      <c r="BS20" s="133">
        <f>'DNO inputs'!H141</f>
        <v>53</v>
      </c>
      <c r="BT20" s="133">
        <f>'DNO inputs'!H142</f>
        <v>233</v>
      </c>
      <c r="BU20" s="133">
        <f>'DNO inputs'!H143</f>
        <v>0</v>
      </c>
      <c r="BV20" s="133">
        <f>'DNO inputs'!H144</f>
        <v>247</v>
      </c>
      <c r="BW20" s="133">
        <f>'DNO inputs'!H145</f>
        <v>244</v>
      </c>
      <c r="BX20" s="133">
        <f>'DNO inputs'!H146</f>
        <v>30</v>
      </c>
      <c r="BY20" s="133">
        <f>'DNO inputs'!H147</f>
        <v>0</v>
      </c>
      <c r="BZ20" s="133">
        <f>'DNO inputs'!H148</f>
        <v>91</v>
      </c>
      <c r="CA20" s="133">
        <f>'DNO inputs'!H149</f>
        <v>1089</v>
      </c>
      <c r="CB20" s="133">
        <f>'DNO inputs'!H150</f>
        <v>835</v>
      </c>
      <c r="CC20" s="133">
        <f>'DNO inputs'!H151</f>
        <v>2354</v>
      </c>
      <c r="CD20" s="133">
        <f>'DNO inputs'!H152</f>
        <v>4708</v>
      </c>
      <c r="CE20" s="133">
        <f>'DNO inputs'!H153</f>
        <v>35.4</v>
      </c>
      <c r="CF20" s="133">
        <f>'DNO inputs'!H154</f>
        <v>58</v>
      </c>
      <c r="CG20" s="133">
        <f>'DNO inputs'!H155</f>
        <v>0</v>
      </c>
      <c r="CH20" s="133">
        <f>'DNO inputs'!H156</f>
        <v>0</v>
      </c>
      <c r="CI20" s="133">
        <f>'DNO inputs'!H157</f>
        <v>222</v>
      </c>
      <c r="CJ20" s="133">
        <f>'DNO inputs'!H158</f>
        <v>727</v>
      </c>
      <c r="CK20" s="133">
        <f>'DNO inputs'!H159</f>
        <v>131</v>
      </c>
      <c r="CL20" s="133">
        <f>'DNO inputs'!H160</f>
        <v>140</v>
      </c>
      <c r="CM20" s="133">
        <f>'DNO inputs'!H161</f>
        <v>1</v>
      </c>
      <c r="CN20" s="133">
        <f>'DNO inputs'!H162</f>
        <v>272</v>
      </c>
      <c r="CO20" s="133">
        <f>'DNO inputs'!H163</f>
        <v>1246</v>
      </c>
      <c r="CP20" s="133">
        <f>'DNO inputs'!H164</f>
        <v>143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19990</v>
      </c>
      <c r="K21" s="133">
        <f>'DNO inputs'!H172</f>
        <v>320</v>
      </c>
      <c r="L21" s="133">
        <f>'DNO inputs'!H173</f>
        <v>1920</v>
      </c>
      <c r="M21" s="133">
        <f>'DNO inputs'!H174</f>
        <v>0</v>
      </c>
      <c r="N21" s="133">
        <f>'DNO inputs'!H175</f>
        <v>67220</v>
      </c>
      <c r="O21" s="133">
        <f>'DNO inputs'!H176</f>
        <v>75910</v>
      </c>
      <c r="P21" s="133">
        <f>'DNO inputs'!H177</f>
        <v>710</v>
      </c>
      <c r="Q21" s="133">
        <f>'DNO inputs'!H178</f>
        <v>8060.0000000000009</v>
      </c>
      <c r="R21" s="133">
        <f>'DNO inputs'!H179</f>
        <v>8470</v>
      </c>
      <c r="S21" s="133">
        <f>'DNO inputs'!H180</f>
        <v>10530</v>
      </c>
      <c r="T21" s="133">
        <f>'DNO inputs'!H181</f>
        <v>0</v>
      </c>
      <c r="U21" s="133">
        <f>'DNO inputs'!H182</f>
        <v>0</v>
      </c>
      <c r="V21" s="133">
        <f>'DNO inputs'!H183</f>
        <v>0</v>
      </c>
      <c r="W21" s="133">
        <f>'DNO inputs'!H184</f>
        <v>20820</v>
      </c>
      <c r="X21" s="133">
        <f>'DNO inputs'!H185</f>
        <v>0</v>
      </c>
      <c r="Y21" s="133">
        <f>'DNO inputs'!H186</f>
        <v>0</v>
      </c>
      <c r="Z21" s="133">
        <f>'DNO inputs'!H187</f>
        <v>0</v>
      </c>
      <c r="AA21" s="133">
        <f>'DNO inputs'!H188</f>
        <v>2050</v>
      </c>
      <c r="AB21" s="133">
        <f>'DNO inputs'!H189</f>
        <v>0</v>
      </c>
      <c r="AC21" s="133">
        <f>'DNO inputs'!H190</f>
        <v>84360</v>
      </c>
      <c r="AD21" s="133">
        <f>'DNO inputs'!H191</f>
        <v>0</v>
      </c>
      <c r="AE21" s="133">
        <f>'DNO inputs'!H192</f>
        <v>535690</v>
      </c>
      <c r="AF21" s="133">
        <f>'DNO inputs'!H193</f>
        <v>8310</v>
      </c>
      <c r="AG21" s="133">
        <f>'DNO inputs'!H194</f>
        <v>24520</v>
      </c>
      <c r="AH21" s="133">
        <f>'DNO inputs'!H195</f>
        <v>7060</v>
      </c>
      <c r="AI21" s="133">
        <f>'DNO inputs'!H196</f>
        <v>10150</v>
      </c>
      <c r="AJ21" s="133">
        <f>'DNO inputs'!H197</f>
        <v>12280</v>
      </c>
      <c r="AK21" s="133">
        <f>'DNO inputs'!H198</f>
        <v>0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1780</v>
      </c>
      <c r="AU21" s="133">
        <f>'DNO inputs'!H208</f>
        <v>12820</v>
      </c>
      <c r="AV21" s="133">
        <f>'DNO inputs'!H209</f>
        <v>0</v>
      </c>
      <c r="AW21" s="133">
        <f>'DNO inputs'!H210</f>
        <v>0</v>
      </c>
      <c r="AX21" s="133">
        <f>'DNO inputs'!H211</f>
        <v>26880</v>
      </c>
      <c r="AY21" s="133">
        <f>'DNO inputs'!H212</f>
        <v>33670</v>
      </c>
      <c r="AZ21" s="133">
        <f>'DNO inputs'!H213</f>
        <v>41550</v>
      </c>
      <c r="BA21" s="133">
        <f>'DNO inputs'!H214</f>
        <v>52490</v>
      </c>
      <c r="BB21" s="133">
        <f>'DNO inputs'!H215</f>
        <v>2610</v>
      </c>
      <c r="BC21" s="133">
        <f>'DNO inputs'!H216</f>
        <v>45360</v>
      </c>
      <c r="BD21" s="133">
        <f>'DNO inputs'!H217</f>
        <v>3610</v>
      </c>
      <c r="BE21" s="133">
        <f>'DNO inputs'!H218</f>
        <v>74530</v>
      </c>
      <c r="BF21" s="133">
        <f>'DNO inputs'!H219</f>
        <v>173040</v>
      </c>
      <c r="BG21" s="133">
        <f>'DNO inputs'!H220</f>
        <v>152890</v>
      </c>
      <c r="BH21" s="133">
        <f>'DNO inputs'!H221</f>
        <v>173420</v>
      </c>
      <c r="BI21" s="133">
        <f>'DNO inputs'!H222</f>
        <v>444450</v>
      </c>
      <c r="BJ21" s="133">
        <f>'DNO inputs'!H223</f>
        <v>444450</v>
      </c>
      <c r="BK21" s="133">
        <f>'DNO inputs'!H224</f>
        <v>444450</v>
      </c>
      <c r="BL21" s="133">
        <f>'DNO inputs'!H225</f>
        <v>1134520</v>
      </c>
      <c r="BM21" s="133">
        <f>'DNO inputs'!H226</f>
        <v>66580</v>
      </c>
      <c r="BN21" s="133">
        <f>'DNO inputs'!H227</f>
        <v>51400</v>
      </c>
      <c r="BO21" s="133">
        <f>'DNO inputs'!H228</f>
        <v>33170</v>
      </c>
      <c r="BP21" s="133">
        <f>'DNO inputs'!H229</f>
        <v>0</v>
      </c>
      <c r="BQ21" s="133">
        <f>'DNO inputs'!H230</f>
        <v>0</v>
      </c>
      <c r="BR21" s="133">
        <f>'DNO inputs'!H231</f>
        <v>0</v>
      </c>
      <c r="BS21" s="133">
        <f>'DNO inputs'!H232</f>
        <v>88110</v>
      </c>
      <c r="BT21" s="133">
        <f>'DNO inputs'!H233</f>
        <v>0</v>
      </c>
      <c r="BU21" s="133">
        <f>'DNO inputs'!H234</f>
        <v>0</v>
      </c>
      <c r="BV21" s="133">
        <f>'DNO inputs'!H235</f>
        <v>262730</v>
      </c>
      <c r="BW21" s="133">
        <f>'DNO inputs'!H236</f>
        <v>0</v>
      </c>
      <c r="BX21" s="133">
        <f>'DNO inputs'!H237</f>
        <v>457920</v>
      </c>
      <c r="BY21" s="133">
        <f>'DNO inputs'!H238</f>
        <v>0</v>
      </c>
      <c r="BZ21" s="133">
        <f>'DNO inputs'!H239</f>
        <v>52850</v>
      </c>
      <c r="CA21" s="133">
        <f>'DNO inputs'!H240</f>
        <v>53510</v>
      </c>
      <c r="CB21" s="133">
        <f>'DNO inputs'!H241</f>
        <v>3640</v>
      </c>
      <c r="CC21" s="133">
        <f>'DNO inputs'!H242</f>
        <v>98620</v>
      </c>
      <c r="CD21" s="133">
        <f>'DNO inputs'!H243</f>
        <v>3800</v>
      </c>
      <c r="CE21" s="133">
        <f>'DNO inputs'!H244</f>
        <v>0</v>
      </c>
      <c r="CF21" s="133">
        <f>'DNO inputs'!H245</f>
        <v>1323440</v>
      </c>
      <c r="CG21" s="133">
        <f>'DNO inputs'!H246</f>
        <v>0</v>
      </c>
      <c r="CH21" s="133">
        <f>'DNO inputs'!H247</f>
        <v>0</v>
      </c>
      <c r="CI21" s="133">
        <f>'DNO inputs'!H248</f>
        <v>146880</v>
      </c>
      <c r="CJ21" s="133">
        <f>'DNO inputs'!H249</f>
        <v>0</v>
      </c>
      <c r="CK21" s="133">
        <f>'DNO inputs'!H250</f>
        <v>1139950</v>
      </c>
      <c r="CL21" s="133">
        <f>'DNO inputs'!H251</f>
        <v>0</v>
      </c>
      <c r="CM21" s="133">
        <f>'DNO inputs'!H252</f>
        <v>0</v>
      </c>
      <c r="CN21" s="133">
        <f>'DNO inputs'!H253</f>
        <v>0</v>
      </c>
      <c r="CO21" s="133">
        <f>'DNO inputs'!H254</f>
        <v>0</v>
      </c>
      <c r="CP21" s="133">
        <f>'DNO inputs'!H255</f>
        <v>0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63.808079999999997</v>
      </c>
      <c r="K24" s="104">
        <f t="shared" ref="K24:BV24" si="0">K20 * K21 / $H22</f>
        <v>101.44</v>
      </c>
      <c r="L24" s="104">
        <f t="shared" si="0"/>
        <v>187.28832</v>
      </c>
      <c r="M24" s="104">
        <f t="shared" si="0"/>
        <v>0</v>
      </c>
      <c r="N24" s="104">
        <f t="shared" si="0"/>
        <v>320.77988980000003</v>
      </c>
      <c r="O24" s="104">
        <f t="shared" si="0"/>
        <v>470.22449499999999</v>
      </c>
      <c r="P24" s="104">
        <f t="shared" si="0"/>
        <v>552.98065999999994</v>
      </c>
      <c r="Q24" s="104">
        <f t="shared" si="0"/>
        <v>32.892860000000006</v>
      </c>
      <c r="R24" s="104">
        <f t="shared" si="0"/>
        <v>32.058950000000003</v>
      </c>
      <c r="S24" s="104">
        <f t="shared" si="0"/>
        <v>2.0954700000000002</v>
      </c>
      <c r="T24" s="104">
        <f t="shared" si="0"/>
        <v>0</v>
      </c>
      <c r="U24" s="104">
        <f t="shared" si="0"/>
        <v>0</v>
      </c>
      <c r="V24" s="104">
        <f t="shared" si="0"/>
        <v>0</v>
      </c>
      <c r="W24" s="104">
        <f t="shared" si="0"/>
        <v>254.14974000000001</v>
      </c>
      <c r="X24" s="104">
        <f t="shared" si="0"/>
        <v>0</v>
      </c>
      <c r="Y24" s="104">
        <f t="shared" si="0"/>
        <v>0</v>
      </c>
      <c r="Z24" s="104">
        <f t="shared" si="0"/>
        <v>0</v>
      </c>
      <c r="AA24" s="104">
        <f t="shared" si="0"/>
        <v>333.19265000000001</v>
      </c>
      <c r="AB24" s="104">
        <f t="shared" si="0"/>
        <v>0</v>
      </c>
      <c r="AC24" s="104">
        <f t="shared" si="0"/>
        <v>460.74901199999999</v>
      </c>
      <c r="AD24" s="104">
        <f t="shared" si="0"/>
        <v>0</v>
      </c>
      <c r="AE24" s="104">
        <f t="shared" si="0"/>
        <v>2.6784500000000002</v>
      </c>
      <c r="AF24" s="104">
        <f t="shared" si="0"/>
        <v>7.5870300000000004</v>
      </c>
      <c r="AG24" s="104">
        <f t="shared" si="0"/>
        <v>73.927800000000005</v>
      </c>
      <c r="AH24" s="104">
        <f t="shared" si="0"/>
        <v>1.04488</v>
      </c>
      <c r="AI24" s="104">
        <f t="shared" si="0"/>
        <v>23.6495</v>
      </c>
      <c r="AJ24" s="104">
        <f t="shared" si="0"/>
        <v>92.419280000000001</v>
      </c>
      <c r="AK24" s="104">
        <f t="shared" si="0"/>
        <v>0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56.142980000000001</v>
      </c>
      <c r="AU24" s="104">
        <f t="shared" si="0"/>
        <v>105.16246</v>
      </c>
      <c r="AV24" s="104">
        <f t="shared" si="0"/>
        <v>0</v>
      </c>
      <c r="AW24" s="104">
        <f t="shared" si="0"/>
        <v>0</v>
      </c>
      <c r="AX24" s="104">
        <f t="shared" si="0"/>
        <v>31.87968</v>
      </c>
      <c r="AY24" s="104">
        <f t="shared" si="0"/>
        <v>1.3804700000000001</v>
      </c>
      <c r="AZ24" s="104">
        <f t="shared" si="0"/>
        <v>13.66995</v>
      </c>
      <c r="BA24" s="104">
        <f t="shared" si="0"/>
        <v>1.4697199999999999</v>
      </c>
      <c r="BB24" s="104">
        <f t="shared" si="0"/>
        <v>39.995640000000002</v>
      </c>
      <c r="BC24" s="104">
        <f t="shared" si="0"/>
        <v>8.6183999999999994</v>
      </c>
      <c r="BD24" s="104">
        <f t="shared" si="0"/>
        <v>15.58798</v>
      </c>
      <c r="BE24" s="104">
        <f t="shared" si="0"/>
        <v>18.70703</v>
      </c>
      <c r="BF24" s="104">
        <f t="shared" si="0"/>
        <v>66.938793599999997</v>
      </c>
      <c r="BG24" s="104">
        <f t="shared" si="0"/>
        <v>0</v>
      </c>
      <c r="BH24" s="104">
        <f t="shared" si="0"/>
        <v>1.4088640800000001</v>
      </c>
      <c r="BI24" s="104">
        <f t="shared" si="0"/>
        <v>2.6667000000000001</v>
      </c>
      <c r="BJ24" s="104">
        <f t="shared" si="0"/>
        <v>0.88890000000000002</v>
      </c>
      <c r="BK24" s="104">
        <f t="shared" si="0"/>
        <v>0.44445000000000001</v>
      </c>
      <c r="BL24" s="104">
        <f t="shared" si="0"/>
        <v>1.4748760000000001</v>
      </c>
      <c r="BM24" s="104">
        <f t="shared" si="0"/>
        <v>20.706379999999999</v>
      </c>
      <c r="BN24" s="104">
        <f t="shared" si="0"/>
        <v>14.083600000000001</v>
      </c>
      <c r="BO24" s="104">
        <f t="shared" si="0"/>
        <v>0.53071999999999997</v>
      </c>
      <c r="BP24" s="104">
        <f t="shared" si="0"/>
        <v>0</v>
      </c>
      <c r="BQ24" s="104">
        <f t="shared" si="0"/>
        <v>0</v>
      </c>
      <c r="BR24" s="104">
        <f t="shared" si="0"/>
        <v>0</v>
      </c>
      <c r="BS24" s="104">
        <f t="shared" si="0"/>
        <v>4.6698300000000001</v>
      </c>
      <c r="BT24" s="104">
        <f t="shared" si="0"/>
        <v>0</v>
      </c>
      <c r="BU24" s="104">
        <f t="shared" si="0"/>
        <v>0</v>
      </c>
      <c r="BV24" s="104">
        <f t="shared" si="0"/>
        <v>64.894310000000004</v>
      </c>
      <c r="BW24" s="104">
        <f t="shared" ref="BW24:CP24" si="1">BW20 * BW21 / $H22</f>
        <v>0</v>
      </c>
      <c r="BX24" s="104">
        <f t="shared" si="1"/>
        <v>13.7376</v>
      </c>
      <c r="BY24" s="104">
        <f t="shared" si="1"/>
        <v>0</v>
      </c>
      <c r="BZ24" s="104">
        <f t="shared" si="1"/>
        <v>4.8093500000000002</v>
      </c>
      <c r="CA24" s="104">
        <f t="shared" si="1"/>
        <v>58.272390000000001</v>
      </c>
      <c r="CB24" s="104">
        <f t="shared" si="1"/>
        <v>3.0394000000000001</v>
      </c>
      <c r="CC24" s="104">
        <f t="shared" si="1"/>
        <v>232.15147999999999</v>
      </c>
      <c r="CD24" s="104">
        <f t="shared" si="1"/>
        <v>17.8904</v>
      </c>
      <c r="CE24" s="104">
        <f t="shared" si="1"/>
        <v>0</v>
      </c>
      <c r="CF24" s="104">
        <f t="shared" si="1"/>
        <v>76.759519999999995</v>
      </c>
      <c r="CG24" s="104">
        <f t="shared" si="1"/>
        <v>0</v>
      </c>
      <c r="CH24" s="104">
        <f t="shared" si="1"/>
        <v>0</v>
      </c>
      <c r="CI24" s="104">
        <f t="shared" si="1"/>
        <v>32.60736</v>
      </c>
      <c r="CJ24" s="104">
        <f t="shared" si="1"/>
        <v>0</v>
      </c>
      <c r="CK24" s="104">
        <f t="shared" si="1"/>
        <v>149.33345</v>
      </c>
      <c r="CL24" s="104">
        <f t="shared" si="1"/>
        <v>0</v>
      </c>
      <c r="CM24" s="104">
        <f t="shared" si="1"/>
        <v>0</v>
      </c>
      <c r="CN24" s="104">
        <f t="shared" si="1"/>
        <v>0</v>
      </c>
      <c r="CO24" s="104">
        <f t="shared" si="1"/>
        <v>0</v>
      </c>
      <c r="CP24" s="104">
        <f t="shared" si="1"/>
        <v>0</v>
      </c>
      <c r="CQ24" s="59"/>
      <c r="CR24" s="103" t="s">
        <v>570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4072.8897504800011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654.42066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1109.1480647999999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277.37421999999998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1133.3295619999999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898.61724367999989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4072.8897504799997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0.16067723412421733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0.27232459819696425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6.8102560342398366E-2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0.2782617825258919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0.22063382481052812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0.37107749235812487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0.62892250764187507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160.14674000000002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205.13145367999999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189.32398000000001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425.5299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980.13207368000008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0.16339302049234417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0.20928960411408049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0.19316170247257078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0.43415567292100449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898.61724367999989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403099259.1826334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34844299.065419495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141611792.08021393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117790450.22713403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42630628.219429918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739976428.77483082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292775049.49995303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0.71650967763412443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643.86795158562211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654.42066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1109.1480647999999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277.37421999999998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1133.3295619999999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643.86795158562211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3818.140458385622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0.1713977437793634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0.2904943065580588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7.2646415977394074E-2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0.29682762442929927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0.16863390925588448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5199999.9999999991</v>
      </c>
      <c r="L19" s="138">
        <v>0</v>
      </c>
      <c r="M19" s="138">
        <v>4899999.9999999991</v>
      </c>
      <c r="N19" s="138">
        <v>700000.00000000012</v>
      </c>
      <c r="O19" s="138">
        <v>1165518.1170566711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4200000</v>
      </c>
      <c r="L20" s="133">
        <v>0</v>
      </c>
      <c r="M20" s="133">
        <v>200000</v>
      </c>
      <c r="N20" s="133">
        <v>1600000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14299999.999999998</v>
      </c>
      <c r="L21" s="133">
        <v>0</v>
      </c>
      <c r="M21" s="133">
        <v>2300000</v>
      </c>
      <c r="N21" s="133">
        <v>600000</v>
      </c>
      <c r="O21" s="133">
        <v>2363069.33637506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8500000</v>
      </c>
      <c r="L22" s="145">
        <v>0</v>
      </c>
      <c r="M22" s="145">
        <v>600000.00000000012</v>
      </c>
      <c r="N22" s="145">
        <v>2300000.0000000005</v>
      </c>
      <c r="O22" s="145">
        <v>629777.08916097635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609999.99999999942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1020000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2655000.0000000005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609999.99999999942</v>
      </c>
      <c r="K31" s="146">
        <f t="shared" si="0"/>
        <v>5199999.9999999991</v>
      </c>
      <c r="L31" s="146">
        <f t="shared" si="0"/>
        <v>0</v>
      </c>
      <c r="M31" s="146">
        <f t="shared" si="0"/>
        <v>4899999.9999999991</v>
      </c>
      <c r="N31" s="146">
        <f t="shared" si="0"/>
        <v>700000.00000000012</v>
      </c>
      <c r="O31" s="146">
        <f t="shared" si="0"/>
        <v>1165518.1170566711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4200000</v>
      </c>
      <c r="L32" s="147">
        <f t="shared" si="3"/>
        <v>0</v>
      </c>
      <c r="M32" s="147">
        <f t="shared" si="3"/>
        <v>200000</v>
      </c>
      <c r="N32" s="147">
        <f t="shared" si="3"/>
        <v>1600000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1020000</v>
      </c>
      <c r="K33" s="147">
        <f t="shared" si="6"/>
        <v>14299999.999999998</v>
      </c>
      <c r="L33" s="147">
        <f t="shared" si="6"/>
        <v>0</v>
      </c>
      <c r="M33" s="147">
        <f t="shared" si="6"/>
        <v>2300000</v>
      </c>
      <c r="N33" s="147">
        <f t="shared" si="6"/>
        <v>600000</v>
      </c>
      <c r="O33" s="147">
        <f t="shared" si="6"/>
        <v>2363069.33637506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2655000.0000000005</v>
      </c>
      <c r="K34" s="148">
        <f t="shared" si="9"/>
        <v>8500000</v>
      </c>
      <c r="L34" s="148">
        <f t="shared" si="9"/>
        <v>0</v>
      </c>
      <c r="M34" s="148">
        <f t="shared" si="9"/>
        <v>600000.00000000012</v>
      </c>
      <c r="N34" s="148">
        <f t="shared" si="9"/>
        <v>2300000.0000000005</v>
      </c>
      <c r="O34" s="148">
        <f t="shared" si="9"/>
        <v>629777.08916097635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0.37107749235812487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1929602.960262249</v>
      </c>
      <c r="L45" s="146">
        <f t="shared" si="15"/>
        <v>0</v>
      </c>
      <c r="M45" s="146">
        <f t="shared" si="15"/>
        <v>1818279.7125548115</v>
      </c>
      <c r="N45" s="146">
        <f t="shared" si="15"/>
        <v>259754.24465068744</v>
      </c>
      <c r="O45" s="146">
        <f t="shared" si="15"/>
        <v>432497.54017535294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609999.99999999942</v>
      </c>
      <c r="K46" s="152">
        <f t="shared" ref="K46:AQ46" si="18">K$31 - K45</f>
        <v>3270397.0397377498</v>
      </c>
      <c r="L46" s="152">
        <f t="shared" si="18"/>
        <v>0</v>
      </c>
      <c r="M46" s="152">
        <f t="shared" si="18"/>
        <v>3081720.2874451876</v>
      </c>
      <c r="N46" s="152">
        <f t="shared" si="18"/>
        <v>440245.75534931268</v>
      </c>
      <c r="O46" s="152">
        <f t="shared" si="18"/>
        <v>733020.57688131812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4200000</v>
      </c>
      <c r="L47" s="147">
        <f t="shared" si="21"/>
        <v>0</v>
      </c>
      <c r="M47" s="147">
        <f t="shared" si="21"/>
        <v>200000</v>
      </c>
      <c r="N47" s="147">
        <f t="shared" si="21"/>
        <v>1600000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1020000</v>
      </c>
      <c r="K48" s="147">
        <f t="shared" si="24"/>
        <v>14299999.999999998</v>
      </c>
      <c r="L48" s="147">
        <f t="shared" si="24"/>
        <v>0</v>
      </c>
      <c r="M48" s="147">
        <f t="shared" si="24"/>
        <v>2300000</v>
      </c>
      <c r="N48" s="147">
        <f t="shared" si="24"/>
        <v>600000</v>
      </c>
      <c r="O48" s="147">
        <f t="shared" si="24"/>
        <v>2363069.33637506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2655000.0000000005</v>
      </c>
      <c r="K49" s="148">
        <f t="shared" si="27"/>
        <v>8500000</v>
      </c>
      <c r="L49" s="148">
        <f t="shared" si="27"/>
        <v>0</v>
      </c>
      <c r="M49" s="148">
        <f t="shared" si="27"/>
        <v>600000.00000000012</v>
      </c>
      <c r="N49" s="148">
        <f t="shared" si="27"/>
        <v>2300000.0000000005</v>
      </c>
      <c r="O49" s="148">
        <f t="shared" si="27"/>
        <v>629777.08916097635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4285000</v>
      </c>
      <c r="K51" s="104">
        <f t="shared" si="30"/>
        <v>32200000</v>
      </c>
      <c r="L51" s="104">
        <f t="shared" si="30"/>
        <v>0</v>
      </c>
      <c r="M51" s="104">
        <f t="shared" si="30"/>
        <v>7999999.9999999991</v>
      </c>
      <c r="N51" s="104">
        <f t="shared" si="30"/>
        <v>5200000</v>
      </c>
      <c r="O51" s="104">
        <f t="shared" si="30"/>
        <v>4158364.5425927076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32299999.999999996</v>
      </c>
      <c r="L60" s="133">
        <v>3000000</v>
      </c>
      <c r="M60" s="133">
        <v>8300000.0000000009</v>
      </c>
      <c r="N60" s="133">
        <v>5500000</v>
      </c>
      <c r="O60" s="133">
        <v>4099999.9999999995</v>
      </c>
      <c r="P60" s="133">
        <v>600000</v>
      </c>
      <c r="Q60" s="133">
        <v>3500000</v>
      </c>
      <c r="R60" s="133">
        <v>2900000</v>
      </c>
      <c r="S60" s="133">
        <v>7200000</v>
      </c>
      <c r="T60" s="133">
        <v>1900000</v>
      </c>
      <c r="U60" s="133">
        <v>1000000</v>
      </c>
      <c r="V60" s="133">
        <v>700000</v>
      </c>
      <c r="W60" s="133">
        <v>900000</v>
      </c>
      <c r="X60" s="133">
        <v>2700000</v>
      </c>
      <c r="Y60" s="133">
        <v>6800000</v>
      </c>
      <c r="Z60" s="133">
        <v>2100000</v>
      </c>
      <c r="AA60" s="133">
        <v>900000</v>
      </c>
      <c r="AB60" s="133">
        <v>1100000</v>
      </c>
      <c r="AC60" s="133">
        <v>5800000</v>
      </c>
      <c r="AD60" s="133">
        <v>1800000</v>
      </c>
      <c r="AE60" s="133">
        <v>4300000</v>
      </c>
      <c r="AF60" s="133">
        <v>13400000</v>
      </c>
      <c r="AG60" s="133">
        <v>1800000</v>
      </c>
      <c r="AH60" s="133">
        <v>8900000</v>
      </c>
      <c r="AI60" s="133">
        <v>-100000</v>
      </c>
      <c r="AJ60" s="133">
        <v>100000</v>
      </c>
      <c r="AK60" s="133">
        <v>-2.7755575615628914E-11</v>
      </c>
      <c r="AL60" s="133">
        <v>25300000</v>
      </c>
      <c r="AM60" s="133">
        <v>15100000</v>
      </c>
      <c r="AN60" s="133">
        <v>4200000</v>
      </c>
      <c r="AO60" s="133">
        <v>0</v>
      </c>
      <c r="AP60" s="133">
        <v>500000</v>
      </c>
      <c r="AQ60" s="133">
        <v>-2900000.0000000056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-4285000</v>
      </c>
      <c r="K62" s="104">
        <f t="shared" ref="K62:AQ62" si="33">K60 - K51</f>
        <v>99999.999999996275</v>
      </c>
      <c r="L62" s="104">
        <f t="shared" si="33"/>
        <v>3000000</v>
      </c>
      <c r="M62" s="104">
        <f t="shared" si="33"/>
        <v>300000.00000000186</v>
      </c>
      <c r="N62" s="104">
        <f t="shared" si="33"/>
        <v>300000</v>
      </c>
      <c r="O62" s="104">
        <f t="shared" si="33"/>
        <v>-58364.542592708021</v>
      </c>
      <c r="P62" s="104">
        <f t="shared" si="33"/>
        <v>600000</v>
      </c>
      <c r="Q62" s="104">
        <f t="shared" si="33"/>
        <v>3500000</v>
      </c>
      <c r="R62" s="104">
        <f t="shared" si="33"/>
        <v>2900000</v>
      </c>
      <c r="S62" s="104">
        <f t="shared" si="33"/>
        <v>7200000</v>
      </c>
      <c r="T62" s="104">
        <f t="shared" si="33"/>
        <v>1900000</v>
      </c>
      <c r="U62" s="104">
        <f t="shared" si="33"/>
        <v>1000000</v>
      </c>
      <c r="V62" s="104">
        <f t="shared" si="33"/>
        <v>700000</v>
      </c>
      <c r="W62" s="104">
        <f t="shared" si="33"/>
        <v>900000</v>
      </c>
      <c r="X62" s="104">
        <f t="shared" si="33"/>
        <v>2700000</v>
      </c>
      <c r="Y62" s="104">
        <f t="shared" si="33"/>
        <v>6800000</v>
      </c>
      <c r="Z62" s="104">
        <f t="shared" si="33"/>
        <v>2100000</v>
      </c>
      <c r="AA62" s="104">
        <f t="shared" si="33"/>
        <v>900000</v>
      </c>
      <c r="AB62" s="104">
        <f t="shared" si="33"/>
        <v>1100000</v>
      </c>
      <c r="AC62" s="104">
        <f t="shared" si="33"/>
        <v>5800000</v>
      </c>
      <c r="AD62" s="104">
        <f t="shared" si="33"/>
        <v>1800000</v>
      </c>
      <c r="AE62" s="104">
        <f t="shared" si="33"/>
        <v>4300000</v>
      </c>
      <c r="AF62" s="104">
        <f t="shared" si="33"/>
        <v>13400000</v>
      </c>
      <c r="AG62" s="104">
        <f t="shared" si="33"/>
        <v>1800000</v>
      </c>
      <c r="AH62" s="104">
        <f t="shared" si="33"/>
        <v>8900000</v>
      </c>
      <c r="AI62" s="104">
        <f t="shared" si="33"/>
        <v>-100000</v>
      </c>
      <c r="AJ62" s="104">
        <f t="shared" si="33"/>
        <v>100000</v>
      </c>
      <c r="AK62" s="104">
        <f t="shared" si="33"/>
        <v>-2.7755575615628914E-11</v>
      </c>
      <c r="AL62" s="104">
        <f t="shared" si="33"/>
        <v>25300000</v>
      </c>
      <c r="AM62" s="104">
        <f t="shared" si="33"/>
        <v>15100000</v>
      </c>
      <c r="AN62" s="104">
        <f t="shared" si="33"/>
        <v>4200000</v>
      </c>
      <c r="AO62" s="104">
        <f t="shared" si="33"/>
        <v>0</v>
      </c>
      <c r="AP62" s="104">
        <f t="shared" ref="AP62" si="34">AP60 - AP51</f>
        <v>500000</v>
      </c>
      <c r="AQ62" s="104">
        <f t="shared" si="33"/>
        <v>-2900000.0000000056</v>
      </c>
      <c r="AR62" s="104">
        <f t="shared" ref="AR62" si="35">AR60 - AR51</f>
        <v>0</v>
      </c>
      <c r="AS62" s="59"/>
      <c r="AT62" s="103" t="s">
        <v>570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99999.999999996275</v>
      </c>
      <c r="L69" s="104">
        <f t="shared" si="39"/>
        <v>3000000</v>
      </c>
      <c r="M69" s="104">
        <f t="shared" si="39"/>
        <v>300000.00000000186</v>
      </c>
      <c r="N69" s="104">
        <f t="shared" si="39"/>
        <v>300000</v>
      </c>
      <c r="O69" s="104">
        <f t="shared" si="39"/>
        <v>-58364.542592708021</v>
      </c>
      <c r="P69" s="104">
        <f t="shared" si="39"/>
        <v>600000</v>
      </c>
      <c r="Q69" s="104">
        <f t="shared" si="39"/>
        <v>3500000</v>
      </c>
      <c r="R69" s="104">
        <f t="shared" si="39"/>
        <v>2900000</v>
      </c>
      <c r="S69" s="104">
        <f t="shared" si="39"/>
        <v>7200000</v>
      </c>
      <c r="T69" s="104">
        <f t="shared" si="39"/>
        <v>1900000</v>
      </c>
      <c r="U69" s="104">
        <f t="shared" si="39"/>
        <v>1000000</v>
      </c>
      <c r="V69" s="104">
        <f t="shared" si="39"/>
        <v>700000</v>
      </c>
      <c r="W69" s="104">
        <f t="shared" si="39"/>
        <v>900000</v>
      </c>
      <c r="X69" s="104">
        <f t="shared" si="39"/>
        <v>2700000</v>
      </c>
      <c r="Y69" s="104">
        <f t="shared" si="39"/>
        <v>0</v>
      </c>
      <c r="Z69" s="104">
        <f t="shared" si="39"/>
        <v>0</v>
      </c>
      <c r="AA69" s="104">
        <f t="shared" si="39"/>
        <v>900000</v>
      </c>
      <c r="AB69" s="104">
        <f t="shared" si="39"/>
        <v>1100000</v>
      </c>
      <c r="AC69" s="104">
        <f t="shared" si="39"/>
        <v>5800000</v>
      </c>
      <c r="AD69" s="104">
        <f t="shared" si="39"/>
        <v>1800000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0.16067723412421733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0.27232459819696425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6.8102560342398366E-2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0.2782617825258919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0.22063382481052812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0.1713977437793634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0.2904943065580588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7.2646415977394074E-2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0.29682762442929927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0.16863390925588448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16067.723412421135</v>
      </c>
      <c r="L90" s="146">
        <f t="shared" si="42"/>
        <v>482031.70237265201</v>
      </c>
      <c r="M90" s="146">
        <f t="shared" si="42"/>
        <v>48203.170237265498</v>
      </c>
      <c r="N90" s="146">
        <f t="shared" si="42"/>
        <v>48203.1702372652</v>
      </c>
      <c r="O90" s="146">
        <f t="shared" si="42"/>
        <v>-9377.8532747214012</v>
      </c>
      <c r="P90" s="146">
        <f t="shared" si="42"/>
        <v>96406.3404745304</v>
      </c>
      <c r="Q90" s="146">
        <f t="shared" si="42"/>
        <v>562370.31943476072</v>
      </c>
      <c r="R90" s="146">
        <f t="shared" si="42"/>
        <v>465963.97896023025</v>
      </c>
      <c r="S90" s="146">
        <f t="shared" si="42"/>
        <v>1156876.0856943647</v>
      </c>
      <c r="T90" s="146">
        <f t="shared" si="42"/>
        <v>305286.74483601295</v>
      </c>
      <c r="U90" s="146">
        <f t="shared" si="42"/>
        <v>160677.23412421733</v>
      </c>
      <c r="V90" s="146">
        <f t="shared" si="42"/>
        <v>112474.06388695214</v>
      </c>
      <c r="W90" s="146">
        <f t="shared" si="42"/>
        <v>144609.51071179559</v>
      </c>
      <c r="X90" s="146">
        <f t="shared" si="42"/>
        <v>433828.53213538678</v>
      </c>
      <c r="Y90" s="146">
        <f t="shared" si="42"/>
        <v>0</v>
      </c>
      <c r="Z90" s="146">
        <f t="shared" si="42"/>
        <v>0</v>
      </c>
      <c r="AA90" s="146">
        <f t="shared" si="42"/>
        <v>144609.51071179559</v>
      </c>
      <c r="AB90" s="146">
        <f t="shared" si="42"/>
        <v>176744.95753663906</v>
      </c>
      <c r="AC90" s="146">
        <f t="shared" si="42"/>
        <v>931927.9579204605</v>
      </c>
      <c r="AD90" s="146">
        <f t="shared" si="42"/>
        <v>289219.02142359118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27232.45981969541</v>
      </c>
      <c r="L91" s="147">
        <f t="shared" si="45"/>
        <v>816973.79459089274</v>
      </c>
      <c r="M91" s="147">
        <f t="shared" si="45"/>
        <v>81697.379459089789</v>
      </c>
      <c r="N91" s="147">
        <f t="shared" si="45"/>
        <v>81697.379459089279</v>
      </c>
      <c r="O91" s="147">
        <f t="shared" si="45"/>
        <v>-15894.100610508818</v>
      </c>
      <c r="P91" s="147">
        <f t="shared" si="45"/>
        <v>163394.75891817856</v>
      </c>
      <c r="Q91" s="147">
        <f t="shared" si="45"/>
        <v>953136.09368937486</v>
      </c>
      <c r="R91" s="147">
        <f t="shared" si="45"/>
        <v>789741.33477119636</v>
      </c>
      <c r="S91" s="147">
        <f t="shared" si="45"/>
        <v>1960737.1070181427</v>
      </c>
      <c r="T91" s="147">
        <f t="shared" si="45"/>
        <v>517416.73657423205</v>
      </c>
      <c r="U91" s="147">
        <f t="shared" si="45"/>
        <v>272324.59819696425</v>
      </c>
      <c r="V91" s="147">
        <f t="shared" si="45"/>
        <v>190627.21873787497</v>
      </c>
      <c r="W91" s="147">
        <f t="shared" si="45"/>
        <v>245092.13837726784</v>
      </c>
      <c r="X91" s="147">
        <f t="shared" si="45"/>
        <v>735276.41513180349</v>
      </c>
      <c r="Y91" s="147">
        <f t="shared" si="45"/>
        <v>0</v>
      </c>
      <c r="Z91" s="147">
        <f t="shared" si="45"/>
        <v>0</v>
      </c>
      <c r="AA91" s="147">
        <f t="shared" si="45"/>
        <v>245092.13837726784</v>
      </c>
      <c r="AB91" s="147">
        <f t="shared" si="45"/>
        <v>299557.05801666068</v>
      </c>
      <c r="AC91" s="147">
        <f t="shared" si="45"/>
        <v>1579482.6695423927</v>
      </c>
      <c r="AD91" s="147">
        <f t="shared" si="45"/>
        <v>490184.27675453568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6810.2560342395827</v>
      </c>
      <c r="L92" s="147">
        <f t="shared" si="48"/>
        <v>204307.6810271951</v>
      </c>
      <c r="M92" s="147">
        <f t="shared" si="48"/>
        <v>20430.768102719638</v>
      </c>
      <c r="N92" s="147">
        <f t="shared" si="48"/>
        <v>20430.76810271951</v>
      </c>
      <c r="O92" s="147">
        <f t="shared" si="48"/>
        <v>-3974.7747837763777</v>
      </c>
      <c r="P92" s="147">
        <f t="shared" si="48"/>
        <v>40861.536205439021</v>
      </c>
      <c r="Q92" s="147">
        <f t="shared" si="48"/>
        <v>238358.96119839427</v>
      </c>
      <c r="R92" s="147">
        <f t="shared" si="48"/>
        <v>197497.42499295526</v>
      </c>
      <c r="S92" s="147">
        <f t="shared" si="48"/>
        <v>490338.43446526822</v>
      </c>
      <c r="T92" s="147">
        <f t="shared" si="48"/>
        <v>129394.86465055689</v>
      </c>
      <c r="U92" s="147">
        <f t="shared" si="48"/>
        <v>68102.56034239837</v>
      </c>
      <c r="V92" s="147">
        <f t="shared" si="48"/>
        <v>47671.792239678856</v>
      </c>
      <c r="W92" s="147">
        <f t="shared" si="48"/>
        <v>61292.304308158527</v>
      </c>
      <c r="X92" s="147">
        <f t="shared" si="48"/>
        <v>183876.91292447559</v>
      </c>
      <c r="Y92" s="147">
        <f t="shared" si="48"/>
        <v>0</v>
      </c>
      <c r="Z92" s="147">
        <f t="shared" si="48"/>
        <v>0</v>
      </c>
      <c r="AA92" s="147">
        <f t="shared" si="48"/>
        <v>61292.304308158527</v>
      </c>
      <c r="AB92" s="147">
        <f t="shared" si="48"/>
        <v>74912.816376638206</v>
      </c>
      <c r="AC92" s="147">
        <f t="shared" si="48"/>
        <v>394994.84998591052</v>
      </c>
      <c r="AD92" s="147">
        <f t="shared" si="48"/>
        <v>122584.60861631705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27826.178252588154</v>
      </c>
      <c r="L93" s="147">
        <f t="shared" si="51"/>
        <v>834785.34757767571</v>
      </c>
      <c r="M93" s="147">
        <f t="shared" si="51"/>
        <v>83478.534757768095</v>
      </c>
      <c r="N93" s="147">
        <f t="shared" si="51"/>
        <v>83478.534757767571</v>
      </c>
      <c r="O93" s="147">
        <f t="shared" si="51"/>
        <v>-16240.621658155274</v>
      </c>
      <c r="P93" s="147">
        <f t="shared" si="51"/>
        <v>166957.06951553514</v>
      </c>
      <c r="Q93" s="147">
        <f t="shared" si="51"/>
        <v>973916.23884062166</v>
      </c>
      <c r="R93" s="147">
        <f t="shared" si="51"/>
        <v>806959.16932508652</v>
      </c>
      <c r="S93" s="147">
        <f t="shared" si="51"/>
        <v>2003484.8341864217</v>
      </c>
      <c r="T93" s="147">
        <f t="shared" si="51"/>
        <v>528697.38679919462</v>
      </c>
      <c r="U93" s="147">
        <f t="shared" si="51"/>
        <v>278261.7825258919</v>
      </c>
      <c r="V93" s="147">
        <f t="shared" si="51"/>
        <v>194783.24776812433</v>
      </c>
      <c r="W93" s="147">
        <f t="shared" si="51"/>
        <v>250435.60427330271</v>
      </c>
      <c r="X93" s="147">
        <f t="shared" si="51"/>
        <v>751306.81281990814</v>
      </c>
      <c r="Y93" s="147">
        <f t="shared" si="51"/>
        <v>0</v>
      </c>
      <c r="Z93" s="147">
        <f t="shared" si="51"/>
        <v>0</v>
      </c>
      <c r="AA93" s="147">
        <f t="shared" si="51"/>
        <v>250435.60427330271</v>
      </c>
      <c r="AB93" s="147">
        <f t="shared" si="51"/>
        <v>306087.96077848109</v>
      </c>
      <c r="AC93" s="147">
        <f t="shared" si="51"/>
        <v>1613918.338650173</v>
      </c>
      <c r="AD93" s="147">
        <f t="shared" si="51"/>
        <v>500871.20854660543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22063.382481051991</v>
      </c>
      <c r="L94" s="148">
        <f t="shared" si="54"/>
        <v>661901.47443158436</v>
      </c>
      <c r="M94" s="148">
        <f t="shared" si="54"/>
        <v>66190.147443158843</v>
      </c>
      <c r="N94" s="148">
        <f t="shared" si="54"/>
        <v>66190.147443158436</v>
      </c>
      <c r="O94" s="148">
        <f t="shared" si="54"/>
        <v>-12877.192265546148</v>
      </c>
      <c r="P94" s="148">
        <f t="shared" si="54"/>
        <v>132380.29488631687</v>
      </c>
      <c r="Q94" s="148">
        <f t="shared" si="54"/>
        <v>772218.38683684845</v>
      </c>
      <c r="R94" s="148">
        <f t="shared" si="54"/>
        <v>639838.09195053158</v>
      </c>
      <c r="S94" s="148">
        <f t="shared" si="54"/>
        <v>1588563.5386358025</v>
      </c>
      <c r="T94" s="148">
        <f t="shared" si="54"/>
        <v>419204.26714000345</v>
      </c>
      <c r="U94" s="148">
        <f t="shared" si="54"/>
        <v>220633.82481052811</v>
      </c>
      <c r="V94" s="148">
        <f t="shared" si="54"/>
        <v>154443.67736736967</v>
      </c>
      <c r="W94" s="148">
        <f t="shared" si="54"/>
        <v>198570.44232947531</v>
      </c>
      <c r="X94" s="148">
        <f t="shared" si="54"/>
        <v>595711.32698842592</v>
      </c>
      <c r="Y94" s="148">
        <f t="shared" si="54"/>
        <v>0</v>
      </c>
      <c r="Z94" s="148">
        <f t="shared" si="54"/>
        <v>0</v>
      </c>
      <c r="AA94" s="148">
        <f t="shared" si="54"/>
        <v>198570.44232947531</v>
      </c>
      <c r="AB94" s="148">
        <f t="shared" si="54"/>
        <v>242697.20729158094</v>
      </c>
      <c r="AC94" s="148">
        <f t="shared" si="54"/>
        <v>1279676.1839010632</v>
      </c>
      <c r="AD94" s="148">
        <f t="shared" si="54"/>
        <v>397140.88465895061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17139.774377935701</v>
      </c>
      <c r="L97" s="146">
        <f t="shared" si="57"/>
        <v>514193.23133809021</v>
      </c>
      <c r="M97" s="146">
        <f t="shared" si="57"/>
        <v>51419.323133809339</v>
      </c>
      <c r="N97" s="146">
        <f t="shared" si="57"/>
        <v>51419.323133809019</v>
      </c>
      <c r="O97" s="146">
        <f t="shared" si="57"/>
        <v>-10003.550917104711</v>
      </c>
      <c r="P97" s="146">
        <f t="shared" si="57"/>
        <v>102838.64626761804</v>
      </c>
      <c r="Q97" s="146">
        <f t="shared" si="57"/>
        <v>599892.10322777194</v>
      </c>
      <c r="R97" s="146">
        <f t="shared" si="57"/>
        <v>497053.45696015388</v>
      </c>
      <c r="S97" s="146">
        <f t="shared" si="57"/>
        <v>1234063.7552114164</v>
      </c>
      <c r="T97" s="146">
        <f t="shared" si="57"/>
        <v>325655.71318079048</v>
      </c>
      <c r="U97" s="146">
        <f t="shared" si="57"/>
        <v>171397.7437793634</v>
      </c>
      <c r="V97" s="146">
        <f t="shared" si="57"/>
        <v>119978.42064555438</v>
      </c>
      <c r="W97" s="146">
        <f t="shared" si="57"/>
        <v>154257.96940142705</v>
      </c>
      <c r="X97" s="146">
        <f t="shared" si="57"/>
        <v>462773.90820428118</v>
      </c>
      <c r="Y97" s="146">
        <f t="shared" si="57"/>
        <v>0</v>
      </c>
      <c r="Z97" s="146">
        <f t="shared" si="57"/>
        <v>0</v>
      </c>
      <c r="AA97" s="146">
        <f t="shared" si="57"/>
        <v>154257.96940142705</v>
      </c>
      <c r="AB97" s="146">
        <f t="shared" si="57"/>
        <v>188537.51815729972</v>
      </c>
      <c r="AC97" s="146">
        <f t="shared" si="57"/>
        <v>994106.91392030776</v>
      </c>
      <c r="AD97" s="146">
        <f t="shared" si="57"/>
        <v>308515.9388028541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29049.430655804797</v>
      </c>
      <c r="L98" s="147">
        <f t="shared" si="60"/>
        <v>871482.91967417637</v>
      </c>
      <c r="M98" s="147">
        <f t="shared" si="60"/>
        <v>87148.291967418176</v>
      </c>
      <c r="N98" s="147">
        <f t="shared" si="60"/>
        <v>87148.291967417637</v>
      </c>
      <c r="O98" s="147">
        <f t="shared" si="60"/>
        <v>-16954.567328047004</v>
      </c>
      <c r="P98" s="147">
        <f t="shared" si="60"/>
        <v>174296.58393483527</v>
      </c>
      <c r="Q98" s="147">
        <f t="shared" si="60"/>
        <v>1016730.0729532058</v>
      </c>
      <c r="R98" s="147">
        <f t="shared" si="60"/>
        <v>842433.48901837051</v>
      </c>
      <c r="S98" s="147">
        <f t="shared" si="60"/>
        <v>2091559.0072180233</v>
      </c>
      <c r="T98" s="147">
        <f t="shared" si="60"/>
        <v>551939.18246031168</v>
      </c>
      <c r="U98" s="147">
        <f t="shared" si="60"/>
        <v>290494.30655805883</v>
      </c>
      <c r="V98" s="147">
        <f t="shared" si="60"/>
        <v>203346.01459064116</v>
      </c>
      <c r="W98" s="147">
        <f t="shared" si="60"/>
        <v>261444.87590225291</v>
      </c>
      <c r="X98" s="147">
        <f t="shared" si="60"/>
        <v>784334.62770675879</v>
      </c>
      <c r="Y98" s="147">
        <f t="shared" si="60"/>
        <v>0</v>
      </c>
      <c r="Z98" s="147">
        <f t="shared" si="60"/>
        <v>0</v>
      </c>
      <c r="AA98" s="147">
        <f t="shared" si="60"/>
        <v>261444.87590225291</v>
      </c>
      <c r="AB98" s="147">
        <f t="shared" si="60"/>
        <v>319543.73721386469</v>
      </c>
      <c r="AC98" s="147">
        <f t="shared" si="60"/>
        <v>1684866.978036741</v>
      </c>
      <c r="AD98" s="147">
        <f t="shared" si="60"/>
        <v>522889.75180450582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7264.6415977391371</v>
      </c>
      <c r="L99" s="147">
        <f t="shared" si="63"/>
        <v>217939.24793218222</v>
      </c>
      <c r="M99" s="147">
        <f t="shared" si="63"/>
        <v>21793.924793218357</v>
      </c>
      <c r="N99" s="147">
        <f t="shared" si="63"/>
        <v>21793.924793218222</v>
      </c>
      <c r="O99" s="147">
        <f t="shared" si="63"/>
        <v>-4239.9748395202014</v>
      </c>
      <c r="P99" s="147">
        <f t="shared" si="63"/>
        <v>43587.849586436445</v>
      </c>
      <c r="Q99" s="147">
        <f t="shared" si="63"/>
        <v>254262.45592087926</v>
      </c>
      <c r="R99" s="147">
        <f t="shared" si="63"/>
        <v>210674.60633444283</v>
      </c>
      <c r="S99" s="147">
        <f t="shared" si="63"/>
        <v>523054.19503723731</v>
      </c>
      <c r="T99" s="147">
        <f t="shared" si="63"/>
        <v>138028.19035704873</v>
      </c>
      <c r="U99" s="147">
        <f t="shared" si="63"/>
        <v>72646.415977394077</v>
      </c>
      <c r="V99" s="147">
        <f t="shared" si="63"/>
        <v>50852.491184175851</v>
      </c>
      <c r="W99" s="147">
        <f t="shared" si="63"/>
        <v>65381.774379654664</v>
      </c>
      <c r="X99" s="147">
        <f t="shared" si="63"/>
        <v>196145.32313896401</v>
      </c>
      <c r="Y99" s="147">
        <f t="shared" si="63"/>
        <v>0</v>
      </c>
      <c r="Z99" s="147">
        <f t="shared" si="63"/>
        <v>0</v>
      </c>
      <c r="AA99" s="147">
        <f t="shared" si="63"/>
        <v>65381.774379654664</v>
      </c>
      <c r="AB99" s="147">
        <f t="shared" si="63"/>
        <v>79911.057575133484</v>
      </c>
      <c r="AC99" s="147">
        <f t="shared" si="63"/>
        <v>421349.21266888565</v>
      </c>
      <c r="AD99" s="147">
        <f t="shared" si="63"/>
        <v>130763.54875930933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29682.762442928823</v>
      </c>
      <c r="L100" s="147">
        <f t="shared" si="66"/>
        <v>890482.87328789779</v>
      </c>
      <c r="M100" s="147">
        <f t="shared" si="66"/>
        <v>89048.287328790335</v>
      </c>
      <c r="N100" s="147">
        <f t="shared" si="66"/>
        <v>89048.287328789782</v>
      </c>
      <c r="O100" s="147">
        <f t="shared" si="66"/>
        <v>-17324.208528696177</v>
      </c>
      <c r="P100" s="147">
        <f t="shared" si="66"/>
        <v>178096.57465757956</v>
      </c>
      <c r="Q100" s="147">
        <f t="shared" si="66"/>
        <v>1038896.6855025474</v>
      </c>
      <c r="R100" s="147">
        <f t="shared" si="66"/>
        <v>860800.11084496789</v>
      </c>
      <c r="S100" s="147">
        <f t="shared" si="66"/>
        <v>2137158.8958909549</v>
      </c>
      <c r="T100" s="147">
        <f t="shared" si="66"/>
        <v>563972.48641566862</v>
      </c>
      <c r="U100" s="147">
        <f t="shared" si="66"/>
        <v>296827.62442929926</v>
      </c>
      <c r="V100" s="147">
        <f t="shared" si="66"/>
        <v>207779.3371005095</v>
      </c>
      <c r="W100" s="147">
        <f t="shared" si="66"/>
        <v>267144.86198636936</v>
      </c>
      <c r="X100" s="147">
        <f t="shared" si="66"/>
        <v>801434.58595910808</v>
      </c>
      <c r="Y100" s="147">
        <f t="shared" si="66"/>
        <v>0</v>
      </c>
      <c r="Z100" s="147">
        <f t="shared" si="66"/>
        <v>0</v>
      </c>
      <c r="AA100" s="147">
        <f t="shared" si="66"/>
        <v>267144.86198636936</v>
      </c>
      <c r="AB100" s="147">
        <f t="shared" si="66"/>
        <v>326510.38687222922</v>
      </c>
      <c r="AC100" s="147">
        <f t="shared" si="66"/>
        <v>1721600.2216899358</v>
      </c>
      <c r="AD100" s="147">
        <f t="shared" si="66"/>
        <v>534289.72397273872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16863.390925587821</v>
      </c>
      <c r="L101" s="148">
        <f t="shared" si="69"/>
        <v>505901.72776765341</v>
      </c>
      <c r="M101" s="148">
        <f t="shared" si="69"/>
        <v>50590.172776765656</v>
      </c>
      <c r="N101" s="148">
        <f t="shared" si="69"/>
        <v>50590.172776765343</v>
      </c>
      <c r="O101" s="148">
        <f t="shared" si="69"/>
        <v>-9842.2409793399293</v>
      </c>
      <c r="P101" s="148">
        <f t="shared" si="69"/>
        <v>101180.34555353069</v>
      </c>
      <c r="Q101" s="148">
        <f t="shared" si="69"/>
        <v>590218.68239559571</v>
      </c>
      <c r="R101" s="148">
        <f t="shared" si="69"/>
        <v>489038.33684206498</v>
      </c>
      <c r="S101" s="148">
        <f t="shared" si="69"/>
        <v>1214164.1466423683</v>
      </c>
      <c r="T101" s="148">
        <f t="shared" si="69"/>
        <v>320404.42758618051</v>
      </c>
      <c r="U101" s="148">
        <f t="shared" si="69"/>
        <v>168633.90925588447</v>
      </c>
      <c r="V101" s="148">
        <f t="shared" si="69"/>
        <v>118043.73647911914</v>
      </c>
      <c r="W101" s="148">
        <f t="shared" si="69"/>
        <v>151770.51833029604</v>
      </c>
      <c r="X101" s="148">
        <f t="shared" si="69"/>
        <v>455311.55499088811</v>
      </c>
      <c r="Y101" s="148">
        <f t="shared" si="69"/>
        <v>0</v>
      </c>
      <c r="Z101" s="148">
        <f t="shared" si="69"/>
        <v>0</v>
      </c>
      <c r="AA101" s="148">
        <f t="shared" si="69"/>
        <v>151770.51833029604</v>
      </c>
      <c r="AB101" s="148">
        <f t="shared" si="69"/>
        <v>185497.30018147294</v>
      </c>
      <c r="AC101" s="148">
        <f t="shared" si="69"/>
        <v>978076.67368412996</v>
      </c>
      <c r="AD101" s="148">
        <f t="shared" si="69"/>
        <v>303541.03666059207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1539962.7302884543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780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781</v>
      </c>
      <c r="F113" s="31"/>
      <c r="G113" s="31" t="s">
        <v>179</v>
      </c>
      <c r="H113" s="133">
        <f>'DNO inputs'!H68</f>
        <v>397.46468069109602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789</v>
      </c>
      <c r="F115" s="31"/>
      <c r="G115" s="103" t="s">
        <v>179</v>
      </c>
      <c r="H115" s="147">
        <f xml:space="preserve"> IF(H111 &lt;&gt; 0, H113 / H111, 0)</f>
        <v>1.9054676873849032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782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808180.97335564147</v>
      </c>
      <c r="AS117" s="59"/>
      <c r="AT117" s="31" t="s">
        <v>755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-4285000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6800000</v>
      </c>
      <c r="Z121" s="104">
        <f t="shared" si="72"/>
        <v>2100000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4300000</v>
      </c>
      <c r="AF121" s="104">
        <f t="shared" si="72"/>
        <v>13400000</v>
      </c>
      <c r="AG121" s="104">
        <f t="shared" si="72"/>
        <v>1800000</v>
      </c>
      <c r="AH121" s="104">
        <f t="shared" si="72"/>
        <v>8900000</v>
      </c>
      <c r="AI121" s="104">
        <f t="shared" si="72"/>
        <v>-100000</v>
      </c>
      <c r="AJ121" s="104">
        <f t="shared" si="72"/>
        <v>100000</v>
      </c>
      <c r="AK121" s="104">
        <f t="shared" si="72"/>
        <v>-2.7755575615628914E-11</v>
      </c>
      <c r="AL121" s="104">
        <f t="shared" si="72"/>
        <v>25300000</v>
      </c>
      <c r="AM121" s="104">
        <f t="shared" si="72"/>
        <v>15100000</v>
      </c>
      <c r="AN121" s="104">
        <f t="shared" si="72"/>
        <v>4200000</v>
      </c>
      <c r="AO121" s="104">
        <f t="shared" si="72"/>
        <v>0</v>
      </c>
      <c r="AP121" s="104">
        <f t="shared" si="72"/>
        <v>500000</v>
      </c>
      <c r="AQ121" s="104">
        <f t="shared" si="72"/>
        <v>-2900000.0000000056</v>
      </c>
      <c r="AR121" s="104">
        <f t="shared" si="72"/>
        <v>808180.97335564147</v>
      </c>
      <c r="AS121" s="59"/>
      <c r="AT121" s="31" t="s">
        <v>736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500000</v>
      </c>
      <c r="AQ128" s="104">
        <f t="shared" si="75"/>
        <v>0</v>
      </c>
      <c r="AR128" s="104">
        <f t="shared" ref="AR128" si="76">AR121 * AR126</f>
        <v>808180.97335564147</v>
      </c>
      <c r="AS128" s="59"/>
      <c r="AT128" s="31" t="s">
        <v>736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1945670.6836746701</v>
      </c>
      <c r="L141" s="158">
        <f t="shared" si="78"/>
        <v>482031.70237265201</v>
      </c>
      <c r="M141" s="158">
        <f t="shared" si="78"/>
        <v>1866482.882792077</v>
      </c>
      <c r="N141" s="158">
        <f t="shared" si="78"/>
        <v>307957.41488795262</v>
      </c>
      <c r="O141" s="158">
        <f t="shared" si="78"/>
        <v>423119.68690063152</v>
      </c>
      <c r="P141" s="158">
        <f t="shared" si="78"/>
        <v>96406.3404745304</v>
      </c>
      <c r="Q141" s="158">
        <f t="shared" si="78"/>
        <v>562370.31943476072</v>
      </c>
      <c r="R141" s="158">
        <f t="shared" si="78"/>
        <v>465963.97896023025</v>
      </c>
      <c r="S141" s="158">
        <f t="shared" si="78"/>
        <v>1156876.0856943647</v>
      </c>
      <c r="T141" s="158">
        <f t="shared" si="78"/>
        <v>305286.74483601295</v>
      </c>
      <c r="U141" s="158">
        <f t="shared" si="78"/>
        <v>160677.23412421733</v>
      </c>
      <c r="V141" s="158">
        <f t="shared" si="78"/>
        <v>112474.06388695214</v>
      </c>
      <c r="W141" s="158">
        <f t="shared" si="78"/>
        <v>144609.51071179559</v>
      </c>
      <c r="X141" s="158">
        <f t="shared" si="78"/>
        <v>433828.53213538678</v>
      </c>
      <c r="Y141" s="158">
        <f t="shared" si="78"/>
        <v>0</v>
      </c>
      <c r="Z141" s="158">
        <f t="shared" si="78"/>
        <v>0</v>
      </c>
      <c r="AA141" s="158">
        <f t="shared" si="78"/>
        <v>144609.51071179559</v>
      </c>
      <c r="AB141" s="158">
        <f t="shared" si="78"/>
        <v>176744.95753663906</v>
      </c>
      <c r="AC141" s="158">
        <f t="shared" si="78"/>
        <v>931927.9579204605</v>
      </c>
      <c r="AD141" s="158">
        <f t="shared" si="78"/>
        <v>289219.02142359118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500000</v>
      </c>
      <c r="AQ141" s="158">
        <f t="shared" si="78"/>
        <v>0</v>
      </c>
      <c r="AR141" s="158">
        <f t="shared" si="78"/>
        <v>808180.97335564147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609999.99999999942</v>
      </c>
      <c r="K142" s="159">
        <f t="shared" si="79"/>
        <v>3297629.4995574453</v>
      </c>
      <c r="L142" s="159">
        <f t="shared" si="79"/>
        <v>816973.79459089274</v>
      </c>
      <c r="M142" s="159">
        <f t="shared" si="79"/>
        <v>3163417.6669042772</v>
      </c>
      <c r="N142" s="159">
        <f t="shared" si="79"/>
        <v>521943.13480840193</v>
      </c>
      <c r="O142" s="159">
        <f t="shared" si="79"/>
        <v>717126.4762708093</v>
      </c>
      <c r="P142" s="159">
        <f t="shared" si="79"/>
        <v>163394.75891817856</v>
      </c>
      <c r="Q142" s="159">
        <f t="shared" si="79"/>
        <v>953136.09368937486</v>
      </c>
      <c r="R142" s="159">
        <f t="shared" si="79"/>
        <v>789741.33477119636</v>
      </c>
      <c r="S142" s="159">
        <f t="shared" si="79"/>
        <v>1960737.1070181427</v>
      </c>
      <c r="T142" s="159">
        <f t="shared" si="79"/>
        <v>517416.73657423205</v>
      </c>
      <c r="U142" s="159">
        <f t="shared" si="79"/>
        <v>272324.59819696425</v>
      </c>
      <c r="V142" s="159">
        <f t="shared" si="79"/>
        <v>190627.21873787497</v>
      </c>
      <c r="W142" s="159">
        <f t="shared" si="79"/>
        <v>245092.13837726784</v>
      </c>
      <c r="X142" s="159">
        <f t="shared" si="79"/>
        <v>735276.41513180349</v>
      </c>
      <c r="Y142" s="159">
        <f t="shared" si="79"/>
        <v>0</v>
      </c>
      <c r="Z142" s="159">
        <f t="shared" si="79"/>
        <v>0</v>
      </c>
      <c r="AA142" s="159">
        <f t="shared" si="79"/>
        <v>245092.13837726784</v>
      </c>
      <c r="AB142" s="159">
        <f t="shared" si="79"/>
        <v>299557.05801666068</v>
      </c>
      <c r="AC142" s="159">
        <f t="shared" si="79"/>
        <v>1579482.6695423927</v>
      </c>
      <c r="AD142" s="159">
        <f t="shared" si="79"/>
        <v>490184.27675453568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4206810.2560342392</v>
      </c>
      <c r="L143" s="159">
        <f t="shared" si="80"/>
        <v>204307.6810271951</v>
      </c>
      <c r="M143" s="159">
        <f t="shared" si="80"/>
        <v>220430.76810271962</v>
      </c>
      <c r="N143" s="159">
        <f t="shared" si="80"/>
        <v>1620430.7681027194</v>
      </c>
      <c r="O143" s="159">
        <f t="shared" si="80"/>
        <v>-3974.7747837763777</v>
      </c>
      <c r="P143" s="159">
        <f t="shared" si="80"/>
        <v>40861.536205439021</v>
      </c>
      <c r="Q143" s="159">
        <f t="shared" si="80"/>
        <v>238358.96119839427</v>
      </c>
      <c r="R143" s="159">
        <f t="shared" si="80"/>
        <v>197497.42499295526</v>
      </c>
      <c r="S143" s="159">
        <f t="shared" si="80"/>
        <v>490338.43446526822</v>
      </c>
      <c r="T143" s="159">
        <f t="shared" si="80"/>
        <v>129394.86465055689</v>
      </c>
      <c r="U143" s="159">
        <f t="shared" si="80"/>
        <v>68102.56034239837</v>
      </c>
      <c r="V143" s="159">
        <f t="shared" si="80"/>
        <v>47671.792239678856</v>
      </c>
      <c r="W143" s="159">
        <f t="shared" si="80"/>
        <v>61292.304308158527</v>
      </c>
      <c r="X143" s="159">
        <f t="shared" si="80"/>
        <v>183876.91292447559</v>
      </c>
      <c r="Y143" s="159">
        <f t="shared" si="80"/>
        <v>0</v>
      </c>
      <c r="Z143" s="159">
        <f t="shared" si="80"/>
        <v>0</v>
      </c>
      <c r="AA143" s="159">
        <f t="shared" si="80"/>
        <v>61292.304308158527</v>
      </c>
      <c r="AB143" s="159">
        <f t="shared" si="80"/>
        <v>74912.816376638206</v>
      </c>
      <c r="AC143" s="159">
        <f t="shared" si="80"/>
        <v>394994.84998591052</v>
      </c>
      <c r="AD143" s="159">
        <f t="shared" si="80"/>
        <v>122584.60861631705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1020000</v>
      </c>
      <c r="K144" s="159">
        <f t="shared" si="81"/>
        <v>14327826.178252587</v>
      </c>
      <c r="L144" s="159">
        <f t="shared" si="81"/>
        <v>834785.34757767571</v>
      </c>
      <c r="M144" s="159">
        <f t="shared" si="81"/>
        <v>2383478.5347577683</v>
      </c>
      <c r="N144" s="159">
        <f t="shared" si="81"/>
        <v>683478.53475776757</v>
      </c>
      <c r="O144" s="159">
        <f t="shared" si="81"/>
        <v>2346828.7147169048</v>
      </c>
      <c r="P144" s="159">
        <f t="shared" si="81"/>
        <v>166957.06951553514</v>
      </c>
      <c r="Q144" s="159">
        <f t="shared" si="81"/>
        <v>973916.23884062166</v>
      </c>
      <c r="R144" s="159">
        <f t="shared" si="81"/>
        <v>806959.16932508652</v>
      </c>
      <c r="S144" s="159">
        <f t="shared" si="81"/>
        <v>2003484.8341864217</v>
      </c>
      <c r="T144" s="159">
        <f t="shared" si="81"/>
        <v>528697.38679919462</v>
      </c>
      <c r="U144" s="159">
        <f t="shared" si="81"/>
        <v>278261.7825258919</v>
      </c>
      <c r="V144" s="159">
        <f t="shared" si="81"/>
        <v>194783.24776812433</v>
      </c>
      <c r="W144" s="159">
        <f t="shared" si="81"/>
        <v>250435.60427330271</v>
      </c>
      <c r="X144" s="159">
        <f t="shared" si="81"/>
        <v>751306.81281990814</v>
      </c>
      <c r="Y144" s="159">
        <f t="shared" si="81"/>
        <v>0</v>
      </c>
      <c r="Z144" s="159">
        <f t="shared" si="81"/>
        <v>0</v>
      </c>
      <c r="AA144" s="159">
        <f t="shared" si="81"/>
        <v>250435.60427330271</v>
      </c>
      <c r="AB144" s="159">
        <f t="shared" si="81"/>
        <v>306087.96077848109</v>
      </c>
      <c r="AC144" s="159">
        <f t="shared" si="81"/>
        <v>1613918.338650173</v>
      </c>
      <c r="AD144" s="159">
        <f t="shared" si="81"/>
        <v>500871.20854660543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2655000.0000000005</v>
      </c>
      <c r="K145" s="160">
        <f t="shared" si="82"/>
        <v>8522063.3824810516</v>
      </c>
      <c r="L145" s="160">
        <f t="shared" si="82"/>
        <v>661901.47443158436</v>
      </c>
      <c r="M145" s="160">
        <f t="shared" si="82"/>
        <v>666190.14744315902</v>
      </c>
      <c r="N145" s="160">
        <f t="shared" si="82"/>
        <v>2366190.147443159</v>
      </c>
      <c r="O145" s="160">
        <f t="shared" si="82"/>
        <v>616899.89689543017</v>
      </c>
      <c r="P145" s="160">
        <f t="shared" si="82"/>
        <v>132380.29488631687</v>
      </c>
      <c r="Q145" s="160">
        <f t="shared" si="82"/>
        <v>772218.38683684845</v>
      </c>
      <c r="R145" s="160">
        <f t="shared" si="82"/>
        <v>639838.09195053158</v>
      </c>
      <c r="S145" s="160">
        <f t="shared" si="82"/>
        <v>1588563.5386358025</v>
      </c>
      <c r="T145" s="160">
        <f t="shared" si="82"/>
        <v>419204.26714000345</v>
      </c>
      <c r="U145" s="160">
        <f t="shared" si="82"/>
        <v>220633.82481052811</v>
      </c>
      <c r="V145" s="160">
        <f t="shared" si="82"/>
        <v>154443.67736736967</v>
      </c>
      <c r="W145" s="160">
        <f t="shared" si="82"/>
        <v>198570.44232947531</v>
      </c>
      <c r="X145" s="160">
        <f t="shared" si="82"/>
        <v>595711.32698842592</v>
      </c>
      <c r="Y145" s="160">
        <f t="shared" si="82"/>
        <v>0</v>
      </c>
      <c r="Z145" s="160">
        <f t="shared" si="82"/>
        <v>0</v>
      </c>
      <c r="AA145" s="160">
        <f t="shared" si="82"/>
        <v>198570.44232947531</v>
      </c>
      <c r="AB145" s="160">
        <f t="shared" si="82"/>
        <v>242697.20729158094</v>
      </c>
      <c r="AC145" s="160">
        <f t="shared" si="82"/>
        <v>1279676.1839010632</v>
      </c>
      <c r="AD145" s="160">
        <f t="shared" si="82"/>
        <v>397140.88465895061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1946742.7346401848</v>
      </c>
      <c r="L148" s="158">
        <f t="shared" si="83"/>
        <v>514193.23133809021</v>
      </c>
      <c r="M148" s="158">
        <f t="shared" si="83"/>
        <v>1869699.0356886208</v>
      </c>
      <c r="N148" s="158">
        <f t="shared" si="83"/>
        <v>311173.56778449647</v>
      </c>
      <c r="O148" s="158">
        <f t="shared" si="83"/>
        <v>422493.98925824824</v>
      </c>
      <c r="P148" s="158">
        <f t="shared" si="83"/>
        <v>102838.64626761804</v>
      </c>
      <c r="Q148" s="158">
        <f t="shared" si="83"/>
        <v>599892.10322777194</v>
      </c>
      <c r="R148" s="158">
        <f t="shared" si="83"/>
        <v>497053.45696015388</v>
      </c>
      <c r="S148" s="158">
        <f t="shared" si="83"/>
        <v>1234063.7552114164</v>
      </c>
      <c r="T148" s="158">
        <f t="shared" si="83"/>
        <v>325655.71318079048</v>
      </c>
      <c r="U148" s="158">
        <f t="shared" si="83"/>
        <v>171397.7437793634</v>
      </c>
      <c r="V148" s="158">
        <f t="shared" si="83"/>
        <v>119978.42064555438</v>
      </c>
      <c r="W148" s="158">
        <f t="shared" si="83"/>
        <v>154257.96940142705</v>
      </c>
      <c r="X148" s="158">
        <f t="shared" si="83"/>
        <v>462773.90820428118</v>
      </c>
      <c r="Y148" s="158">
        <f t="shared" si="83"/>
        <v>0</v>
      </c>
      <c r="Z148" s="158">
        <f t="shared" si="83"/>
        <v>0</v>
      </c>
      <c r="AA148" s="158">
        <f t="shared" si="83"/>
        <v>154257.96940142705</v>
      </c>
      <c r="AB148" s="158">
        <f t="shared" si="83"/>
        <v>188537.51815729972</v>
      </c>
      <c r="AC148" s="158">
        <f t="shared" si="83"/>
        <v>994106.91392030776</v>
      </c>
      <c r="AD148" s="158">
        <f t="shared" si="83"/>
        <v>308515.9388028541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500000</v>
      </c>
      <c r="AQ148" s="158">
        <f t="shared" si="83"/>
        <v>0</v>
      </c>
      <c r="AR148" s="158">
        <f t="shared" si="83"/>
        <v>808180.97335564147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609999.99999999942</v>
      </c>
      <c r="K149" s="159">
        <f t="shared" si="84"/>
        <v>3299446.4703935548</v>
      </c>
      <c r="L149" s="159">
        <f t="shared" si="84"/>
        <v>871482.91967417637</v>
      </c>
      <c r="M149" s="159">
        <f t="shared" si="84"/>
        <v>3168868.5794126056</v>
      </c>
      <c r="N149" s="159">
        <f t="shared" si="84"/>
        <v>527394.04731673026</v>
      </c>
      <c r="O149" s="159">
        <f t="shared" si="84"/>
        <v>716066.00955327111</v>
      </c>
      <c r="P149" s="159">
        <f t="shared" si="84"/>
        <v>174296.58393483527</v>
      </c>
      <c r="Q149" s="159">
        <f t="shared" si="84"/>
        <v>1016730.0729532058</v>
      </c>
      <c r="R149" s="159">
        <f t="shared" si="84"/>
        <v>842433.48901837051</v>
      </c>
      <c r="S149" s="159">
        <f t="shared" si="84"/>
        <v>2091559.0072180233</v>
      </c>
      <c r="T149" s="159">
        <f t="shared" si="84"/>
        <v>551939.18246031168</v>
      </c>
      <c r="U149" s="159">
        <f t="shared" si="84"/>
        <v>290494.30655805883</v>
      </c>
      <c r="V149" s="159">
        <f t="shared" si="84"/>
        <v>203346.01459064116</v>
      </c>
      <c r="W149" s="159">
        <f t="shared" si="84"/>
        <v>261444.87590225291</v>
      </c>
      <c r="X149" s="159">
        <f t="shared" si="84"/>
        <v>784334.62770675879</v>
      </c>
      <c r="Y149" s="159">
        <f t="shared" si="84"/>
        <v>0</v>
      </c>
      <c r="Z149" s="159">
        <f t="shared" si="84"/>
        <v>0</v>
      </c>
      <c r="AA149" s="159">
        <f t="shared" si="84"/>
        <v>261444.87590225291</v>
      </c>
      <c r="AB149" s="159">
        <f t="shared" si="84"/>
        <v>319543.73721386469</v>
      </c>
      <c r="AC149" s="159">
        <f t="shared" si="84"/>
        <v>1684866.978036741</v>
      </c>
      <c r="AD149" s="159">
        <f t="shared" si="84"/>
        <v>522889.75180450582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4207264.6415977394</v>
      </c>
      <c r="L150" s="159">
        <f t="shared" si="87"/>
        <v>217939.24793218222</v>
      </c>
      <c r="M150" s="159">
        <f t="shared" si="87"/>
        <v>221793.92479321835</v>
      </c>
      <c r="N150" s="159">
        <f t="shared" si="87"/>
        <v>1621793.9247932183</v>
      </c>
      <c r="O150" s="159">
        <f t="shared" si="87"/>
        <v>-4239.9748395202014</v>
      </c>
      <c r="P150" s="159">
        <f t="shared" si="87"/>
        <v>43587.849586436445</v>
      </c>
      <c r="Q150" s="159">
        <f t="shared" si="87"/>
        <v>254262.45592087926</v>
      </c>
      <c r="R150" s="159">
        <f t="shared" si="87"/>
        <v>210674.60633444283</v>
      </c>
      <c r="S150" s="159">
        <f t="shared" si="87"/>
        <v>523054.19503723731</v>
      </c>
      <c r="T150" s="159">
        <f t="shared" si="87"/>
        <v>138028.19035704873</v>
      </c>
      <c r="U150" s="159">
        <f t="shared" si="87"/>
        <v>72646.415977394077</v>
      </c>
      <c r="V150" s="159">
        <f t="shared" si="87"/>
        <v>50852.491184175851</v>
      </c>
      <c r="W150" s="159">
        <f t="shared" si="87"/>
        <v>65381.774379654664</v>
      </c>
      <c r="X150" s="159">
        <f t="shared" si="87"/>
        <v>196145.32313896401</v>
      </c>
      <c r="Y150" s="159">
        <f t="shared" si="87"/>
        <v>0</v>
      </c>
      <c r="Z150" s="159">
        <f t="shared" si="87"/>
        <v>0</v>
      </c>
      <c r="AA150" s="159">
        <f t="shared" si="87"/>
        <v>65381.774379654664</v>
      </c>
      <c r="AB150" s="159">
        <f t="shared" si="87"/>
        <v>79911.057575133484</v>
      </c>
      <c r="AC150" s="159">
        <f t="shared" si="87"/>
        <v>421349.21266888565</v>
      </c>
      <c r="AD150" s="159">
        <f t="shared" si="87"/>
        <v>130763.54875930933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1020000</v>
      </c>
      <c r="K151" s="159">
        <f t="shared" si="90"/>
        <v>14329682.762442928</v>
      </c>
      <c r="L151" s="159">
        <f t="shared" si="90"/>
        <v>890482.87328789779</v>
      </c>
      <c r="M151" s="159">
        <f t="shared" si="90"/>
        <v>2389048.2873287904</v>
      </c>
      <c r="N151" s="159">
        <f t="shared" si="90"/>
        <v>689048.28732878983</v>
      </c>
      <c r="O151" s="159">
        <f t="shared" si="90"/>
        <v>2345745.1278463639</v>
      </c>
      <c r="P151" s="159">
        <f t="shared" si="90"/>
        <v>178096.57465757956</v>
      </c>
      <c r="Q151" s="159">
        <f t="shared" si="90"/>
        <v>1038896.6855025474</v>
      </c>
      <c r="R151" s="159">
        <f t="shared" si="90"/>
        <v>860800.11084496789</v>
      </c>
      <c r="S151" s="159">
        <f t="shared" si="90"/>
        <v>2137158.8958909549</v>
      </c>
      <c r="T151" s="159">
        <f t="shared" si="90"/>
        <v>563972.48641566862</v>
      </c>
      <c r="U151" s="159">
        <f t="shared" si="90"/>
        <v>296827.62442929926</v>
      </c>
      <c r="V151" s="159">
        <f t="shared" si="90"/>
        <v>207779.3371005095</v>
      </c>
      <c r="W151" s="159">
        <f t="shared" si="90"/>
        <v>267144.86198636936</v>
      </c>
      <c r="X151" s="159">
        <f t="shared" si="90"/>
        <v>801434.58595910808</v>
      </c>
      <c r="Y151" s="159">
        <f t="shared" si="90"/>
        <v>0</v>
      </c>
      <c r="Z151" s="159">
        <f t="shared" si="90"/>
        <v>0</v>
      </c>
      <c r="AA151" s="159">
        <f t="shared" si="90"/>
        <v>267144.86198636936</v>
      </c>
      <c r="AB151" s="159">
        <f t="shared" si="90"/>
        <v>326510.38687222922</v>
      </c>
      <c r="AC151" s="159">
        <f t="shared" si="90"/>
        <v>1721600.2216899358</v>
      </c>
      <c r="AD151" s="159">
        <f t="shared" si="90"/>
        <v>534289.72397273872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2655000.0000000005</v>
      </c>
      <c r="K152" s="160">
        <f t="shared" si="93"/>
        <v>8516863.3909255881</v>
      </c>
      <c r="L152" s="160">
        <f t="shared" si="93"/>
        <v>505901.72776765341</v>
      </c>
      <c r="M152" s="160">
        <f t="shared" si="93"/>
        <v>650590.17277676577</v>
      </c>
      <c r="N152" s="160">
        <f t="shared" si="93"/>
        <v>2350590.1727767657</v>
      </c>
      <c r="O152" s="160">
        <f t="shared" si="93"/>
        <v>619934.84818163642</v>
      </c>
      <c r="P152" s="160">
        <f t="shared" si="93"/>
        <v>101180.34555353069</v>
      </c>
      <c r="Q152" s="160">
        <f t="shared" si="93"/>
        <v>590218.68239559571</v>
      </c>
      <c r="R152" s="160">
        <f t="shared" si="93"/>
        <v>489038.33684206498</v>
      </c>
      <c r="S152" s="160">
        <f t="shared" si="93"/>
        <v>1214164.1466423683</v>
      </c>
      <c r="T152" s="160">
        <f t="shared" si="93"/>
        <v>320404.42758618051</v>
      </c>
      <c r="U152" s="160">
        <f t="shared" si="93"/>
        <v>168633.90925588447</v>
      </c>
      <c r="V152" s="160">
        <f t="shared" si="93"/>
        <v>118043.73647911914</v>
      </c>
      <c r="W152" s="160">
        <f t="shared" si="93"/>
        <v>151770.51833029604</v>
      </c>
      <c r="X152" s="160">
        <f t="shared" si="93"/>
        <v>455311.55499088811</v>
      </c>
      <c r="Y152" s="160">
        <f t="shared" si="93"/>
        <v>0</v>
      </c>
      <c r="Z152" s="160">
        <f t="shared" si="93"/>
        <v>0</v>
      </c>
      <c r="AA152" s="160">
        <f t="shared" si="93"/>
        <v>151770.51833029604</v>
      </c>
      <c r="AB152" s="160">
        <f t="shared" si="93"/>
        <v>185497.30018147294</v>
      </c>
      <c r="AC152" s="160">
        <f t="shared" si="93"/>
        <v>978076.67368412996</v>
      </c>
      <c r="AD152" s="160">
        <f t="shared" si="93"/>
        <v>303541.03666059207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1945670.6836746701</v>
      </c>
      <c r="L21" s="138">
        <f>Expenditure!L141</f>
        <v>482031.70237265201</v>
      </c>
      <c r="M21" s="138">
        <f>Expenditure!M141</f>
        <v>1866482.882792077</v>
      </c>
      <c r="N21" s="138">
        <f>Expenditure!N141</f>
        <v>307957.41488795262</v>
      </c>
      <c r="O21" s="138">
        <f>Expenditure!O141</f>
        <v>423119.68690063152</v>
      </c>
      <c r="P21" s="138">
        <f>Expenditure!P141</f>
        <v>96406.3404745304</v>
      </c>
      <c r="Q21" s="138">
        <f>Expenditure!Q141</f>
        <v>562370.31943476072</v>
      </c>
      <c r="R21" s="138">
        <f>Expenditure!R141</f>
        <v>465963.97896023025</v>
      </c>
      <c r="S21" s="138">
        <f>Expenditure!S141</f>
        <v>1156876.0856943647</v>
      </c>
      <c r="T21" s="138">
        <f>Expenditure!T141</f>
        <v>305286.74483601295</v>
      </c>
      <c r="U21" s="138">
        <f>Expenditure!U141</f>
        <v>160677.23412421733</v>
      </c>
      <c r="V21" s="138">
        <f>Expenditure!V141</f>
        <v>112474.06388695214</v>
      </c>
      <c r="W21" s="138">
        <f>Expenditure!W141</f>
        <v>144609.51071179559</v>
      </c>
      <c r="X21" s="138">
        <f>Expenditure!X141</f>
        <v>433828.53213538678</v>
      </c>
      <c r="Y21" s="138">
        <f>Expenditure!Y141</f>
        <v>0</v>
      </c>
      <c r="Z21" s="138">
        <f>Expenditure!Z141</f>
        <v>0</v>
      </c>
      <c r="AA21" s="138">
        <f>Expenditure!AA141</f>
        <v>144609.51071179559</v>
      </c>
      <c r="AB21" s="138">
        <f>Expenditure!AB141</f>
        <v>176744.95753663906</v>
      </c>
      <c r="AC21" s="138">
        <f>Expenditure!AC141</f>
        <v>931927.9579204605</v>
      </c>
      <c r="AD21" s="138">
        <f>Expenditure!AD141</f>
        <v>289219.02142359118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500000</v>
      </c>
      <c r="AQ21" s="138">
        <f>Expenditure!AQ141</f>
        <v>0</v>
      </c>
      <c r="AR21" s="138">
        <f>Expenditure!AR141</f>
        <v>808180.97335564147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609999.99999999942</v>
      </c>
      <c r="K22" s="133">
        <f>Expenditure!K142</f>
        <v>3297629.4995574453</v>
      </c>
      <c r="L22" s="133">
        <f>Expenditure!L142</f>
        <v>816973.79459089274</v>
      </c>
      <c r="M22" s="133">
        <f>Expenditure!M142</f>
        <v>3163417.6669042772</v>
      </c>
      <c r="N22" s="133">
        <f>Expenditure!N142</f>
        <v>521943.13480840193</v>
      </c>
      <c r="O22" s="133">
        <f>Expenditure!O142</f>
        <v>717126.4762708093</v>
      </c>
      <c r="P22" s="133">
        <f>Expenditure!P142</f>
        <v>163394.75891817856</v>
      </c>
      <c r="Q22" s="133">
        <f>Expenditure!Q142</f>
        <v>953136.09368937486</v>
      </c>
      <c r="R22" s="133">
        <f>Expenditure!R142</f>
        <v>789741.33477119636</v>
      </c>
      <c r="S22" s="133">
        <f>Expenditure!S142</f>
        <v>1960737.1070181427</v>
      </c>
      <c r="T22" s="133">
        <f>Expenditure!T142</f>
        <v>517416.73657423205</v>
      </c>
      <c r="U22" s="133">
        <f>Expenditure!U142</f>
        <v>272324.59819696425</v>
      </c>
      <c r="V22" s="133">
        <f>Expenditure!V142</f>
        <v>190627.21873787497</v>
      </c>
      <c r="W22" s="133">
        <f>Expenditure!W142</f>
        <v>245092.13837726784</v>
      </c>
      <c r="X22" s="133">
        <f>Expenditure!X142</f>
        <v>735276.41513180349</v>
      </c>
      <c r="Y22" s="133">
        <f>Expenditure!Y142</f>
        <v>0</v>
      </c>
      <c r="Z22" s="133">
        <f>Expenditure!Z142</f>
        <v>0</v>
      </c>
      <c r="AA22" s="133">
        <f>Expenditure!AA142</f>
        <v>245092.13837726784</v>
      </c>
      <c r="AB22" s="133">
        <f>Expenditure!AB142</f>
        <v>299557.05801666068</v>
      </c>
      <c r="AC22" s="133">
        <f>Expenditure!AC142</f>
        <v>1579482.6695423927</v>
      </c>
      <c r="AD22" s="133">
        <f>Expenditure!AD142</f>
        <v>490184.27675453568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4206810.2560342392</v>
      </c>
      <c r="L23" s="133">
        <f>Expenditure!L143</f>
        <v>204307.6810271951</v>
      </c>
      <c r="M23" s="133">
        <f>Expenditure!M143</f>
        <v>220430.76810271962</v>
      </c>
      <c r="N23" s="133">
        <f>Expenditure!N143</f>
        <v>1620430.7681027194</v>
      </c>
      <c r="O23" s="133">
        <f>Expenditure!O143</f>
        <v>-3974.7747837763777</v>
      </c>
      <c r="P23" s="133">
        <f>Expenditure!P143</f>
        <v>40861.536205439021</v>
      </c>
      <c r="Q23" s="133">
        <f>Expenditure!Q143</f>
        <v>238358.96119839427</v>
      </c>
      <c r="R23" s="133">
        <f>Expenditure!R143</f>
        <v>197497.42499295526</v>
      </c>
      <c r="S23" s="133">
        <f>Expenditure!S143</f>
        <v>490338.43446526822</v>
      </c>
      <c r="T23" s="133">
        <f>Expenditure!T143</f>
        <v>129394.86465055689</v>
      </c>
      <c r="U23" s="133">
        <f>Expenditure!U143</f>
        <v>68102.56034239837</v>
      </c>
      <c r="V23" s="133">
        <f>Expenditure!V143</f>
        <v>47671.792239678856</v>
      </c>
      <c r="W23" s="133">
        <f>Expenditure!W143</f>
        <v>61292.304308158527</v>
      </c>
      <c r="X23" s="133">
        <f>Expenditure!X143</f>
        <v>183876.91292447559</v>
      </c>
      <c r="Y23" s="133">
        <f>Expenditure!Y143</f>
        <v>0</v>
      </c>
      <c r="Z23" s="133">
        <f>Expenditure!Z143</f>
        <v>0</v>
      </c>
      <c r="AA23" s="133">
        <f>Expenditure!AA143</f>
        <v>61292.304308158527</v>
      </c>
      <c r="AB23" s="133">
        <f>Expenditure!AB143</f>
        <v>74912.816376638206</v>
      </c>
      <c r="AC23" s="133">
        <f>Expenditure!AC143</f>
        <v>394994.84998591052</v>
      </c>
      <c r="AD23" s="133">
        <f>Expenditure!AD143</f>
        <v>122584.60861631705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1020000</v>
      </c>
      <c r="K24" s="133">
        <f>Expenditure!K144</f>
        <v>14327826.178252587</v>
      </c>
      <c r="L24" s="133">
        <f>Expenditure!L144</f>
        <v>834785.34757767571</v>
      </c>
      <c r="M24" s="133">
        <f>Expenditure!M144</f>
        <v>2383478.5347577683</v>
      </c>
      <c r="N24" s="133">
        <f>Expenditure!N144</f>
        <v>683478.53475776757</v>
      </c>
      <c r="O24" s="133">
        <f>Expenditure!O144</f>
        <v>2346828.7147169048</v>
      </c>
      <c r="P24" s="133">
        <f>Expenditure!P144</f>
        <v>166957.06951553514</v>
      </c>
      <c r="Q24" s="133">
        <f>Expenditure!Q144</f>
        <v>973916.23884062166</v>
      </c>
      <c r="R24" s="133">
        <f>Expenditure!R144</f>
        <v>806959.16932508652</v>
      </c>
      <c r="S24" s="133">
        <f>Expenditure!S144</f>
        <v>2003484.8341864217</v>
      </c>
      <c r="T24" s="133">
        <f>Expenditure!T144</f>
        <v>528697.38679919462</v>
      </c>
      <c r="U24" s="133">
        <f>Expenditure!U144</f>
        <v>278261.7825258919</v>
      </c>
      <c r="V24" s="133">
        <f>Expenditure!V144</f>
        <v>194783.24776812433</v>
      </c>
      <c r="W24" s="133">
        <f>Expenditure!W144</f>
        <v>250435.60427330271</v>
      </c>
      <c r="X24" s="133">
        <f>Expenditure!X144</f>
        <v>751306.81281990814</v>
      </c>
      <c r="Y24" s="133">
        <f>Expenditure!Y144</f>
        <v>0</v>
      </c>
      <c r="Z24" s="133">
        <f>Expenditure!Z144</f>
        <v>0</v>
      </c>
      <c r="AA24" s="133">
        <f>Expenditure!AA144</f>
        <v>250435.60427330271</v>
      </c>
      <c r="AB24" s="133">
        <f>Expenditure!AB144</f>
        <v>306087.96077848109</v>
      </c>
      <c r="AC24" s="133">
        <f>Expenditure!AC144</f>
        <v>1613918.338650173</v>
      </c>
      <c r="AD24" s="133">
        <f>Expenditure!AD144</f>
        <v>500871.20854660543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2655000.0000000005</v>
      </c>
      <c r="K25" s="145">
        <f>Expenditure!K145</f>
        <v>8522063.3824810516</v>
      </c>
      <c r="L25" s="145">
        <f>Expenditure!L145</f>
        <v>661901.47443158436</v>
      </c>
      <c r="M25" s="145">
        <f>Expenditure!M145</f>
        <v>666190.14744315902</v>
      </c>
      <c r="N25" s="145">
        <f>Expenditure!N145</f>
        <v>2366190.147443159</v>
      </c>
      <c r="O25" s="145">
        <f>Expenditure!O145</f>
        <v>616899.89689543017</v>
      </c>
      <c r="P25" s="145">
        <f>Expenditure!P145</f>
        <v>132380.29488631687</v>
      </c>
      <c r="Q25" s="145">
        <f>Expenditure!Q145</f>
        <v>772218.38683684845</v>
      </c>
      <c r="R25" s="145">
        <f>Expenditure!R145</f>
        <v>639838.09195053158</v>
      </c>
      <c r="S25" s="145">
        <f>Expenditure!S145</f>
        <v>1588563.5386358025</v>
      </c>
      <c r="T25" s="145">
        <f>Expenditure!T145</f>
        <v>419204.26714000345</v>
      </c>
      <c r="U25" s="145">
        <f>Expenditure!U145</f>
        <v>220633.82481052811</v>
      </c>
      <c r="V25" s="145">
        <f>Expenditure!V145</f>
        <v>154443.67736736967</v>
      </c>
      <c r="W25" s="145">
        <f>Expenditure!W145</f>
        <v>198570.44232947531</v>
      </c>
      <c r="X25" s="145">
        <f>Expenditure!X145</f>
        <v>595711.32698842592</v>
      </c>
      <c r="Y25" s="145">
        <f>Expenditure!Y145</f>
        <v>0</v>
      </c>
      <c r="Z25" s="145">
        <f>Expenditure!Z145</f>
        <v>0</v>
      </c>
      <c r="AA25" s="145">
        <f>Expenditure!AA145</f>
        <v>198570.44232947531</v>
      </c>
      <c r="AB25" s="145">
        <f>Expenditure!AB145</f>
        <v>242697.20729158094</v>
      </c>
      <c r="AC25" s="145">
        <f>Expenditure!AC145</f>
        <v>1279676.1839010632</v>
      </c>
      <c r="AD25" s="145">
        <f>Expenditure!AD145</f>
        <v>397140.88465895061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1946742.7346401848</v>
      </c>
      <c r="L28" s="138">
        <f>Expenditure!L148</f>
        <v>514193.23133809021</v>
      </c>
      <c r="M28" s="138">
        <f>Expenditure!M148</f>
        <v>1869699.0356886208</v>
      </c>
      <c r="N28" s="138">
        <f>Expenditure!N148</f>
        <v>311173.56778449647</v>
      </c>
      <c r="O28" s="138">
        <f>Expenditure!O148</f>
        <v>422493.98925824824</v>
      </c>
      <c r="P28" s="138">
        <f>Expenditure!P148</f>
        <v>102838.64626761804</v>
      </c>
      <c r="Q28" s="138">
        <f>Expenditure!Q148</f>
        <v>599892.10322777194</v>
      </c>
      <c r="R28" s="138">
        <f>Expenditure!R148</f>
        <v>497053.45696015388</v>
      </c>
      <c r="S28" s="138">
        <f>Expenditure!S148</f>
        <v>1234063.7552114164</v>
      </c>
      <c r="T28" s="138">
        <f>Expenditure!T148</f>
        <v>325655.71318079048</v>
      </c>
      <c r="U28" s="138">
        <f>Expenditure!U148</f>
        <v>171397.7437793634</v>
      </c>
      <c r="V28" s="138">
        <f>Expenditure!V148</f>
        <v>119978.42064555438</v>
      </c>
      <c r="W28" s="138">
        <f>Expenditure!W148</f>
        <v>154257.96940142705</v>
      </c>
      <c r="X28" s="138">
        <f>Expenditure!X148</f>
        <v>462773.90820428118</v>
      </c>
      <c r="Y28" s="138">
        <f>Expenditure!Y148</f>
        <v>0</v>
      </c>
      <c r="Z28" s="138">
        <f>Expenditure!Z148</f>
        <v>0</v>
      </c>
      <c r="AA28" s="138">
        <f>Expenditure!AA148</f>
        <v>154257.96940142705</v>
      </c>
      <c r="AB28" s="138">
        <f>Expenditure!AB148</f>
        <v>188537.51815729972</v>
      </c>
      <c r="AC28" s="138">
        <f>Expenditure!AC148</f>
        <v>994106.91392030776</v>
      </c>
      <c r="AD28" s="138">
        <f>Expenditure!AD148</f>
        <v>308515.9388028541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500000</v>
      </c>
      <c r="AQ28" s="138">
        <f>Expenditure!AQ148</f>
        <v>0</v>
      </c>
      <c r="AR28" s="138">
        <f>Expenditure!AR148</f>
        <v>808180.97335564147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609999.99999999942</v>
      </c>
      <c r="K29" s="133">
        <f>Expenditure!K149</f>
        <v>3299446.4703935548</v>
      </c>
      <c r="L29" s="133">
        <f>Expenditure!L149</f>
        <v>871482.91967417637</v>
      </c>
      <c r="M29" s="133">
        <f>Expenditure!M149</f>
        <v>3168868.5794126056</v>
      </c>
      <c r="N29" s="133">
        <f>Expenditure!N149</f>
        <v>527394.04731673026</v>
      </c>
      <c r="O29" s="133">
        <f>Expenditure!O149</f>
        <v>716066.00955327111</v>
      </c>
      <c r="P29" s="133">
        <f>Expenditure!P149</f>
        <v>174296.58393483527</v>
      </c>
      <c r="Q29" s="133">
        <f>Expenditure!Q149</f>
        <v>1016730.0729532058</v>
      </c>
      <c r="R29" s="133">
        <f>Expenditure!R149</f>
        <v>842433.48901837051</v>
      </c>
      <c r="S29" s="133">
        <f>Expenditure!S149</f>
        <v>2091559.0072180233</v>
      </c>
      <c r="T29" s="133">
        <f>Expenditure!T149</f>
        <v>551939.18246031168</v>
      </c>
      <c r="U29" s="133">
        <f>Expenditure!U149</f>
        <v>290494.30655805883</v>
      </c>
      <c r="V29" s="133">
        <f>Expenditure!V149</f>
        <v>203346.01459064116</v>
      </c>
      <c r="W29" s="133">
        <f>Expenditure!W149</f>
        <v>261444.87590225291</v>
      </c>
      <c r="X29" s="133">
        <f>Expenditure!X149</f>
        <v>784334.62770675879</v>
      </c>
      <c r="Y29" s="133">
        <f>Expenditure!Y149</f>
        <v>0</v>
      </c>
      <c r="Z29" s="133">
        <f>Expenditure!Z149</f>
        <v>0</v>
      </c>
      <c r="AA29" s="133">
        <f>Expenditure!AA149</f>
        <v>261444.87590225291</v>
      </c>
      <c r="AB29" s="133">
        <f>Expenditure!AB149</f>
        <v>319543.73721386469</v>
      </c>
      <c r="AC29" s="133">
        <f>Expenditure!AC149</f>
        <v>1684866.978036741</v>
      </c>
      <c r="AD29" s="133">
        <f>Expenditure!AD149</f>
        <v>522889.75180450582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4207264.6415977394</v>
      </c>
      <c r="L30" s="133">
        <f>Expenditure!L150</f>
        <v>217939.24793218222</v>
      </c>
      <c r="M30" s="133">
        <f>Expenditure!M150</f>
        <v>221793.92479321835</v>
      </c>
      <c r="N30" s="133">
        <f>Expenditure!N150</f>
        <v>1621793.9247932183</v>
      </c>
      <c r="O30" s="133">
        <f>Expenditure!O150</f>
        <v>-4239.9748395202014</v>
      </c>
      <c r="P30" s="133">
        <f>Expenditure!P150</f>
        <v>43587.849586436445</v>
      </c>
      <c r="Q30" s="133">
        <f>Expenditure!Q150</f>
        <v>254262.45592087926</v>
      </c>
      <c r="R30" s="133">
        <f>Expenditure!R150</f>
        <v>210674.60633444283</v>
      </c>
      <c r="S30" s="133">
        <f>Expenditure!S150</f>
        <v>523054.19503723731</v>
      </c>
      <c r="T30" s="133">
        <f>Expenditure!T150</f>
        <v>138028.19035704873</v>
      </c>
      <c r="U30" s="133">
        <f>Expenditure!U150</f>
        <v>72646.415977394077</v>
      </c>
      <c r="V30" s="133">
        <f>Expenditure!V150</f>
        <v>50852.491184175851</v>
      </c>
      <c r="W30" s="133">
        <f>Expenditure!W150</f>
        <v>65381.774379654664</v>
      </c>
      <c r="X30" s="133">
        <f>Expenditure!X150</f>
        <v>196145.32313896401</v>
      </c>
      <c r="Y30" s="133">
        <f>Expenditure!Y150</f>
        <v>0</v>
      </c>
      <c r="Z30" s="133">
        <f>Expenditure!Z150</f>
        <v>0</v>
      </c>
      <c r="AA30" s="133">
        <f>Expenditure!AA150</f>
        <v>65381.774379654664</v>
      </c>
      <c r="AB30" s="133">
        <f>Expenditure!AB150</f>
        <v>79911.057575133484</v>
      </c>
      <c r="AC30" s="133">
        <f>Expenditure!AC150</f>
        <v>421349.21266888565</v>
      </c>
      <c r="AD30" s="133">
        <f>Expenditure!AD150</f>
        <v>130763.54875930933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1020000</v>
      </c>
      <c r="K31" s="133">
        <f>Expenditure!K151</f>
        <v>14329682.762442928</v>
      </c>
      <c r="L31" s="133">
        <f>Expenditure!L151</f>
        <v>890482.87328789779</v>
      </c>
      <c r="M31" s="133">
        <f>Expenditure!M151</f>
        <v>2389048.2873287904</v>
      </c>
      <c r="N31" s="133">
        <f>Expenditure!N151</f>
        <v>689048.28732878983</v>
      </c>
      <c r="O31" s="133">
        <f>Expenditure!O151</f>
        <v>2345745.1278463639</v>
      </c>
      <c r="P31" s="133">
        <f>Expenditure!P151</f>
        <v>178096.57465757956</v>
      </c>
      <c r="Q31" s="133">
        <f>Expenditure!Q151</f>
        <v>1038896.6855025474</v>
      </c>
      <c r="R31" s="133">
        <f>Expenditure!R151</f>
        <v>860800.11084496789</v>
      </c>
      <c r="S31" s="133">
        <f>Expenditure!S151</f>
        <v>2137158.8958909549</v>
      </c>
      <c r="T31" s="133">
        <f>Expenditure!T151</f>
        <v>563972.48641566862</v>
      </c>
      <c r="U31" s="133">
        <f>Expenditure!U151</f>
        <v>296827.62442929926</v>
      </c>
      <c r="V31" s="133">
        <f>Expenditure!V151</f>
        <v>207779.3371005095</v>
      </c>
      <c r="W31" s="133">
        <f>Expenditure!W151</f>
        <v>267144.86198636936</v>
      </c>
      <c r="X31" s="133">
        <f>Expenditure!X151</f>
        <v>801434.58595910808</v>
      </c>
      <c r="Y31" s="133">
        <f>Expenditure!Y151</f>
        <v>0</v>
      </c>
      <c r="Z31" s="133">
        <f>Expenditure!Z151</f>
        <v>0</v>
      </c>
      <c r="AA31" s="133">
        <f>Expenditure!AA151</f>
        <v>267144.86198636936</v>
      </c>
      <c r="AB31" s="133">
        <f>Expenditure!AB151</f>
        <v>326510.38687222922</v>
      </c>
      <c r="AC31" s="133">
        <f>Expenditure!AC151</f>
        <v>1721600.2216899358</v>
      </c>
      <c r="AD31" s="133">
        <f>Expenditure!AD151</f>
        <v>534289.72397273872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2655000.0000000005</v>
      </c>
      <c r="K32" s="145">
        <f>Expenditure!K152</f>
        <v>8516863.3909255881</v>
      </c>
      <c r="L32" s="145">
        <f>Expenditure!L152</f>
        <v>505901.72776765341</v>
      </c>
      <c r="M32" s="145">
        <f>Expenditure!M152</f>
        <v>650590.17277676577</v>
      </c>
      <c r="N32" s="145">
        <f>Expenditure!N152</f>
        <v>2350590.1727767657</v>
      </c>
      <c r="O32" s="145">
        <f>Expenditure!O152</f>
        <v>619934.84818163642</v>
      </c>
      <c r="P32" s="145">
        <f>Expenditure!P152</f>
        <v>101180.34555353069</v>
      </c>
      <c r="Q32" s="145">
        <f>Expenditure!Q152</f>
        <v>590218.68239559571</v>
      </c>
      <c r="R32" s="145">
        <f>Expenditure!R152</f>
        <v>489038.33684206498</v>
      </c>
      <c r="S32" s="145">
        <f>Expenditure!S152</f>
        <v>1214164.1466423683</v>
      </c>
      <c r="T32" s="145">
        <f>Expenditure!T152</f>
        <v>320404.42758618051</v>
      </c>
      <c r="U32" s="145">
        <f>Expenditure!U152</f>
        <v>168633.90925588447</v>
      </c>
      <c r="V32" s="145">
        <f>Expenditure!V152</f>
        <v>118043.73647911914</v>
      </c>
      <c r="W32" s="145">
        <f>Expenditure!W152</f>
        <v>151770.51833029604</v>
      </c>
      <c r="X32" s="145">
        <f>Expenditure!X152</f>
        <v>455311.55499088811</v>
      </c>
      <c r="Y32" s="145">
        <f>Expenditure!Y152</f>
        <v>0</v>
      </c>
      <c r="Z32" s="145">
        <f>Expenditure!Z152</f>
        <v>0</v>
      </c>
      <c r="AA32" s="145">
        <f>Expenditure!AA152</f>
        <v>151770.51833029604</v>
      </c>
      <c r="AB32" s="145">
        <f>Expenditure!AB152</f>
        <v>185497.30018147294</v>
      </c>
      <c r="AC32" s="145">
        <f>Expenditure!AC152</f>
        <v>978076.67368412996</v>
      </c>
      <c r="AD32" s="145">
        <f>Expenditure!AD152</f>
        <v>303541.03666059207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6026554.1903735306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7996957.9851888269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2562846.1239557625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8871523.3828476835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6542099.2909898404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31999980.973355643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6213226.6848798888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8313340.7779220445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2641966.6968899285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9194803.9107520729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5636642.9029117068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31999980.973355643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0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0.18832993042687932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0.24990508562637545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8.0088988993139779E-2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0.27723527055326813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0.20444072440033736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0.19416344934871207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0.25979205377790809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8.2561508367449563E-2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0.28733779305706475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0.1761451954488655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7" ma:contentTypeDescription="Create a new document." ma:contentTypeScope="" ma:versionID="74e684f848d62ec18fa3393895eb7f1e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4f1e82577af40fb26aae3e2e9cb7ea2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E19579-5AB0-45A9-ACE2-09DB8D0D6D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525fcc-fd9b-4a18-b571-66fa38027e5b"/>
    <ds:schemaRef ds:uri="http://purl.org/dc/elements/1.1/"/>
    <ds:schemaRef ds:uri="http://schemas.microsoft.com/office/2006/metadata/properties"/>
    <ds:schemaRef ds:uri="dcbf8a88-e063-4a69-82e9-42d02808f6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753B34-AF08-46F7-AE94-036866863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2023-12-19T14:22:20Z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</Properties>
</file>