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T:\RevApr25\Publish\01 - Original LC14 published Dec 23\Excel\"/>
    </mc:Choice>
  </mc:AlternateContent>
  <bookViews>
    <workbookView xWindow="-120" yWindow="-120" windowWidth="29040" windowHeight="15840" tabRatio="862" activeTab="3"/>
  </bookViews>
  <sheets>
    <sheet name="Overview" sheetId="1" r:id="rId1"/>
    <sheet name="Annex 1 LV, HV and UMS charges" sheetId="2" r:id="rId2"/>
    <sheet name="Annex 2 Designated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or Amended EHV" sheetId="8" r:id="rId9"/>
    <sheet name="Annex 7 Pass-Through Costs" sheetId="24" r:id="rId10"/>
    <sheet name="Nodal prices" sheetId="7" r:id="rId11"/>
    <sheet name="SSC unit rate lookup" sheetId="20" r:id="rId12"/>
    <sheet name="Residual Charging Bands" sheetId="26" r:id="rId13"/>
    <sheet name="TNUoS Mapping" sheetId="27" r:id="rId14"/>
    <sheet name="Charge Calculator" sheetId="15" r:id="rId15"/>
    <sheet name="Residual Revenue" sheetId="28" r:id="rId16"/>
  </sheets>
  <definedNames>
    <definedName name="_xlnm._FilterDatabase" localSheetId="2" hidden="1">'Annex 2 Designated EHV charges'!$A$10:$P$346</definedName>
    <definedName name="_xlnm._FilterDatabase" localSheetId="3" hidden="1">'Annex 2a Import'!$A$4:$H$338</definedName>
    <definedName name="_xlnm._FilterDatabase" localSheetId="4" hidden="1">'Annex 2b Export'!$A$4:$H$368</definedName>
    <definedName name="_xlnm._FilterDatabase" localSheetId="6" hidden="1">'Annex 4 LDNO charges'!$A$13:$J$203</definedName>
    <definedName name="_xlnm._FilterDatabase" localSheetId="11" hidden="1">'SSC unit rate lookup'!$A$28:$D$764</definedName>
    <definedName name="OLE_LINK1" localSheetId="5">'Annex 3 Preserved charges'!#REF!</definedName>
    <definedName name="_xlnm.Print_Area" localSheetId="1">'Annex 1 LV, HV and UMS charges'!$A$2:$K$43</definedName>
    <definedName name="_xlnm.Print_Area" localSheetId="2">'Annex 2 Designated EHV charges'!$A$2:$P$340</definedName>
    <definedName name="_xlnm.Print_Area" localSheetId="3">'Annex 2a Import'!$A$2:$H$330</definedName>
    <definedName name="_xlnm.Print_Area" localSheetId="4">'Annex 2b Export'!$A$2:$H$292</definedName>
    <definedName name="_xlnm.Print_Area" localSheetId="5">'Annex 3 Preserved charges'!$A$2:$J$21</definedName>
    <definedName name="_xlnm.Print_Area" localSheetId="6">'Annex 4 LDNO charges'!$A$2:$J$203</definedName>
    <definedName name="_xlnm.Print_Area" localSheetId="7">'Annex 5 LLFs'!$A$2:$F$40</definedName>
    <definedName name="_xlnm.Print_Area" localSheetId="8">'Annex 6 New or Amended EHV'!$A$2:$Q$28</definedName>
    <definedName name="_xlnm.Print_Area" localSheetId="9">'Annex 7 Pass-Through Costs'!$A$2:$E$164</definedName>
    <definedName name="_xlnm.Print_Area" localSheetId="10">'Nodal prices'!$A$2:$D$26</definedName>
    <definedName name="_xlnm.Print_Titles" localSheetId="1">'Annex 1 LV, HV and UMS charges'!$2:$11</definedName>
    <definedName name="_xlnm.Print_Titles" localSheetId="2">'Annex 2 Designated EHV charges'!$10:$10</definedName>
    <definedName name="_xlnm.Print_Titles" localSheetId="3">'Annex 2a Import'!$4:$4</definedName>
    <definedName name="_xlnm.Print_Titles" localSheetId="4">'Annex 2b Export'!$4:$4</definedName>
    <definedName name="_xlnm.Print_Titles" localSheetId="6">'Annex 4 LDNO charges'!$13:$13</definedName>
    <definedName name="_xlnm.Print_Titles" localSheetId="8">'Annex 6 New or Amended EHV'!$4:$5</definedName>
    <definedName name="_xlnm.Print_Titles" localSheetId="9">'Annex 7 Pass-Through Costs'!$4:$4</definedName>
    <definedName name="_xlnm.Print_Titles" localSheetId="10">'Nodal prices'!$2:$3</definedName>
    <definedName name="_xlnm.Print_Titles" localSheetId="11">'SSC unit rate lookup'!$28:$28</definedName>
    <definedName name="Z_5032A364_B81A_48DA_88DA_AB3B86B47EE9_.wvu.PrintArea" localSheetId="1" hidden="1">'Annex 1 LV, HV and UMS charges'!$A$2:$K$43</definedName>
    <definedName name="Z_5032A364_B81A_48DA_88DA_AB3B86B47EE9_.wvu.PrintArea" localSheetId="2" hidden="1">'Annex 2 Designated EHV charges'!$A$2:$I$20</definedName>
    <definedName name="Z_5032A364_B81A_48DA_88DA_AB3B86B47EE9_.wvu.PrintArea" localSheetId="5" hidden="1">'Annex 3 Preserved charges'!$A$2:$J$21</definedName>
    <definedName name="Z_5032A364_B81A_48DA_88DA_AB3B86B47EE9_.wvu.PrintArea" localSheetId="6" hidden="1">'Annex 4 LDNO charges'!$A$2:$I$9</definedName>
    <definedName name="Z_5032A364_B81A_48DA_88DA_AB3B86B47EE9_.wvu.PrintArea" localSheetId="7" hidden="1">'Annex 5 LLFs'!$A$3:$F$40</definedName>
    <definedName name="Z_5032A364_B81A_48DA_88DA_AB3B86B47EE9_.wvu.PrintArea" localSheetId="8" hidden="1">'Annex 6 New or Amended EHV'!$A$1:$P$28</definedName>
    <definedName name="Z_5032A364_B81A_48DA_88DA_AB3B86B47EE9_.wvu.PrintArea" localSheetId="9" hidden="1">'Annex 7 Pass-Through Costs'!$A$2:$D$5</definedName>
    <definedName name="Z_5032A364_B81A_48DA_88DA_AB3B86B47EE9_.wvu.PrintArea" localSheetId="10" hidden="1">'Nodal prices'!$A$2:$D$26</definedName>
    <definedName name="Z_5032A364_B81A_48DA_88DA_AB3B86B47EE9_.wvu.PrintTitles" localSheetId="1" hidden="1">'Annex 1 LV, HV and UMS charges'!$2:$11</definedName>
    <definedName name="Z_5032A364_B81A_48DA_88DA_AB3B86B47EE9_.wvu.PrintTitles" localSheetId="2" hidden="1">'Annex 2 Designated EHV charges'!$2:$10</definedName>
    <definedName name="Z_5032A364_B81A_48DA_88DA_AB3B86B47EE9_.wvu.PrintTitles" localSheetId="6" hidden="1">'Annex 4 LDNO charges'!$2:$9</definedName>
    <definedName name="Z_5032A364_B81A_48DA_88DA_AB3B86B47EE9_.wvu.PrintTitles" localSheetId="8" hidden="1">'Annex 6 New or Amended EHV'!$4:$5</definedName>
    <definedName name="Z_5032A364_B81A_48DA_88DA_AB3B86B47EE9_.wvu.PrintTitles" localSheetId="9" hidden="1">'Annex 7 Pass-Through Costs'!$2:$4</definedName>
    <definedName name="Z_5032A364_B81A_48DA_88DA_AB3B86B47EE9_.wvu.PrintTitles" localSheetId="10" hidden="1">'Nodal prices'!$2:$3</definedName>
  </definedNames>
  <calcPr calcId="162913"/>
  <customWorkbookViews>
    <customWorkbookView name="Oliver Day - Personal View" guid="{5032A364-B81A-48DA-88DA-AB3B86B47EE9}" mergeInterval="0" personalView="1" maximized="1" xWindow="1" yWindow="1" windowWidth="1280" windowHeight="807" tabRatio="854" activeSheetId="5"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5" i="14" l="1" a="1"/>
  <c r="A5" i="14" s="1"/>
  <c r="A5" i="13" a="1"/>
  <c r="A5" i="13" s="1"/>
  <c r="A6" i="13" l="1" a="1"/>
  <c r="A6" i="13" s="1"/>
  <c r="A7" i="13" s="1" a="1"/>
  <c r="A7" i="13" s="1"/>
  <c r="A6" i="14" a="1"/>
  <c r="A6" i="14" s="1"/>
  <c r="A8" i="13" l="1" a="1"/>
  <c r="A8" i="13" s="1"/>
  <c r="A9" i="13" s="1" a="1"/>
  <c r="A9" i="13" s="1"/>
  <c r="A7" i="14" a="1"/>
  <c r="A7" i="14" s="1"/>
  <c r="A8" i="14" l="1" a="1"/>
  <c r="A8" i="14" s="1"/>
  <c r="A9" i="14" s="1" a="1"/>
  <c r="A9" i="14" s="1"/>
  <c r="A10" i="14" s="1" a="1"/>
  <c r="A10" i="14" s="1"/>
  <c r="A10" i="13" a="1"/>
  <c r="A10" i="13" s="1"/>
  <c r="D10" i="14" l="1"/>
  <c r="A11" i="14" a="1"/>
  <c r="A11" i="14" s="1"/>
  <c r="A11" i="13" a="1"/>
  <c r="A11" i="13" s="1"/>
  <c r="A12" i="14" l="1" a="1"/>
  <c r="A12" i="14" s="1"/>
  <c r="A13" i="14" s="1" a="1"/>
  <c r="A13" i="14" s="1"/>
  <c r="D11" i="14"/>
  <c r="A12" i="13" a="1"/>
  <c r="A12" i="13" s="1"/>
  <c r="D12" i="14" l="1"/>
  <c r="D13" i="14"/>
  <c r="A14" i="14" a="1"/>
  <c r="A14" i="14" s="1"/>
  <c r="A13" i="13" a="1"/>
  <c r="A13" i="13" s="1"/>
  <c r="D14" i="14" l="1"/>
  <c r="A15" i="14" a="1"/>
  <c r="A15" i="14" s="1"/>
  <c r="A14" i="13" a="1"/>
  <c r="A14" i="13" s="1"/>
  <c r="D15" i="14" l="1"/>
  <c r="A16" i="14" a="1"/>
  <c r="A16" i="14" s="1"/>
  <c r="A15" i="13" a="1"/>
  <c r="A15" i="13" s="1"/>
  <c r="D16" i="14" l="1"/>
  <c r="A17" i="14" a="1"/>
  <c r="A17" i="14" s="1"/>
  <c r="A16" i="13" a="1"/>
  <c r="A16" i="13" s="1"/>
  <c r="E10" i="14"/>
  <c r="F10" i="14"/>
  <c r="G10" i="14"/>
  <c r="H10" i="14"/>
  <c r="E17" i="12"/>
  <c r="E18" i="12"/>
  <c r="E19" i="12"/>
  <c r="E20" i="12"/>
  <c r="E21" i="12"/>
  <c r="E22" i="12"/>
  <c r="E23" i="12"/>
  <c r="E24" i="12"/>
  <c r="E25" i="12"/>
  <c r="E26" i="12"/>
  <c r="E27" i="12"/>
  <c r="E28" i="12"/>
  <c r="E29" i="12"/>
  <c r="E30" i="12"/>
  <c r="E31" i="12"/>
  <c r="E32" i="12"/>
  <c r="E33" i="12"/>
  <c r="E34" i="12"/>
  <c r="E35" i="12"/>
  <c r="E36" i="12"/>
  <c r="E37" i="12"/>
  <c r="E38" i="12"/>
  <c r="E39" i="12"/>
  <c r="E40" i="12"/>
  <c r="E41" i="12"/>
  <c r="E42" i="12"/>
  <c r="E43" i="12"/>
  <c r="E44" i="12"/>
  <c r="E45" i="12"/>
  <c r="E46" i="12"/>
  <c r="E47" i="12"/>
  <c r="E48" i="12"/>
  <c r="E49" i="12"/>
  <c r="E50" i="12"/>
  <c r="E51" i="12"/>
  <c r="E52" i="12"/>
  <c r="E53" i="12"/>
  <c r="E54" i="12"/>
  <c r="E55" i="12"/>
  <c r="E56" i="12"/>
  <c r="E57" i="12"/>
  <c r="E58" i="12"/>
  <c r="E59" i="12"/>
  <c r="E60" i="12"/>
  <c r="E61" i="12"/>
  <c r="E62" i="12"/>
  <c r="E63" i="12"/>
  <c r="E64" i="12"/>
  <c r="E65" i="12"/>
  <c r="E66" i="12"/>
  <c r="E67" i="12"/>
  <c r="E68" i="12"/>
  <c r="E69" i="12"/>
  <c r="E70" i="12"/>
  <c r="E71" i="12"/>
  <c r="E72" i="12"/>
  <c r="E73" i="12"/>
  <c r="E74" i="12"/>
  <c r="E75" i="12"/>
  <c r="E76" i="12"/>
  <c r="E77" i="12"/>
  <c r="E78" i="12"/>
  <c r="E79" i="12"/>
  <c r="E80" i="12"/>
  <c r="E81" i="12"/>
  <c r="E82" i="12"/>
  <c r="E83" i="12"/>
  <c r="E84" i="12"/>
  <c r="E85" i="12"/>
  <c r="E86" i="12"/>
  <c r="E87" i="12"/>
  <c r="E88" i="12"/>
  <c r="E89" i="12"/>
  <c r="E90" i="12"/>
  <c r="E91" i="12"/>
  <c r="E92" i="12"/>
  <c r="E93" i="12"/>
  <c r="E94" i="12"/>
  <c r="E95" i="12"/>
  <c r="E96" i="12"/>
  <c r="E97" i="12"/>
  <c r="E98" i="12"/>
  <c r="E99" i="12"/>
  <c r="E100" i="12"/>
  <c r="E101" i="12"/>
  <c r="E102" i="12"/>
  <c r="E103" i="12"/>
  <c r="E104" i="12"/>
  <c r="E105" i="12"/>
  <c r="E106" i="12"/>
  <c r="E107" i="12"/>
  <c r="E108" i="12"/>
  <c r="E109" i="12"/>
  <c r="E110" i="12"/>
  <c r="E111" i="12"/>
  <c r="E112" i="12"/>
  <c r="E113" i="12"/>
  <c r="E114" i="12"/>
  <c r="E115" i="12"/>
  <c r="E116" i="12"/>
  <c r="E117" i="12"/>
  <c r="E118" i="12"/>
  <c r="E119" i="12"/>
  <c r="E120" i="12"/>
  <c r="E121" i="12"/>
  <c r="E122" i="12"/>
  <c r="E123" i="12"/>
  <c r="E124" i="12"/>
  <c r="E125" i="12"/>
  <c r="E126" i="12"/>
  <c r="E127" i="12"/>
  <c r="E128" i="12"/>
  <c r="E129" i="12"/>
  <c r="E130" i="12"/>
  <c r="E131" i="12"/>
  <c r="E132" i="12"/>
  <c r="E133" i="12"/>
  <c r="E134" i="12"/>
  <c r="E135" i="12"/>
  <c r="E136" i="12"/>
  <c r="E137" i="12"/>
  <c r="E138" i="12"/>
  <c r="E139" i="12"/>
  <c r="E140" i="12"/>
  <c r="E141" i="12"/>
  <c r="E142" i="12"/>
  <c r="E143" i="12"/>
  <c r="E144" i="12"/>
  <c r="E145" i="12"/>
  <c r="E146" i="12"/>
  <c r="E147" i="12"/>
  <c r="E148" i="12"/>
  <c r="E149" i="12"/>
  <c r="E150" i="12"/>
  <c r="E151" i="12"/>
  <c r="E152" i="12"/>
  <c r="E153" i="12"/>
  <c r="E154" i="12"/>
  <c r="E155" i="12"/>
  <c r="E156" i="12"/>
  <c r="E157" i="12"/>
  <c r="E158" i="12"/>
  <c r="E159" i="12"/>
  <c r="E160" i="12"/>
  <c r="E161" i="12"/>
  <c r="E162" i="12"/>
  <c r="E163" i="12"/>
  <c r="E164" i="12"/>
  <c r="E165" i="12"/>
  <c r="E166" i="12"/>
  <c r="E167" i="12"/>
  <c r="E168" i="12"/>
  <c r="E169" i="12"/>
  <c r="E170" i="12"/>
  <c r="E171" i="12"/>
  <c r="E172" i="12"/>
  <c r="E173" i="12"/>
  <c r="E174" i="12"/>
  <c r="E175" i="12"/>
  <c r="E176" i="12"/>
  <c r="E177" i="12"/>
  <c r="E178" i="12"/>
  <c r="E179" i="12"/>
  <c r="E180" i="12"/>
  <c r="E181" i="12"/>
  <c r="E182" i="12"/>
  <c r="E183" i="12"/>
  <c r="E184" i="12"/>
  <c r="E185" i="12"/>
  <c r="E186" i="12"/>
  <c r="E187" i="12"/>
  <c r="E188" i="12"/>
  <c r="E189" i="12"/>
  <c r="E190" i="12"/>
  <c r="E191" i="12"/>
  <c r="E192" i="12"/>
  <c r="E193" i="12"/>
  <c r="E194" i="12"/>
  <c r="E195" i="12"/>
  <c r="E196" i="12"/>
  <c r="E197" i="12"/>
  <c r="E198" i="12"/>
  <c r="E199" i="12"/>
  <c r="E200" i="12"/>
  <c r="E201" i="12"/>
  <c r="E202" i="12"/>
  <c r="E203" i="12"/>
  <c r="E204" i="12"/>
  <c r="E205" i="12"/>
  <c r="E206" i="12"/>
  <c r="E207" i="12"/>
  <c r="E208" i="12"/>
  <c r="E209" i="12"/>
  <c r="E210" i="12"/>
  <c r="E211" i="12"/>
  <c r="E212" i="12"/>
  <c r="E213" i="12"/>
  <c r="E214" i="12"/>
  <c r="E215" i="12"/>
  <c r="E216" i="12"/>
  <c r="E217" i="12"/>
  <c r="E218" i="12"/>
  <c r="E219" i="12"/>
  <c r="E220" i="12"/>
  <c r="E221" i="12"/>
  <c r="E222" i="12"/>
  <c r="E223" i="12"/>
  <c r="E224" i="12"/>
  <c r="E225" i="12"/>
  <c r="E226" i="12"/>
  <c r="E227" i="12"/>
  <c r="E228" i="12"/>
  <c r="E229" i="12"/>
  <c r="E230" i="12"/>
  <c r="E231" i="12"/>
  <c r="E232" i="12"/>
  <c r="E233" i="12"/>
  <c r="E234" i="12"/>
  <c r="E235" i="12"/>
  <c r="E236" i="12"/>
  <c r="E237" i="12"/>
  <c r="E238" i="12"/>
  <c r="E239" i="12"/>
  <c r="E240" i="12"/>
  <c r="E241" i="12"/>
  <c r="E242" i="12"/>
  <c r="E243" i="12"/>
  <c r="E244" i="12"/>
  <c r="E245" i="12"/>
  <c r="E246" i="12"/>
  <c r="E247" i="12"/>
  <c r="E248" i="12"/>
  <c r="E249" i="12"/>
  <c r="E250" i="12"/>
  <c r="E251" i="12"/>
  <c r="E252" i="12"/>
  <c r="E253" i="12"/>
  <c r="E254" i="12"/>
  <c r="E255" i="12"/>
  <c r="E256" i="12"/>
  <c r="E257" i="12"/>
  <c r="E258" i="12"/>
  <c r="E259" i="12"/>
  <c r="E260" i="12"/>
  <c r="E261" i="12"/>
  <c r="E262" i="12"/>
  <c r="E263" i="12"/>
  <c r="E264" i="12"/>
  <c r="E265" i="12"/>
  <c r="E266" i="12"/>
  <c r="E267" i="12"/>
  <c r="E268" i="12"/>
  <c r="E269" i="12"/>
  <c r="E270" i="12"/>
  <c r="E271" i="12"/>
  <c r="E272" i="12"/>
  <c r="E273" i="12"/>
  <c r="E274" i="12"/>
  <c r="E275" i="12"/>
  <c r="E276" i="12"/>
  <c r="E277" i="12"/>
  <c r="E278" i="12"/>
  <c r="E279" i="12"/>
  <c r="E280" i="12"/>
  <c r="E281" i="12"/>
  <c r="E282" i="12"/>
  <c r="E283" i="12"/>
  <c r="E284" i="12"/>
  <c r="E285" i="12"/>
  <c r="E286" i="12"/>
  <c r="E287" i="12"/>
  <c r="E288" i="12"/>
  <c r="E289" i="12"/>
  <c r="E290" i="12"/>
  <c r="E291" i="12"/>
  <c r="E292" i="12"/>
  <c r="E293" i="12"/>
  <c r="E294" i="12"/>
  <c r="E295" i="12"/>
  <c r="E296" i="12"/>
  <c r="E297" i="12"/>
  <c r="E298" i="12"/>
  <c r="E299" i="12"/>
  <c r="E300" i="12"/>
  <c r="E301" i="12"/>
  <c r="E302" i="12"/>
  <c r="E303" i="12"/>
  <c r="E304" i="12"/>
  <c r="E305" i="12"/>
  <c r="E306" i="12"/>
  <c r="E307" i="12"/>
  <c r="E308" i="12"/>
  <c r="E309" i="12"/>
  <c r="E310" i="12"/>
  <c r="E311" i="12"/>
  <c r="E312" i="12"/>
  <c r="E313" i="12"/>
  <c r="E314" i="12"/>
  <c r="E315" i="12"/>
  <c r="E316" i="12"/>
  <c r="E317" i="12"/>
  <c r="E318" i="12"/>
  <c r="E319" i="12"/>
  <c r="E320" i="12"/>
  <c r="E321" i="12"/>
  <c r="E322" i="12"/>
  <c r="E323" i="12"/>
  <c r="E324" i="12"/>
  <c r="E325" i="12"/>
  <c r="E326" i="12"/>
  <c r="E327" i="12"/>
  <c r="E328" i="12"/>
  <c r="E329" i="12"/>
  <c r="E330" i="12"/>
  <c r="E331" i="12"/>
  <c r="E332" i="12"/>
  <c r="E333" i="12"/>
  <c r="E334" i="12"/>
  <c r="E335" i="12"/>
  <c r="E336" i="12"/>
  <c r="E337" i="12"/>
  <c r="E338" i="12"/>
  <c r="E339" i="12"/>
  <c r="E340" i="12"/>
  <c r="B17" i="12"/>
  <c r="B18" i="12"/>
  <c r="B19" i="12"/>
  <c r="B20" i="12"/>
  <c r="B21" i="12"/>
  <c r="B22" i="12"/>
  <c r="B23" i="12"/>
  <c r="B24" i="12"/>
  <c r="B25" i="12"/>
  <c r="B26" i="12"/>
  <c r="B27" i="12"/>
  <c r="B28" i="12"/>
  <c r="B29" i="12"/>
  <c r="B30" i="12"/>
  <c r="B31" i="12"/>
  <c r="B32" i="12"/>
  <c r="B33" i="12"/>
  <c r="B34" i="12"/>
  <c r="B35" i="12"/>
  <c r="B36" i="12"/>
  <c r="B37" i="12"/>
  <c r="B38" i="12"/>
  <c r="B39" i="12"/>
  <c r="B40" i="12"/>
  <c r="B41" i="12"/>
  <c r="B42" i="12"/>
  <c r="B43" i="12"/>
  <c r="B44" i="12"/>
  <c r="B45" i="12"/>
  <c r="B46" i="12"/>
  <c r="B47" i="12"/>
  <c r="B48" i="12"/>
  <c r="B49" i="12"/>
  <c r="B50" i="12"/>
  <c r="B51" i="12"/>
  <c r="B52" i="12"/>
  <c r="B53" i="12"/>
  <c r="B54" i="12"/>
  <c r="B55" i="12"/>
  <c r="B56" i="12"/>
  <c r="B57" i="12"/>
  <c r="B58" i="12"/>
  <c r="B59" i="12"/>
  <c r="B60" i="12"/>
  <c r="B61" i="12"/>
  <c r="B62" i="12"/>
  <c r="B63" i="12"/>
  <c r="B64" i="12"/>
  <c r="B65" i="12"/>
  <c r="B66" i="12"/>
  <c r="B67" i="12"/>
  <c r="B68" i="12"/>
  <c r="B69" i="12"/>
  <c r="B70" i="12"/>
  <c r="B71" i="12"/>
  <c r="B72" i="12"/>
  <c r="B73" i="12"/>
  <c r="B74" i="12"/>
  <c r="B75" i="12"/>
  <c r="B76" i="12"/>
  <c r="B77" i="12"/>
  <c r="B78" i="12"/>
  <c r="B79" i="12"/>
  <c r="B80" i="12"/>
  <c r="B81" i="12"/>
  <c r="B82" i="12"/>
  <c r="B83" i="12"/>
  <c r="B84" i="12"/>
  <c r="B85" i="12"/>
  <c r="B86" i="12"/>
  <c r="B87" i="12"/>
  <c r="B88" i="12"/>
  <c r="B89" i="12"/>
  <c r="B90" i="12"/>
  <c r="B91" i="12"/>
  <c r="B92" i="12"/>
  <c r="B93" i="12"/>
  <c r="B94" i="12"/>
  <c r="B95" i="12"/>
  <c r="B96" i="12"/>
  <c r="B97" i="12"/>
  <c r="B98" i="12"/>
  <c r="B99" i="12"/>
  <c r="B100" i="12"/>
  <c r="B101" i="12"/>
  <c r="B102" i="12"/>
  <c r="B103" i="12"/>
  <c r="B104" i="12"/>
  <c r="B105" i="12"/>
  <c r="B106" i="12"/>
  <c r="B107" i="12"/>
  <c r="B108" i="12"/>
  <c r="B109" i="12"/>
  <c r="B110" i="12"/>
  <c r="B111" i="12"/>
  <c r="B112" i="12"/>
  <c r="B113" i="12"/>
  <c r="B114" i="12"/>
  <c r="B115" i="12"/>
  <c r="B116" i="12"/>
  <c r="B117" i="12"/>
  <c r="B118" i="12"/>
  <c r="B119" i="12"/>
  <c r="B120" i="12"/>
  <c r="B121" i="12"/>
  <c r="B122" i="12"/>
  <c r="B123" i="12"/>
  <c r="B124" i="12"/>
  <c r="B125" i="12"/>
  <c r="B126" i="12"/>
  <c r="B127" i="12"/>
  <c r="B128" i="12"/>
  <c r="B129" i="12"/>
  <c r="B130" i="12"/>
  <c r="B131" i="12"/>
  <c r="B132" i="12"/>
  <c r="B133" i="12"/>
  <c r="B134" i="12"/>
  <c r="B135" i="12"/>
  <c r="B136" i="12"/>
  <c r="B137" i="12"/>
  <c r="B138" i="12"/>
  <c r="B139" i="12"/>
  <c r="B140" i="12"/>
  <c r="B141" i="12"/>
  <c r="B142" i="12"/>
  <c r="B143" i="12"/>
  <c r="B144" i="12"/>
  <c r="B145" i="12"/>
  <c r="B146" i="12"/>
  <c r="B147" i="12"/>
  <c r="B148" i="12"/>
  <c r="B149" i="12"/>
  <c r="B150" i="12"/>
  <c r="B151" i="12"/>
  <c r="B152" i="12"/>
  <c r="B153" i="12"/>
  <c r="B154" i="12"/>
  <c r="B155" i="12"/>
  <c r="B156" i="12"/>
  <c r="B157" i="12"/>
  <c r="B158" i="12"/>
  <c r="B159" i="12"/>
  <c r="B160" i="12"/>
  <c r="B161" i="12"/>
  <c r="B162" i="12"/>
  <c r="B163" i="12"/>
  <c r="B164" i="12"/>
  <c r="B165" i="12"/>
  <c r="B166" i="12"/>
  <c r="B167" i="12"/>
  <c r="B168" i="12"/>
  <c r="B169" i="12"/>
  <c r="B170" i="12"/>
  <c r="B171" i="12"/>
  <c r="B172" i="12"/>
  <c r="B173" i="12"/>
  <c r="B174" i="12"/>
  <c r="B175" i="12"/>
  <c r="B176" i="12"/>
  <c r="B177" i="12"/>
  <c r="B178" i="12"/>
  <c r="B179" i="12"/>
  <c r="B180" i="12"/>
  <c r="B181" i="12"/>
  <c r="B182" i="12"/>
  <c r="B183" i="12"/>
  <c r="B184" i="12"/>
  <c r="B185" i="12"/>
  <c r="B186" i="12"/>
  <c r="B187" i="12"/>
  <c r="B188" i="12"/>
  <c r="B189" i="12"/>
  <c r="B190" i="12"/>
  <c r="B191" i="12"/>
  <c r="B192" i="12"/>
  <c r="B193" i="12"/>
  <c r="B194" i="12"/>
  <c r="B195" i="12"/>
  <c r="B196" i="12"/>
  <c r="B197" i="12"/>
  <c r="B198" i="12"/>
  <c r="B199" i="12"/>
  <c r="B200" i="12"/>
  <c r="B201" i="12"/>
  <c r="B202" i="12"/>
  <c r="B203" i="12"/>
  <c r="B204" i="12"/>
  <c r="B205" i="12"/>
  <c r="B206" i="12"/>
  <c r="B207" i="12"/>
  <c r="B208" i="12"/>
  <c r="B209" i="12"/>
  <c r="B210" i="12"/>
  <c r="B211" i="12"/>
  <c r="B212" i="12"/>
  <c r="B213" i="12"/>
  <c r="B214" i="12"/>
  <c r="B215" i="12"/>
  <c r="B216" i="12"/>
  <c r="B217" i="12"/>
  <c r="B218" i="12"/>
  <c r="B219" i="12"/>
  <c r="B220" i="12"/>
  <c r="B221" i="12"/>
  <c r="B222" i="12"/>
  <c r="B223" i="12"/>
  <c r="B224" i="12"/>
  <c r="B225" i="12"/>
  <c r="B226" i="12"/>
  <c r="B227" i="12"/>
  <c r="B228" i="12"/>
  <c r="B229" i="12"/>
  <c r="B230" i="12"/>
  <c r="B231" i="12"/>
  <c r="B232" i="12"/>
  <c r="B233" i="12"/>
  <c r="B234" i="12"/>
  <c r="B235" i="12"/>
  <c r="B236" i="12"/>
  <c r="B237" i="12"/>
  <c r="B238" i="12"/>
  <c r="B239" i="12"/>
  <c r="B240" i="12"/>
  <c r="B241" i="12"/>
  <c r="B242" i="12"/>
  <c r="B243" i="12"/>
  <c r="B244" i="12"/>
  <c r="B245" i="12"/>
  <c r="B246" i="12"/>
  <c r="B247" i="12"/>
  <c r="B248" i="12"/>
  <c r="B249" i="12"/>
  <c r="B250" i="12"/>
  <c r="B251" i="12"/>
  <c r="B252" i="12"/>
  <c r="B253" i="12"/>
  <c r="B254" i="12"/>
  <c r="B255" i="12"/>
  <c r="B256" i="12"/>
  <c r="B257" i="12"/>
  <c r="B258" i="12"/>
  <c r="B259" i="12"/>
  <c r="B260" i="12"/>
  <c r="B261" i="12"/>
  <c r="B262" i="12"/>
  <c r="B263" i="12"/>
  <c r="B264" i="12"/>
  <c r="B265" i="12"/>
  <c r="B266" i="12"/>
  <c r="B267" i="12"/>
  <c r="B268" i="12"/>
  <c r="B269" i="12"/>
  <c r="B270" i="12"/>
  <c r="B271" i="12"/>
  <c r="B272" i="12"/>
  <c r="B273" i="12"/>
  <c r="B274" i="12"/>
  <c r="B275" i="12"/>
  <c r="B276" i="12"/>
  <c r="B277" i="12"/>
  <c r="B278" i="12"/>
  <c r="B279" i="12"/>
  <c r="B280" i="12"/>
  <c r="B281" i="12"/>
  <c r="B282" i="12"/>
  <c r="B283" i="12"/>
  <c r="B284" i="12"/>
  <c r="B285" i="12"/>
  <c r="B286" i="12"/>
  <c r="B287" i="12"/>
  <c r="B288" i="12"/>
  <c r="B289" i="12"/>
  <c r="B290" i="12"/>
  <c r="B291" i="12"/>
  <c r="B292" i="12"/>
  <c r="B293" i="12"/>
  <c r="B294" i="12"/>
  <c r="B295" i="12"/>
  <c r="B296" i="12"/>
  <c r="B297" i="12"/>
  <c r="B298" i="12"/>
  <c r="B299" i="12"/>
  <c r="B300" i="12"/>
  <c r="B301" i="12"/>
  <c r="B302" i="12"/>
  <c r="B303" i="12"/>
  <c r="B304" i="12"/>
  <c r="B305" i="12"/>
  <c r="B306" i="12"/>
  <c r="B307" i="12"/>
  <c r="B308" i="12"/>
  <c r="B309" i="12"/>
  <c r="B310" i="12"/>
  <c r="B311" i="12"/>
  <c r="B312" i="12"/>
  <c r="B313" i="12"/>
  <c r="B314" i="12"/>
  <c r="B315" i="12"/>
  <c r="B316" i="12"/>
  <c r="B317" i="12"/>
  <c r="B318" i="12"/>
  <c r="B319" i="12"/>
  <c r="B320" i="12"/>
  <c r="B321" i="12"/>
  <c r="B322" i="12"/>
  <c r="B323" i="12"/>
  <c r="B324" i="12"/>
  <c r="B325" i="12"/>
  <c r="B326" i="12"/>
  <c r="B327" i="12"/>
  <c r="B328" i="12"/>
  <c r="B329" i="12"/>
  <c r="B330" i="12"/>
  <c r="B331" i="12"/>
  <c r="B332" i="12"/>
  <c r="B333" i="12"/>
  <c r="B334" i="12"/>
  <c r="B335" i="12"/>
  <c r="B336" i="12"/>
  <c r="B337" i="12"/>
  <c r="B338" i="12"/>
  <c r="B339" i="12"/>
  <c r="B340" i="12"/>
  <c r="H16" i="14" l="1"/>
  <c r="E11" i="14"/>
  <c r="E6" i="14"/>
  <c r="E15" i="14"/>
  <c r="F14" i="14"/>
  <c r="G13" i="14"/>
  <c r="H12" i="14"/>
  <c r="B11" i="14"/>
  <c r="E7" i="14"/>
  <c r="F6" i="14"/>
  <c r="H9" i="14"/>
  <c r="E13" i="14"/>
  <c r="F12" i="14"/>
  <c r="G11" i="14"/>
  <c r="F9" i="14"/>
  <c r="G8" i="14"/>
  <c r="H7" i="14"/>
  <c r="B12" i="14"/>
  <c r="E8" i="14"/>
  <c r="F7" i="14"/>
  <c r="G6" i="14"/>
  <c r="F16" i="14"/>
  <c r="G15" i="14"/>
  <c r="H14" i="14"/>
  <c r="E16" i="14"/>
  <c r="F15" i="14"/>
  <c r="G14" i="14"/>
  <c r="H13" i="14"/>
  <c r="E14" i="14"/>
  <c r="F13" i="14"/>
  <c r="G12" i="14"/>
  <c r="H11" i="14"/>
  <c r="B15" i="14"/>
  <c r="G9" i="14"/>
  <c r="H8" i="14"/>
  <c r="E12" i="14"/>
  <c r="F11" i="14"/>
  <c r="E9" i="14"/>
  <c r="F8" i="14"/>
  <c r="G7" i="14"/>
  <c r="H6" i="14"/>
  <c r="G16" i="14"/>
  <c r="H15" i="14"/>
  <c r="G17" i="14"/>
  <c r="E17" i="14"/>
  <c r="H17" i="14"/>
  <c r="F17" i="14"/>
  <c r="G5" i="14"/>
  <c r="F5" i="14"/>
  <c r="H5" i="14"/>
  <c r="E5" i="14"/>
  <c r="A18" i="14" a="1"/>
  <c r="A18" i="14" s="1"/>
  <c r="E18" i="14" s="1"/>
  <c r="B16" i="14"/>
  <c r="B14" i="14"/>
  <c r="B13" i="14"/>
  <c r="B17" i="14"/>
  <c r="C17" i="14"/>
  <c r="D17" i="14"/>
  <c r="A17" i="13" a="1"/>
  <c r="A17" i="13" s="1"/>
  <c r="E16" i="12"/>
  <c r="B16" i="12"/>
  <c r="E15" i="12"/>
  <c r="B15" i="12"/>
  <c r="E14" i="12"/>
  <c r="B14" i="12"/>
  <c r="E13" i="12"/>
  <c r="B13" i="12"/>
  <c r="E12" i="12"/>
  <c r="B12" i="12"/>
  <c r="E11" i="12"/>
  <c r="B11" i="12"/>
  <c r="C16" i="14" l="1"/>
  <c r="C12" i="14"/>
  <c r="C14" i="14"/>
  <c r="C11" i="14"/>
  <c r="C15" i="14"/>
  <c r="C13" i="14"/>
  <c r="A19" i="14" a="1"/>
  <c r="A19" i="14" s="1"/>
  <c r="C19" i="14" s="1"/>
  <c r="F18" i="14"/>
  <c r="H18" i="14"/>
  <c r="G18" i="14"/>
  <c r="C18" i="14"/>
  <c r="D18" i="14"/>
  <c r="B18" i="14"/>
  <c r="B10" i="14"/>
  <c r="A18" i="13" a="1"/>
  <c r="A18" i="13" s="1"/>
  <c r="C10" i="14" l="1"/>
  <c r="B19" i="14"/>
  <c r="A20" i="14" a="1"/>
  <c r="A20" i="14" s="1"/>
  <c r="A21" i="14" s="1" a="1"/>
  <c r="A21" i="14" s="1"/>
  <c r="D19" i="14"/>
  <c r="E19" i="14"/>
  <c r="F19" i="14"/>
  <c r="H19" i="14"/>
  <c r="G19" i="14"/>
  <c r="A19" i="13" a="1"/>
  <c r="A19" i="13" s="1"/>
  <c r="D21" i="14" l="1"/>
  <c r="F21" i="14"/>
  <c r="H21" i="14"/>
  <c r="G21" i="14"/>
  <c r="E21" i="14"/>
  <c r="C20" i="14"/>
  <c r="B20" i="14"/>
  <c r="D20" i="14"/>
  <c r="E20" i="14"/>
  <c r="G20" i="14"/>
  <c r="H20" i="14"/>
  <c r="F20" i="14"/>
  <c r="C21" i="14"/>
  <c r="A22" i="14" a="1"/>
  <c r="A22" i="14" s="1"/>
  <c r="B21" i="14"/>
  <c r="A20" i="13" a="1"/>
  <c r="A20" i="13" s="1"/>
  <c r="E22" i="14" l="1"/>
  <c r="G22" i="14"/>
  <c r="H22" i="14"/>
  <c r="F22" i="14"/>
  <c r="D22" i="14"/>
  <c r="C22" i="14"/>
  <c r="B22" i="14"/>
  <c r="A23" i="14" a="1"/>
  <c r="A23" i="14" s="1"/>
  <c r="A21" i="13" a="1"/>
  <c r="A21" i="13" s="1"/>
  <c r="G23" i="14" l="1"/>
  <c r="H23" i="14"/>
  <c r="E23" i="14"/>
  <c r="F23" i="14"/>
  <c r="A24" i="14" a="1"/>
  <c r="A24" i="14" s="1"/>
  <c r="D23" i="14"/>
  <c r="B23" i="14"/>
  <c r="C23" i="14"/>
  <c r="A22" i="13" a="1"/>
  <c r="A22" i="13" s="1"/>
  <c r="F24" i="14" l="1"/>
  <c r="G24" i="14"/>
  <c r="E24" i="14"/>
  <c r="H24" i="14"/>
  <c r="D24" i="14"/>
  <c r="C24" i="14"/>
  <c r="B24" i="14"/>
  <c r="A25" i="14" a="1"/>
  <c r="A25" i="14" s="1"/>
  <c r="A23" i="13" a="1"/>
  <c r="A23" i="13" s="1"/>
  <c r="E25" i="14" l="1"/>
  <c r="F25" i="14"/>
  <c r="G25" i="14"/>
  <c r="H25" i="14"/>
  <c r="D25" i="14"/>
  <c r="C25" i="14"/>
  <c r="A26" i="14" a="1"/>
  <c r="A26" i="14" s="1"/>
  <c r="B25" i="14"/>
  <c r="A24" i="13" a="1"/>
  <c r="A24" i="13" s="1"/>
  <c r="D26" i="14" l="1"/>
  <c r="F26" i="14"/>
  <c r="H26" i="14"/>
  <c r="G26" i="14"/>
  <c r="E26" i="14"/>
  <c r="A27" i="14" a="1"/>
  <c r="A27" i="14" s="1"/>
  <c r="B26" i="14"/>
  <c r="C26" i="14"/>
  <c r="A25" i="13" a="1"/>
  <c r="A25" i="13" s="1"/>
  <c r="A28" i="14" l="1" a="1"/>
  <c r="A28" i="14" s="1"/>
  <c r="D28" i="14" s="1"/>
  <c r="H27" i="14"/>
  <c r="E27" i="14"/>
  <c r="G27" i="14"/>
  <c r="F27" i="14"/>
  <c r="B27" i="14"/>
  <c r="C27" i="14"/>
  <c r="D27" i="14"/>
  <c r="A26" i="13" a="1"/>
  <c r="A26" i="13" s="1"/>
  <c r="C28" i="14" l="1"/>
  <c r="A29" i="14" a="1"/>
  <c r="A29" i="14" s="1"/>
  <c r="C29" i="14" s="1"/>
  <c r="B28" i="14"/>
  <c r="F28" i="14"/>
  <c r="H28" i="14"/>
  <c r="E28" i="14"/>
  <c r="G28" i="14"/>
  <c r="A27" i="13" a="1"/>
  <c r="A27" i="13" s="1"/>
  <c r="A30" i="14" l="1" a="1"/>
  <c r="A30" i="14" s="1"/>
  <c r="B30" i="14" s="1"/>
  <c r="B29" i="14"/>
  <c r="D29" i="14"/>
  <c r="E29" i="14"/>
  <c r="G29" i="14"/>
  <c r="H29" i="14"/>
  <c r="F29" i="14"/>
  <c r="A28" i="13" a="1"/>
  <c r="A28" i="13" s="1"/>
  <c r="C30" i="14" l="1"/>
  <c r="A31" i="14" a="1"/>
  <c r="A31" i="14" s="1"/>
  <c r="B31" i="14" s="1"/>
  <c r="D30" i="14"/>
  <c r="G30" i="14"/>
  <c r="E30" i="14"/>
  <c r="F30" i="14"/>
  <c r="H30" i="14"/>
  <c r="A29" i="13" a="1"/>
  <c r="A29" i="13" s="1"/>
  <c r="A32" i="14" l="1" a="1"/>
  <c r="A32" i="14" s="1"/>
  <c r="C32" i="14" s="1"/>
  <c r="D31" i="14"/>
  <c r="C31" i="14"/>
  <c r="G31" i="14"/>
  <c r="F31" i="14"/>
  <c r="H31" i="14"/>
  <c r="E31" i="14"/>
  <c r="A30" i="13" a="1"/>
  <c r="A30" i="13" s="1"/>
  <c r="D32" i="14" l="1"/>
  <c r="A33" i="14" a="1"/>
  <c r="A33" i="14" s="1"/>
  <c r="D33" i="14" s="1"/>
  <c r="B32" i="14"/>
  <c r="H32" i="14"/>
  <c r="F32" i="14"/>
  <c r="G32" i="14"/>
  <c r="E32" i="14"/>
  <c r="A31" i="13" a="1"/>
  <c r="A31" i="13" s="1"/>
  <c r="B33" i="14" l="1"/>
  <c r="A34" i="14" a="1"/>
  <c r="A34" i="14" s="1"/>
  <c r="D34" i="14" s="1"/>
  <c r="C33" i="14"/>
  <c r="G33" i="14"/>
  <c r="E33" i="14"/>
  <c r="H33" i="14"/>
  <c r="F33" i="14"/>
  <c r="A32" i="13" a="1"/>
  <c r="A32" i="13" s="1"/>
  <c r="A35" i="14" l="1" a="1"/>
  <c r="A35" i="14" s="1"/>
  <c r="A36" i="14" s="1" a="1"/>
  <c r="A36" i="14" s="1"/>
  <c r="B34" i="14"/>
  <c r="C34" i="14"/>
  <c r="F34" i="14"/>
  <c r="H34" i="14"/>
  <c r="E34" i="14"/>
  <c r="G34" i="14"/>
  <c r="A33" i="13" a="1"/>
  <c r="A33" i="13" s="1"/>
  <c r="F36" i="14" l="1"/>
  <c r="E36" i="14"/>
  <c r="H36" i="14"/>
  <c r="G36" i="14"/>
  <c r="C35" i="14"/>
  <c r="B35" i="14"/>
  <c r="D35" i="14"/>
  <c r="E35" i="14"/>
  <c r="G35" i="14"/>
  <c r="F35" i="14"/>
  <c r="H35" i="14"/>
  <c r="A37" i="14" a="1"/>
  <c r="A37" i="14" s="1"/>
  <c r="B36" i="14"/>
  <c r="D36" i="14"/>
  <c r="C36" i="14"/>
  <c r="A34" i="13" a="1"/>
  <c r="A34" i="13" s="1"/>
  <c r="E37" i="14" l="1"/>
  <c r="F37" i="14"/>
  <c r="H37" i="14"/>
  <c r="G37" i="14"/>
  <c r="A38" i="14" a="1"/>
  <c r="A38" i="14" s="1"/>
  <c r="D37" i="14"/>
  <c r="B37" i="14"/>
  <c r="C37" i="14"/>
  <c r="A35" i="13" a="1"/>
  <c r="A35" i="13" s="1"/>
  <c r="D38" i="14" l="1"/>
  <c r="G38" i="14"/>
  <c r="H38" i="14"/>
  <c r="E38" i="14"/>
  <c r="F38" i="14"/>
  <c r="C38" i="14"/>
  <c r="B38" i="14"/>
  <c r="A39" i="14" a="1"/>
  <c r="A39" i="14" s="1"/>
  <c r="A36" i="13" a="1"/>
  <c r="A36" i="13" s="1"/>
  <c r="B39" i="14" l="1"/>
  <c r="F39" i="14"/>
  <c r="G39" i="14"/>
  <c r="H39" i="14"/>
  <c r="E39" i="14"/>
  <c r="C39" i="14"/>
  <c r="A40" i="14" a="1"/>
  <c r="A40" i="14" s="1"/>
  <c r="D39" i="14"/>
  <c r="A37" i="13" a="1"/>
  <c r="A37" i="13" s="1"/>
  <c r="B40" i="14" l="1"/>
  <c r="E40" i="14"/>
  <c r="F40" i="14"/>
  <c r="G40" i="14"/>
  <c r="H40" i="14"/>
  <c r="A41" i="14" a="1"/>
  <c r="A41" i="14" s="1"/>
  <c r="C40" i="14"/>
  <c r="D40" i="14"/>
  <c r="A38" i="13" a="1"/>
  <c r="A38" i="13" s="1"/>
  <c r="B41" i="14" l="1"/>
  <c r="E41" i="14"/>
  <c r="F41" i="14"/>
  <c r="H41" i="14"/>
  <c r="G41" i="14"/>
  <c r="C41" i="14"/>
  <c r="A42" i="14" a="1"/>
  <c r="A42" i="14" s="1"/>
  <c r="D41" i="14"/>
  <c r="A39" i="13" a="1"/>
  <c r="A39" i="13" s="1"/>
  <c r="H42" i="14" l="1"/>
  <c r="E42" i="14"/>
  <c r="G42" i="14"/>
  <c r="F42" i="14"/>
  <c r="B42" i="14"/>
  <c r="C42" i="14"/>
  <c r="D42" i="14"/>
  <c r="A43" i="14" a="1"/>
  <c r="A43" i="14" s="1"/>
  <c r="A40" i="13" a="1"/>
  <c r="A40" i="13" s="1"/>
  <c r="G43" i="14" l="1"/>
  <c r="F43" i="14"/>
  <c r="H43" i="14"/>
  <c r="E43" i="14"/>
  <c r="A44" i="14" a="1"/>
  <c r="A44" i="14" s="1"/>
  <c r="B43" i="14"/>
  <c r="C43" i="14"/>
  <c r="D43" i="14"/>
  <c r="A41" i="13" a="1"/>
  <c r="A41" i="13" s="1"/>
  <c r="B6" i="24"/>
  <c r="B7" i="24"/>
  <c r="B8" i="24"/>
  <c r="B9" i="24"/>
  <c r="B10" i="24"/>
  <c r="B11" i="24"/>
  <c r="B12" i="24"/>
  <c r="B13" i="24"/>
  <c r="B14" i="24"/>
  <c r="B15" i="24"/>
  <c r="B16" i="24"/>
  <c r="B17" i="24"/>
  <c r="B18" i="24"/>
  <c r="B19" i="24"/>
  <c r="B20" i="24"/>
  <c r="B21" i="24"/>
  <c r="B22" i="24"/>
  <c r="B23" i="24"/>
  <c r="B24" i="24"/>
  <c r="B25" i="24"/>
  <c r="B26" i="24"/>
  <c r="B27" i="24"/>
  <c r="B28" i="24"/>
  <c r="B29" i="24"/>
  <c r="B30" i="24"/>
  <c r="B31" i="24"/>
  <c r="B32" i="24"/>
  <c r="B33" i="24"/>
  <c r="B34" i="24"/>
  <c r="B35" i="24"/>
  <c r="B36" i="24"/>
  <c r="B37" i="24"/>
  <c r="B38" i="24"/>
  <c r="B39" i="24"/>
  <c r="B40" i="24"/>
  <c r="B41" i="24"/>
  <c r="B42" i="24"/>
  <c r="B43" i="24"/>
  <c r="B44" i="24"/>
  <c r="B45" i="24"/>
  <c r="B46" i="24"/>
  <c r="B47" i="24"/>
  <c r="B48" i="24"/>
  <c r="B49" i="24"/>
  <c r="B50" i="24"/>
  <c r="B51" i="24"/>
  <c r="B52" i="24"/>
  <c r="B53" i="24"/>
  <c r="B54" i="24"/>
  <c r="B55" i="24"/>
  <c r="B56" i="24"/>
  <c r="B57" i="24"/>
  <c r="B58" i="24"/>
  <c r="B59" i="24"/>
  <c r="B60" i="24"/>
  <c r="B61" i="24"/>
  <c r="B62" i="24"/>
  <c r="B63" i="24"/>
  <c r="B64" i="24"/>
  <c r="B65" i="24"/>
  <c r="B66" i="24"/>
  <c r="B67" i="24"/>
  <c r="B68" i="24"/>
  <c r="B69" i="24"/>
  <c r="B70" i="24"/>
  <c r="B71" i="24"/>
  <c r="B72" i="24"/>
  <c r="B73" i="24"/>
  <c r="B74" i="24"/>
  <c r="B75" i="24"/>
  <c r="B76" i="24"/>
  <c r="B77" i="24"/>
  <c r="B78" i="24"/>
  <c r="B79" i="24"/>
  <c r="B80" i="24"/>
  <c r="B81" i="24"/>
  <c r="B82" i="24"/>
  <c r="B83" i="24"/>
  <c r="B84" i="24"/>
  <c r="B85" i="24"/>
  <c r="B86" i="24"/>
  <c r="B87" i="24"/>
  <c r="B88" i="24"/>
  <c r="B89" i="24"/>
  <c r="B90" i="24"/>
  <c r="B91" i="24"/>
  <c r="B92" i="24"/>
  <c r="B93" i="24"/>
  <c r="B94" i="24"/>
  <c r="B95" i="24"/>
  <c r="B96" i="24"/>
  <c r="B97" i="24"/>
  <c r="B98" i="24"/>
  <c r="B99" i="24"/>
  <c r="B100" i="24"/>
  <c r="B101" i="24"/>
  <c r="B102" i="24"/>
  <c r="B103" i="24"/>
  <c r="B104" i="24"/>
  <c r="B105" i="24"/>
  <c r="B106" i="24"/>
  <c r="B107" i="24"/>
  <c r="B108" i="24"/>
  <c r="B109" i="24"/>
  <c r="B110" i="24"/>
  <c r="B111" i="24"/>
  <c r="B112" i="24"/>
  <c r="B113" i="24"/>
  <c r="B114" i="24"/>
  <c r="B115" i="24"/>
  <c r="B116" i="24"/>
  <c r="B117" i="24"/>
  <c r="B118" i="24"/>
  <c r="B119" i="24"/>
  <c r="B120" i="24"/>
  <c r="B121" i="24"/>
  <c r="B122" i="24"/>
  <c r="B123" i="24"/>
  <c r="B124" i="24"/>
  <c r="B125" i="24"/>
  <c r="B126" i="24"/>
  <c r="B127" i="24"/>
  <c r="B128" i="24"/>
  <c r="B129" i="24"/>
  <c r="B130" i="24"/>
  <c r="B131" i="24"/>
  <c r="B132" i="24"/>
  <c r="B133" i="24"/>
  <c r="B134" i="24"/>
  <c r="B135" i="24"/>
  <c r="B136" i="24"/>
  <c r="B137" i="24"/>
  <c r="B138" i="24"/>
  <c r="B139" i="24"/>
  <c r="B140" i="24"/>
  <c r="B141" i="24"/>
  <c r="B142" i="24"/>
  <c r="B143" i="24"/>
  <c r="B144" i="24"/>
  <c r="B145" i="24"/>
  <c r="B146" i="24"/>
  <c r="B147" i="24"/>
  <c r="B148" i="24"/>
  <c r="B149" i="24"/>
  <c r="B150" i="24"/>
  <c r="B151" i="24"/>
  <c r="B152" i="24"/>
  <c r="B153" i="24"/>
  <c r="B154" i="24"/>
  <c r="B155" i="24"/>
  <c r="B156" i="24"/>
  <c r="B157" i="24"/>
  <c r="B158" i="24"/>
  <c r="B159" i="24"/>
  <c r="B160" i="24"/>
  <c r="B161" i="24"/>
  <c r="B162" i="24"/>
  <c r="B5" i="24"/>
  <c r="E44" i="14" l="1"/>
  <c r="G44" i="14"/>
  <c r="H44" i="14"/>
  <c r="F44" i="14"/>
  <c r="B44" i="14"/>
  <c r="C44" i="14"/>
  <c r="D44" i="14"/>
  <c r="A45" i="14" a="1"/>
  <c r="A45" i="14" s="1"/>
  <c r="A42" i="13" a="1"/>
  <c r="A42" i="13" s="1"/>
  <c r="H45" i="14" l="1"/>
  <c r="F45" i="14"/>
  <c r="G45" i="14"/>
  <c r="E45" i="14"/>
  <c r="A46" i="14" a="1"/>
  <c r="A46" i="14" s="1"/>
  <c r="B45" i="14"/>
  <c r="C45" i="14"/>
  <c r="D45" i="14"/>
  <c r="A43" i="13" a="1"/>
  <c r="A43" i="13" s="1"/>
  <c r="G46" i="14" l="1"/>
  <c r="H46" i="14"/>
  <c r="E46" i="14"/>
  <c r="F46" i="14"/>
  <c r="D46" i="14"/>
  <c r="C46" i="14"/>
  <c r="B46" i="14"/>
  <c r="A47" i="14" a="1"/>
  <c r="A47" i="14" s="1"/>
  <c r="A44" i="13" a="1"/>
  <c r="A44" i="13" s="1"/>
  <c r="D47" i="14" l="1"/>
  <c r="G47" i="14"/>
  <c r="F47" i="14"/>
  <c r="H47" i="14"/>
  <c r="E47" i="14"/>
  <c r="C47" i="14"/>
  <c r="B47" i="14"/>
  <c r="A48" i="14" a="1"/>
  <c r="A48" i="14" s="1"/>
  <c r="A45" i="13" a="1"/>
  <c r="A45" i="13" s="1"/>
  <c r="C48" i="14" l="1"/>
  <c r="H48" i="14"/>
  <c r="E48" i="14"/>
  <c r="G48" i="14"/>
  <c r="F48" i="14"/>
  <c r="A49" i="14" a="1"/>
  <c r="A49" i="14" s="1"/>
  <c r="B48" i="14"/>
  <c r="D48" i="14"/>
  <c r="A46" i="13" a="1"/>
  <c r="A46" i="13" s="1"/>
  <c r="C49" i="14" l="1"/>
  <c r="G49" i="14"/>
  <c r="E49" i="14"/>
  <c r="F49" i="14"/>
  <c r="H49" i="14"/>
  <c r="B49" i="14"/>
  <c r="D49" i="14"/>
  <c r="A50" i="14" a="1"/>
  <c r="A50" i="14" s="1"/>
  <c r="A47" i="13" a="1"/>
  <c r="A47" i="13" s="1"/>
  <c r="B50" i="14" l="1"/>
  <c r="F50" i="14"/>
  <c r="H50" i="14"/>
  <c r="E50" i="14"/>
  <c r="G50" i="14"/>
  <c r="A51" i="14" a="1"/>
  <c r="A51" i="14" s="1"/>
  <c r="C50" i="14"/>
  <c r="D50" i="14"/>
  <c r="A48" i="13" a="1"/>
  <c r="A48" i="13" s="1"/>
  <c r="E51" i="14" l="1"/>
  <c r="G51" i="14"/>
  <c r="F51" i="14"/>
  <c r="H51" i="14"/>
  <c r="B51" i="14"/>
  <c r="C51" i="14"/>
  <c r="A52" i="14" a="1"/>
  <c r="A52" i="14" s="1"/>
  <c r="D51" i="14"/>
  <c r="A49" i="13" a="1"/>
  <c r="A49" i="13" s="1"/>
  <c r="F52" i="14" l="1"/>
  <c r="E52" i="14"/>
  <c r="H52" i="14"/>
  <c r="G52" i="14"/>
  <c r="C52" i="14"/>
  <c r="A53" i="14" a="1"/>
  <c r="A53" i="14" s="1"/>
  <c r="B52" i="14"/>
  <c r="D52" i="14"/>
  <c r="A50" i="13" a="1"/>
  <c r="A50" i="13" s="1"/>
  <c r="E53" i="14" l="1"/>
  <c r="H53" i="14"/>
  <c r="F53" i="14"/>
  <c r="G53" i="14"/>
  <c r="D53" i="14"/>
  <c r="B53" i="14"/>
  <c r="A54" i="14" a="1"/>
  <c r="A54" i="14" s="1"/>
  <c r="C53" i="14"/>
  <c r="A51" i="13" a="1"/>
  <c r="A51" i="13" s="1"/>
  <c r="G54" i="14" l="1"/>
  <c r="E54" i="14"/>
  <c r="H54" i="14"/>
  <c r="F54" i="14"/>
  <c r="C54" i="14"/>
  <c r="D54" i="14"/>
  <c r="A55" i="14" a="1"/>
  <c r="A55" i="14" s="1"/>
  <c r="B54" i="14"/>
  <c r="A52" i="13" a="1"/>
  <c r="A52" i="13" s="1"/>
  <c r="D55" i="14" l="1"/>
  <c r="F55" i="14"/>
  <c r="G55" i="14"/>
  <c r="H55" i="14"/>
  <c r="E55" i="14"/>
  <c r="C55" i="14"/>
  <c r="A56" i="14" a="1"/>
  <c r="A56" i="14" s="1"/>
  <c r="B55" i="14"/>
  <c r="A53" i="13" a="1"/>
  <c r="A53" i="13" s="1"/>
  <c r="C56" i="14" l="1"/>
  <c r="E56" i="14"/>
  <c r="F56" i="14"/>
  <c r="G56" i="14"/>
  <c r="H56" i="14"/>
  <c r="A57" i="14" a="1"/>
  <c r="A57" i="14" s="1"/>
  <c r="B56" i="14"/>
  <c r="D56" i="14"/>
  <c r="A54" i="13" a="1"/>
  <c r="A54" i="13" s="1"/>
  <c r="D57" i="14" l="1"/>
  <c r="F57" i="14"/>
  <c r="E57" i="14"/>
  <c r="H57" i="14"/>
  <c r="G57" i="14"/>
  <c r="C57" i="14"/>
  <c r="A58" i="14" a="1"/>
  <c r="A58" i="14" s="1"/>
  <c r="B57" i="14"/>
  <c r="A55" i="13" a="1"/>
  <c r="A55" i="13" s="1"/>
  <c r="B58" i="14" l="1"/>
  <c r="G58" i="14"/>
  <c r="F58" i="14"/>
  <c r="H58" i="14"/>
  <c r="E58" i="14"/>
  <c r="C58" i="14"/>
  <c r="A59" i="14" a="1"/>
  <c r="A59" i="14" s="1"/>
  <c r="D58" i="14"/>
  <c r="A56" i="13" a="1"/>
  <c r="A56" i="13" s="1"/>
  <c r="F59" i="14" l="1"/>
  <c r="E59" i="14"/>
  <c r="G59" i="14"/>
  <c r="H59" i="14"/>
  <c r="C59" i="14"/>
  <c r="B59" i="14"/>
  <c r="D59" i="14"/>
  <c r="A60" i="14" a="1"/>
  <c r="A60" i="14" s="1"/>
  <c r="A57" i="13" a="1"/>
  <c r="A57" i="13" s="1"/>
  <c r="H60" i="14" l="1"/>
  <c r="F60" i="14"/>
  <c r="G60" i="14"/>
  <c r="E60" i="14"/>
  <c r="C60" i="14"/>
  <c r="B60" i="14"/>
  <c r="A61" i="14" a="1"/>
  <c r="A61" i="14" s="1"/>
  <c r="D60" i="14"/>
  <c r="A58" i="13" a="1"/>
  <c r="A58" i="13" s="1"/>
  <c r="G61" i="14" l="1"/>
  <c r="E61" i="14"/>
  <c r="F61" i="14"/>
  <c r="H61" i="14"/>
  <c r="C61" i="14"/>
  <c r="B61" i="14"/>
  <c r="A62" i="14" a="1"/>
  <c r="A62" i="14" s="1"/>
  <c r="D61" i="14"/>
  <c r="A59" i="13" a="1"/>
  <c r="A59" i="13" s="1"/>
  <c r="G62" i="14" l="1"/>
  <c r="F62" i="14"/>
  <c r="E62" i="14"/>
  <c r="H62" i="14"/>
  <c r="D62" i="14"/>
  <c r="C62" i="14"/>
  <c r="A63" i="14" a="1"/>
  <c r="A63" i="14" s="1"/>
  <c r="B62" i="14"/>
  <c r="A60" i="13" a="1"/>
  <c r="A60" i="13" s="1"/>
  <c r="D63" i="14" l="1"/>
  <c r="G63" i="14"/>
  <c r="F63" i="14"/>
  <c r="E63" i="14"/>
  <c r="H63" i="14"/>
  <c r="A64" i="14" a="1"/>
  <c r="A64" i="14" s="1"/>
  <c r="C63" i="14"/>
  <c r="B63" i="14"/>
  <c r="A61" i="13" a="1"/>
  <c r="A61" i="13" s="1"/>
  <c r="D64" i="14" l="1"/>
  <c r="E64" i="14"/>
  <c r="H64" i="14"/>
  <c r="G64" i="14"/>
  <c r="F64" i="14"/>
  <c r="B64" i="14"/>
  <c r="C64" i="14"/>
  <c r="A65" i="14" a="1"/>
  <c r="A65" i="14" s="1"/>
  <c r="A62" i="13" a="1"/>
  <c r="A62" i="13" s="1"/>
  <c r="C65" i="14" l="1"/>
  <c r="F65" i="14"/>
  <c r="G65" i="14"/>
  <c r="E65" i="14"/>
  <c r="H65" i="14"/>
  <c r="B65" i="14"/>
  <c r="A66" i="14" a="1"/>
  <c r="A66" i="14" s="1"/>
  <c r="D65" i="14"/>
  <c r="A63" i="13" a="1"/>
  <c r="A63" i="13" s="1"/>
  <c r="B66" i="14" l="1"/>
  <c r="E66" i="14"/>
  <c r="G66" i="14"/>
  <c r="H66" i="14"/>
  <c r="F66" i="14"/>
  <c r="C66" i="14"/>
  <c r="D66" i="14"/>
  <c r="A67" i="14" a="1"/>
  <c r="A67" i="14" s="1"/>
  <c r="A64" i="13" a="1"/>
  <c r="A64" i="13" s="1"/>
  <c r="F67" i="14" l="1"/>
  <c r="E67" i="14"/>
  <c r="G67" i="14"/>
  <c r="H67" i="14"/>
  <c r="C67" i="14"/>
  <c r="B67" i="14"/>
  <c r="D67" i="14"/>
  <c r="A68" i="14" a="1"/>
  <c r="A68" i="14" s="1"/>
  <c r="A65" i="13" a="1"/>
  <c r="A65" i="13" s="1"/>
  <c r="H68" i="14" l="1"/>
  <c r="E68" i="14"/>
  <c r="F68" i="14"/>
  <c r="G68" i="14"/>
  <c r="A69" i="14" a="1"/>
  <c r="A69" i="14" s="1"/>
  <c r="B68" i="14"/>
  <c r="C68" i="14"/>
  <c r="D68" i="14"/>
  <c r="A66" i="13" a="1"/>
  <c r="A66" i="13" s="1"/>
  <c r="G69" i="14" l="1"/>
  <c r="E69" i="14"/>
  <c r="H69" i="14"/>
  <c r="F69" i="14"/>
  <c r="C69" i="14"/>
  <c r="D69" i="14"/>
  <c r="A70" i="14" a="1"/>
  <c r="A70" i="14" s="1"/>
  <c r="B69" i="14"/>
  <c r="A67" i="13" a="1"/>
  <c r="A67" i="13" s="1"/>
  <c r="F70" i="14" l="1"/>
  <c r="E70" i="14"/>
  <c r="H70" i="14"/>
  <c r="G70" i="14"/>
  <c r="A71" i="14" a="1"/>
  <c r="A71" i="14" s="1"/>
  <c r="D70" i="14"/>
  <c r="C70" i="14"/>
  <c r="B70" i="14"/>
  <c r="A68" i="13" a="1"/>
  <c r="A68" i="13" s="1"/>
  <c r="D71" i="14" l="1"/>
  <c r="E71" i="14"/>
  <c r="F71" i="14"/>
  <c r="H71" i="14"/>
  <c r="G71" i="14"/>
  <c r="C71" i="14"/>
  <c r="B71" i="14"/>
  <c r="A72" i="14" a="1"/>
  <c r="A72" i="14" s="1"/>
  <c r="A69" i="13" a="1"/>
  <c r="A69" i="13" s="1"/>
  <c r="C72" i="14" l="1"/>
  <c r="F72" i="14"/>
  <c r="H72" i="14"/>
  <c r="E72" i="14"/>
  <c r="G72" i="14"/>
  <c r="B72" i="14"/>
  <c r="D72" i="14"/>
  <c r="A73" i="14" a="1"/>
  <c r="A73" i="14" s="1"/>
  <c r="A70" i="13" a="1"/>
  <c r="A70" i="13" s="1"/>
  <c r="C73" i="14" l="1"/>
  <c r="H73" i="14"/>
  <c r="E73" i="14"/>
  <c r="G73" i="14"/>
  <c r="F73" i="14"/>
  <c r="B73" i="14"/>
  <c r="D73" i="14"/>
  <c r="A74" i="14" a="1"/>
  <c r="A74" i="14" s="1"/>
  <c r="A71" i="13" a="1"/>
  <c r="A71" i="13" s="1"/>
  <c r="C74" i="14" l="1"/>
  <c r="G74" i="14"/>
  <c r="F74" i="14"/>
  <c r="H74" i="14"/>
  <c r="E74" i="14"/>
  <c r="B74" i="14"/>
  <c r="D74" i="14"/>
  <c r="A75" i="14" a="1"/>
  <c r="A75" i="14" s="1"/>
  <c r="A72" i="13" a="1"/>
  <c r="A72" i="13" s="1"/>
  <c r="C75" i="14" l="1"/>
  <c r="F75" i="14"/>
  <c r="E75" i="14"/>
  <c r="G75" i="14"/>
  <c r="H75" i="14"/>
  <c r="A76" i="14" a="1"/>
  <c r="A76" i="14" s="1"/>
  <c r="B75" i="14"/>
  <c r="D75" i="14"/>
  <c r="A73" i="13" a="1"/>
  <c r="A73" i="13" s="1"/>
  <c r="D76" i="14" l="1"/>
  <c r="H76" i="14"/>
  <c r="F76" i="14"/>
  <c r="G76" i="14"/>
  <c r="E76" i="14"/>
  <c r="B76" i="14"/>
  <c r="A77" i="14" a="1"/>
  <c r="A77" i="14" s="1"/>
  <c r="C76" i="14"/>
  <c r="A74" i="13" a="1"/>
  <c r="A74" i="13" s="1"/>
  <c r="D77" i="14" l="1"/>
  <c r="G77" i="14"/>
  <c r="E77" i="14"/>
  <c r="F77" i="14"/>
  <c r="H77" i="14"/>
  <c r="A78" i="14" a="1"/>
  <c r="A78" i="14" s="1"/>
  <c r="C77" i="14"/>
  <c r="B77" i="14"/>
  <c r="A75" i="13" a="1"/>
  <c r="A75" i="13" s="1"/>
  <c r="B78" i="14" l="1"/>
  <c r="G78" i="14"/>
  <c r="F78" i="14"/>
  <c r="E78" i="14"/>
  <c r="H78" i="14"/>
  <c r="C78" i="14"/>
  <c r="A79" i="14" a="1"/>
  <c r="A79" i="14" s="1"/>
  <c r="D78" i="14"/>
  <c r="A76" i="13" a="1"/>
  <c r="A76" i="13" s="1"/>
  <c r="B79" i="14" l="1"/>
  <c r="G79" i="14"/>
  <c r="E79" i="14"/>
  <c r="F79" i="14"/>
  <c r="H79" i="14"/>
  <c r="A80" i="14" a="1"/>
  <c r="A80" i="14" s="1"/>
  <c r="C79" i="14"/>
  <c r="D79" i="14"/>
  <c r="A77" i="13" a="1"/>
  <c r="A77" i="13" s="1"/>
  <c r="C80" i="14" l="1"/>
  <c r="H80" i="14"/>
  <c r="E80" i="14"/>
  <c r="G80" i="14"/>
  <c r="F80" i="14"/>
  <c r="D80" i="14"/>
  <c r="A81" i="14" a="1"/>
  <c r="A81" i="14" s="1"/>
  <c r="B80" i="14"/>
  <c r="A78" i="13" a="1"/>
  <c r="A78" i="13" s="1"/>
  <c r="D81" i="14" l="1"/>
  <c r="F81" i="14"/>
  <c r="G81" i="14"/>
  <c r="E81" i="14"/>
  <c r="H81" i="14"/>
  <c r="B81" i="14"/>
  <c r="A82" i="14" a="1"/>
  <c r="A82" i="14" s="1"/>
  <c r="C81" i="14"/>
  <c r="A79" i="13" a="1"/>
  <c r="A79" i="13" s="1"/>
  <c r="E82" i="14" l="1"/>
  <c r="G82" i="14"/>
  <c r="H82" i="14"/>
  <c r="F82" i="14"/>
  <c r="A83" i="14" a="1"/>
  <c r="A83" i="14" s="1"/>
  <c r="D82" i="14"/>
  <c r="B82" i="14"/>
  <c r="C82" i="14"/>
  <c r="A80" i="13" a="1"/>
  <c r="A80" i="13" s="1"/>
  <c r="F83" i="14" l="1"/>
  <c r="E83" i="14"/>
  <c r="G83" i="14"/>
  <c r="H83" i="14"/>
  <c r="A84" i="14" a="1"/>
  <c r="A84" i="14" s="1"/>
  <c r="C83" i="14"/>
  <c r="B83" i="14"/>
  <c r="D83" i="14"/>
  <c r="A81" i="13" a="1"/>
  <c r="A81" i="13" s="1"/>
  <c r="H84" i="14" l="1"/>
  <c r="E84" i="14"/>
  <c r="F84" i="14"/>
  <c r="G84" i="14"/>
  <c r="A85" i="14" a="1"/>
  <c r="A85" i="14" s="1"/>
  <c r="C84" i="14"/>
  <c r="B84" i="14"/>
  <c r="D84" i="14"/>
  <c r="A82" i="13" a="1"/>
  <c r="A82" i="13" s="1"/>
  <c r="G85" i="14" l="1"/>
  <c r="H85" i="14"/>
  <c r="E85" i="14"/>
  <c r="F85" i="14"/>
  <c r="A86" i="14" a="1"/>
  <c r="A86" i="14" s="1"/>
  <c r="B85" i="14"/>
  <c r="C85" i="14"/>
  <c r="D85" i="14"/>
  <c r="A83" i="13" a="1"/>
  <c r="A83" i="13" s="1"/>
  <c r="F86" i="14" l="1"/>
  <c r="G86" i="14"/>
  <c r="E86" i="14"/>
  <c r="H86" i="14"/>
  <c r="B86" i="14"/>
  <c r="C86" i="14"/>
  <c r="A87" i="14" a="1"/>
  <c r="A87" i="14" s="1"/>
  <c r="D86" i="14"/>
  <c r="A84" i="13" a="1"/>
  <c r="A84" i="13" s="1"/>
  <c r="D87" i="14" l="1"/>
  <c r="E87" i="14"/>
  <c r="F87" i="14"/>
  <c r="H87" i="14"/>
  <c r="G87" i="14"/>
  <c r="C87" i="14"/>
  <c r="A88" i="14" a="1"/>
  <c r="A88" i="14" s="1"/>
  <c r="B87" i="14"/>
  <c r="A85" i="13" a="1"/>
  <c r="A85" i="13" s="1"/>
  <c r="C88" i="14" l="1"/>
  <c r="F88" i="14"/>
  <c r="H88" i="14"/>
  <c r="E88" i="14"/>
  <c r="G88" i="14"/>
  <c r="A89" i="14" a="1"/>
  <c r="A89" i="14" s="1"/>
  <c r="D88" i="14"/>
  <c r="B88" i="14"/>
  <c r="A86" i="13" a="1"/>
  <c r="A86" i="13" s="1"/>
  <c r="D89" i="14" l="1"/>
  <c r="H89" i="14"/>
  <c r="E89" i="14"/>
  <c r="G89" i="14"/>
  <c r="F89" i="14"/>
  <c r="C89" i="14"/>
  <c r="B89" i="14"/>
  <c r="A90" i="14" a="1"/>
  <c r="A90" i="14" s="1"/>
  <c r="A87" i="13" a="1"/>
  <c r="A87" i="13" s="1"/>
  <c r="B90" i="14" l="1"/>
  <c r="G90" i="14"/>
  <c r="F90" i="14"/>
  <c r="H90" i="14"/>
  <c r="E90" i="14"/>
  <c r="C90" i="14"/>
  <c r="A91" i="14" a="1"/>
  <c r="A91" i="14" s="1"/>
  <c r="D90" i="14"/>
  <c r="A88" i="13" a="1"/>
  <c r="A88" i="13" s="1"/>
  <c r="F91" i="14" l="1"/>
  <c r="E91" i="14"/>
  <c r="G91" i="14"/>
  <c r="H91" i="14"/>
  <c r="D91" i="14"/>
  <c r="B91" i="14"/>
  <c r="C91" i="14"/>
  <c r="A92" i="14" a="1"/>
  <c r="A92" i="14" s="1"/>
  <c r="A89" i="13" a="1"/>
  <c r="A89" i="13" s="1"/>
  <c r="B92" i="14" l="1"/>
  <c r="H92" i="14"/>
  <c r="F92" i="14"/>
  <c r="G92" i="14"/>
  <c r="E92" i="14"/>
  <c r="C92" i="14"/>
  <c r="D92" i="14"/>
  <c r="A93" i="14" a="1"/>
  <c r="A93" i="14" s="1"/>
  <c r="A90" i="13" a="1"/>
  <c r="A90" i="13" s="1"/>
  <c r="G93" i="14" l="1"/>
  <c r="E93" i="14"/>
  <c r="F93" i="14"/>
  <c r="H93" i="14"/>
  <c r="B93" i="14"/>
  <c r="C93" i="14"/>
  <c r="A94" i="14" a="1"/>
  <c r="A94" i="14" s="1"/>
  <c r="D93" i="14"/>
  <c r="A91" i="13" a="1"/>
  <c r="A91" i="13" s="1"/>
  <c r="G94" i="14" l="1"/>
  <c r="F94" i="14"/>
  <c r="E94" i="14"/>
  <c r="H94" i="14"/>
  <c r="C94" i="14"/>
  <c r="A95" i="14" a="1"/>
  <c r="A95" i="14" s="1"/>
  <c r="D94" i="14"/>
  <c r="B94" i="14"/>
  <c r="A92" i="13" a="1"/>
  <c r="A92" i="13" s="1"/>
  <c r="D95" i="14" l="1"/>
  <c r="G95" i="14"/>
  <c r="H95" i="14"/>
  <c r="F95" i="14"/>
  <c r="E95" i="14"/>
  <c r="C95" i="14"/>
  <c r="A96" i="14" a="1"/>
  <c r="A96" i="14" s="1"/>
  <c r="B95" i="14"/>
  <c r="A93" i="13" a="1"/>
  <c r="A93" i="13" s="1"/>
  <c r="C96" i="14" l="1"/>
  <c r="H96" i="14"/>
  <c r="G96" i="14"/>
  <c r="E96" i="14"/>
  <c r="F96" i="14"/>
  <c r="B96" i="14"/>
  <c r="D96" i="14"/>
  <c r="A97" i="14" a="1"/>
  <c r="A97" i="14" s="1"/>
  <c r="A94" i="13" a="1"/>
  <c r="A94" i="13" s="1"/>
  <c r="C97" i="14" l="1"/>
  <c r="F97" i="14"/>
  <c r="G97" i="14"/>
  <c r="E97" i="14"/>
  <c r="H97" i="14"/>
  <c r="B97" i="14"/>
  <c r="D97" i="14"/>
  <c r="A98" i="14" a="1"/>
  <c r="A98" i="14" s="1"/>
  <c r="A95" i="13" a="1"/>
  <c r="A95" i="13" s="1"/>
  <c r="B98" i="14" l="1"/>
  <c r="E98" i="14"/>
  <c r="G98" i="14"/>
  <c r="H98" i="14"/>
  <c r="F98" i="14"/>
  <c r="D98" i="14"/>
  <c r="C98" i="14"/>
  <c r="A99" i="14" a="1"/>
  <c r="A99" i="14" s="1"/>
  <c r="A96" i="13" a="1"/>
  <c r="A96" i="13" s="1"/>
  <c r="F99" i="14" l="1"/>
  <c r="E99" i="14"/>
  <c r="H99" i="14"/>
  <c r="G99" i="14"/>
  <c r="B99" i="14"/>
  <c r="C99" i="14"/>
  <c r="D99" i="14"/>
  <c r="A100" i="14" a="1"/>
  <c r="A100" i="14" s="1"/>
  <c r="A97" i="13" a="1"/>
  <c r="A97" i="13" s="1"/>
  <c r="E100" i="14" l="1"/>
  <c r="F100" i="14"/>
  <c r="H100" i="14"/>
  <c r="G100" i="14"/>
  <c r="B100" i="14"/>
  <c r="C100" i="14"/>
  <c r="D100" i="14"/>
  <c r="A101" i="14" a="1"/>
  <c r="A101" i="14" s="1"/>
  <c r="A98" i="13" a="1"/>
  <c r="A98" i="13" s="1"/>
  <c r="G101" i="14" l="1"/>
  <c r="H101" i="14"/>
  <c r="E101" i="14"/>
  <c r="F101" i="14"/>
  <c r="C101" i="14"/>
  <c r="D101" i="14"/>
  <c r="A102" i="14" a="1"/>
  <c r="A102" i="14" s="1"/>
  <c r="B101" i="14"/>
  <c r="A99" i="13" a="1"/>
  <c r="A99" i="13" s="1"/>
  <c r="F102" i="14" l="1"/>
  <c r="G102" i="14"/>
  <c r="E102" i="14"/>
  <c r="H102" i="14"/>
  <c r="D102" i="14"/>
  <c r="B102" i="14"/>
  <c r="C102" i="14"/>
  <c r="A103" i="14" a="1"/>
  <c r="A103" i="14" s="1"/>
  <c r="A100" i="13" a="1"/>
  <c r="A100" i="13" s="1"/>
  <c r="D103" i="14" l="1"/>
  <c r="E103" i="14"/>
  <c r="F103" i="14"/>
  <c r="H103" i="14"/>
  <c r="G103" i="14"/>
  <c r="B103" i="14"/>
  <c r="C103" i="14"/>
  <c r="A104" i="14" a="1"/>
  <c r="A104" i="14" s="1"/>
  <c r="A101" i="13" a="1"/>
  <c r="A101" i="13" s="1"/>
  <c r="C104" i="14" l="1"/>
  <c r="E104" i="14"/>
  <c r="F104" i="14"/>
  <c r="H104" i="14"/>
  <c r="G104" i="14"/>
  <c r="A105" i="14" a="1"/>
  <c r="A105" i="14" s="1"/>
  <c r="D104" i="14"/>
  <c r="B104" i="14"/>
  <c r="A102" i="13" a="1"/>
  <c r="A102" i="13" s="1"/>
  <c r="C105" i="14" l="1"/>
  <c r="H105" i="14"/>
  <c r="E105" i="14"/>
  <c r="G105" i="14"/>
  <c r="F105" i="14"/>
  <c r="B105" i="14"/>
  <c r="D105" i="14"/>
  <c r="A106" i="14" a="1"/>
  <c r="A106" i="14" s="1"/>
  <c r="A103" i="13" a="1"/>
  <c r="A103" i="13" s="1"/>
  <c r="B106" i="14" l="1"/>
  <c r="H106" i="14"/>
  <c r="E106" i="14"/>
  <c r="F106" i="14"/>
  <c r="G106" i="14"/>
  <c r="D106" i="14"/>
  <c r="A107" i="14" a="1"/>
  <c r="A107" i="14" s="1"/>
  <c r="C106" i="14"/>
  <c r="A104" i="13" a="1"/>
  <c r="A104" i="13" s="1"/>
  <c r="F107" i="14" l="1"/>
  <c r="G107" i="14"/>
  <c r="H107" i="14"/>
  <c r="E107" i="14"/>
  <c r="A108" i="14" a="1"/>
  <c r="A108" i="14" s="1"/>
  <c r="B107" i="14"/>
  <c r="C107" i="14"/>
  <c r="D107" i="14"/>
  <c r="A105" i="13" a="1"/>
  <c r="A105" i="13" s="1"/>
  <c r="E108" i="14" l="1"/>
  <c r="F108" i="14"/>
  <c r="H108" i="14"/>
  <c r="G108" i="14"/>
  <c r="C108" i="14"/>
  <c r="B108" i="14"/>
  <c r="D108" i="14"/>
  <c r="A109" i="14" a="1"/>
  <c r="A109" i="14" s="1"/>
  <c r="A106" i="13" a="1"/>
  <c r="A106" i="13" s="1"/>
  <c r="H109" i="14" l="1"/>
  <c r="E109" i="14"/>
  <c r="G109" i="14"/>
  <c r="F109" i="14"/>
  <c r="C109" i="14"/>
  <c r="B109" i="14"/>
  <c r="D109" i="14"/>
  <c r="A110" i="14" a="1"/>
  <c r="A110" i="14" s="1"/>
  <c r="A107" i="13" a="1"/>
  <c r="A107" i="13" s="1"/>
  <c r="F110" i="14" l="1"/>
  <c r="E110" i="14"/>
  <c r="G110" i="14"/>
  <c r="H110" i="14"/>
  <c r="B110" i="14"/>
  <c r="C110" i="14"/>
  <c r="A111" i="14" a="1"/>
  <c r="A111" i="14" s="1"/>
  <c r="D110" i="14"/>
  <c r="A108" i="13" a="1"/>
  <c r="A108" i="13" s="1"/>
  <c r="D111" i="14" l="1"/>
  <c r="E111" i="14"/>
  <c r="H111" i="14"/>
  <c r="G111" i="14"/>
  <c r="F111" i="14"/>
  <c r="C111" i="14"/>
  <c r="B111" i="14"/>
  <c r="A112" i="14" a="1"/>
  <c r="A112" i="14" s="1"/>
  <c r="A109" i="13" a="1"/>
  <c r="A109" i="13" s="1"/>
  <c r="C112" i="14" l="1"/>
  <c r="H112" i="14"/>
  <c r="G112" i="14"/>
  <c r="E112" i="14"/>
  <c r="F112" i="14"/>
  <c r="A113" i="14" a="1"/>
  <c r="A113" i="14" s="1"/>
  <c r="D112" i="14"/>
  <c r="B112" i="14"/>
  <c r="A110" i="13" a="1"/>
  <c r="A110" i="13" s="1"/>
  <c r="D113" i="14" l="1"/>
  <c r="G113" i="14"/>
  <c r="F113" i="14"/>
  <c r="E113" i="14"/>
  <c r="H113" i="14"/>
  <c r="C113" i="14"/>
  <c r="A114" i="14" a="1"/>
  <c r="A114" i="14" s="1"/>
  <c r="B113" i="14"/>
  <c r="A111" i="13" a="1"/>
  <c r="A111" i="13" s="1"/>
  <c r="B114" i="14" l="1"/>
  <c r="H114" i="14"/>
  <c r="E114" i="14"/>
  <c r="G114" i="14"/>
  <c r="F114" i="14"/>
  <c r="C114" i="14"/>
  <c r="D114" i="14"/>
  <c r="A115" i="14" a="1"/>
  <c r="A115" i="14" s="1"/>
  <c r="A112" i="13" a="1"/>
  <c r="A112" i="13" s="1"/>
  <c r="G115" i="14" l="1"/>
  <c r="F115" i="14"/>
  <c r="E115" i="14"/>
  <c r="H115" i="14"/>
  <c r="D115" i="14"/>
  <c r="C115" i="14"/>
  <c r="B115" i="14"/>
  <c r="A116" i="14" a="1"/>
  <c r="A116" i="14" s="1"/>
  <c r="A113" i="13" a="1"/>
  <c r="A113" i="13" s="1"/>
  <c r="H116" i="14" l="1"/>
  <c r="E116" i="14"/>
  <c r="G116" i="14"/>
  <c r="F116" i="14"/>
  <c r="A117" i="14" a="1"/>
  <c r="A117" i="14" s="1"/>
  <c r="D116" i="14"/>
  <c r="C116" i="14"/>
  <c r="B116" i="14"/>
  <c r="A114" i="13" a="1"/>
  <c r="A114" i="13" s="1"/>
  <c r="F117" i="14" l="1"/>
  <c r="G117" i="14"/>
  <c r="H117" i="14"/>
  <c r="E117" i="14"/>
  <c r="B117" i="14"/>
  <c r="D117" i="14"/>
  <c r="A118" i="14" a="1"/>
  <c r="A118" i="14" s="1"/>
  <c r="C117" i="14"/>
  <c r="A115" i="13" a="1"/>
  <c r="A115" i="13" s="1"/>
  <c r="E118" i="14" l="1"/>
  <c r="F118" i="14"/>
  <c r="H118" i="14"/>
  <c r="G118" i="14"/>
  <c r="D118" i="14"/>
  <c r="B118" i="14"/>
  <c r="A119" i="14" a="1"/>
  <c r="A119" i="14" s="1"/>
  <c r="C118" i="14"/>
  <c r="A116" i="13" a="1"/>
  <c r="A116" i="13" s="1"/>
  <c r="D119" i="14" l="1"/>
  <c r="F119" i="14"/>
  <c r="E119" i="14"/>
  <c r="H119" i="14"/>
  <c r="G119" i="14"/>
  <c r="B119" i="14"/>
  <c r="C119" i="14"/>
  <c r="A120" i="14" a="1"/>
  <c r="A120" i="14" s="1"/>
  <c r="A117" i="13" a="1"/>
  <c r="A117" i="13" s="1"/>
  <c r="C120" i="14" l="1"/>
  <c r="E120" i="14"/>
  <c r="H120" i="14"/>
  <c r="G120" i="14"/>
  <c r="F120" i="14"/>
  <c r="A121" i="14" a="1"/>
  <c r="A121" i="14" s="1"/>
  <c r="D120" i="14"/>
  <c r="B120" i="14"/>
  <c r="A118" i="13" a="1"/>
  <c r="A118" i="13" s="1"/>
  <c r="C121" i="14" l="1"/>
  <c r="G121" i="14"/>
  <c r="F121" i="14"/>
  <c r="E121" i="14"/>
  <c r="H121" i="14"/>
  <c r="A122" i="14" a="1"/>
  <c r="A122" i="14" s="1"/>
  <c r="D121" i="14"/>
  <c r="B121" i="14"/>
  <c r="A119" i="13" a="1"/>
  <c r="A119" i="13" s="1"/>
  <c r="C122" i="14" l="1"/>
  <c r="G122" i="14"/>
  <c r="F122" i="14"/>
  <c r="E122" i="14"/>
  <c r="H122" i="14"/>
  <c r="D122" i="14"/>
  <c r="A123" i="14" a="1"/>
  <c r="A123" i="14" s="1"/>
  <c r="B122" i="14"/>
  <c r="A120" i="13" a="1"/>
  <c r="A120" i="13" s="1"/>
  <c r="G123" i="14" l="1"/>
  <c r="H123" i="14"/>
  <c r="F123" i="14"/>
  <c r="E123" i="14"/>
  <c r="C123" i="14"/>
  <c r="B123" i="14"/>
  <c r="D123" i="14"/>
  <c r="A124" i="14" a="1"/>
  <c r="A124" i="14" s="1"/>
  <c r="A121" i="13" a="1"/>
  <c r="A121" i="13" s="1"/>
  <c r="F124" i="14" l="1"/>
  <c r="G124" i="14"/>
  <c r="H124" i="14"/>
  <c r="E124" i="14"/>
  <c r="C124" i="14"/>
  <c r="B124" i="14"/>
  <c r="D124" i="14"/>
  <c r="A125" i="14" a="1"/>
  <c r="A125" i="14" s="1"/>
  <c r="A122" i="13" a="1"/>
  <c r="A122" i="13" s="1"/>
  <c r="E125" i="14" l="1"/>
  <c r="F125" i="14"/>
  <c r="H125" i="14"/>
  <c r="G125" i="14"/>
  <c r="A126" i="14" a="1"/>
  <c r="A126" i="14" s="1"/>
  <c r="B125" i="14"/>
  <c r="C125" i="14"/>
  <c r="D125" i="14"/>
  <c r="A123" i="13" a="1"/>
  <c r="A123" i="13" s="1"/>
  <c r="E126" i="14" l="1"/>
  <c r="H126" i="14"/>
  <c r="G126" i="14"/>
  <c r="F126" i="14"/>
  <c r="D126" i="14"/>
  <c r="B126" i="14"/>
  <c r="C126" i="14"/>
  <c r="A127" i="14" a="1"/>
  <c r="A127" i="14" s="1"/>
  <c r="A124" i="13" a="1"/>
  <c r="A124" i="13" s="1"/>
  <c r="D127" i="14" l="1"/>
  <c r="H127" i="14"/>
  <c r="G127" i="14"/>
  <c r="F127" i="14"/>
  <c r="E127" i="14"/>
  <c r="B127" i="14"/>
  <c r="A128" i="14" a="1"/>
  <c r="A128" i="14" s="1"/>
  <c r="C127" i="14"/>
  <c r="A125" i="13" a="1"/>
  <c r="A125" i="13" s="1"/>
  <c r="C128" i="14" l="1"/>
  <c r="E128" i="14"/>
  <c r="H128" i="14"/>
  <c r="G128" i="14"/>
  <c r="F128" i="14"/>
  <c r="A129" i="14" a="1"/>
  <c r="A129" i="14" s="1"/>
  <c r="B128" i="14"/>
  <c r="D128" i="14"/>
  <c r="A126" i="13" a="1"/>
  <c r="A126" i="13" s="1"/>
  <c r="C129" i="14" l="1"/>
  <c r="H129" i="14"/>
  <c r="G129" i="14"/>
  <c r="E129" i="14"/>
  <c r="F129" i="14"/>
  <c r="D129" i="14"/>
  <c r="A130" i="14" a="1"/>
  <c r="A130" i="14" s="1"/>
  <c r="B129" i="14"/>
  <c r="A127" i="13" a="1"/>
  <c r="A127" i="13" s="1"/>
  <c r="B130" i="14" l="1"/>
  <c r="H130" i="14"/>
  <c r="E130" i="14"/>
  <c r="G130" i="14"/>
  <c r="F130" i="14"/>
  <c r="C130" i="14"/>
  <c r="D130" i="14"/>
  <c r="A131" i="14" a="1"/>
  <c r="A131" i="14" s="1"/>
  <c r="A128" i="13" a="1"/>
  <c r="A128" i="13" s="1"/>
  <c r="B131" i="14" l="1"/>
  <c r="F131" i="14"/>
  <c r="H131" i="14"/>
  <c r="G131" i="14"/>
  <c r="E131" i="14"/>
  <c r="A132" i="14" a="1"/>
  <c r="A132" i="14" s="1"/>
  <c r="D131" i="14"/>
  <c r="C131" i="14"/>
  <c r="A129" i="13" a="1"/>
  <c r="A129" i="13" s="1"/>
  <c r="G132" i="14" l="1"/>
  <c r="E132" i="14"/>
  <c r="F132" i="14"/>
  <c r="H132" i="14"/>
  <c r="D132" i="14"/>
  <c r="A133" i="14" a="1"/>
  <c r="A133" i="14" s="1"/>
  <c r="B132" i="14"/>
  <c r="C132" i="14"/>
  <c r="A130" i="13" a="1"/>
  <c r="A130" i="13" s="1"/>
  <c r="E133" i="14" l="1"/>
  <c r="G133" i="14"/>
  <c r="H133" i="14"/>
  <c r="F133" i="14"/>
  <c r="A134" i="14" a="1"/>
  <c r="A134" i="14" s="1"/>
  <c r="D133" i="14"/>
  <c r="C133" i="14"/>
  <c r="B133" i="14"/>
  <c r="A131" i="13" a="1"/>
  <c r="A131" i="13" s="1"/>
  <c r="H134" i="14" l="1"/>
  <c r="F134" i="14"/>
  <c r="G134" i="14"/>
  <c r="E134" i="14"/>
  <c r="C134" i="14"/>
  <c r="A135" i="14" a="1"/>
  <c r="A135" i="14" s="1"/>
  <c r="D134" i="14"/>
  <c r="B134" i="14"/>
  <c r="A132" i="13" a="1"/>
  <c r="A132" i="13" s="1"/>
  <c r="G135" i="14" l="1"/>
  <c r="E135" i="14"/>
  <c r="F135" i="14"/>
  <c r="H135" i="14"/>
  <c r="A136" i="14" a="1"/>
  <c r="A136" i="14" s="1"/>
  <c r="B135" i="14"/>
  <c r="D135" i="14"/>
  <c r="C135" i="14"/>
  <c r="A133" i="13" a="1"/>
  <c r="A133" i="13" s="1"/>
  <c r="G136" i="14" l="1"/>
  <c r="E136" i="14"/>
  <c r="H136" i="14"/>
  <c r="F136" i="14"/>
  <c r="A137" i="14" a="1"/>
  <c r="A137" i="14" s="1"/>
  <c r="D136" i="14"/>
  <c r="C136" i="14"/>
  <c r="B136" i="14"/>
  <c r="A134" i="13" a="1"/>
  <c r="A134" i="13" s="1"/>
  <c r="B137" i="14" l="1"/>
  <c r="F137" i="14"/>
  <c r="H137" i="14"/>
  <c r="G137" i="14"/>
  <c r="E137" i="14"/>
  <c r="D137" i="14"/>
  <c r="A138" i="14" a="1"/>
  <c r="A138" i="14" s="1"/>
  <c r="C137" i="14"/>
  <c r="A135" i="13" a="1"/>
  <c r="A135" i="13" s="1"/>
  <c r="B138" i="14" l="1"/>
  <c r="E138" i="14"/>
  <c r="H138" i="14"/>
  <c r="G138" i="14"/>
  <c r="F138" i="14"/>
  <c r="C138" i="14"/>
  <c r="D138" i="14"/>
  <c r="A139" i="14" a="1"/>
  <c r="A139" i="14" s="1"/>
  <c r="A136" i="13" a="1"/>
  <c r="A136" i="13" s="1"/>
  <c r="B139" i="14" l="1"/>
  <c r="G139" i="14"/>
  <c r="H139" i="14"/>
  <c r="F139" i="14"/>
  <c r="E139" i="14"/>
  <c r="A140" i="14" a="1"/>
  <c r="A140" i="14" s="1"/>
  <c r="C139" i="14"/>
  <c r="D139" i="14"/>
  <c r="A137" i="13" a="1"/>
  <c r="A137" i="13" s="1"/>
  <c r="C140" i="14" l="1"/>
  <c r="H140" i="14"/>
  <c r="G140" i="14"/>
  <c r="E140" i="14"/>
  <c r="F140" i="14"/>
  <c r="D140" i="14"/>
  <c r="B140" i="14"/>
  <c r="A141" i="14" a="1"/>
  <c r="A141" i="14" s="1"/>
  <c r="A138" i="13" a="1"/>
  <c r="A138" i="13" s="1"/>
  <c r="G141" i="14" l="1"/>
  <c r="F141" i="14"/>
  <c r="H141" i="14"/>
  <c r="E141" i="14"/>
  <c r="D141" i="14"/>
  <c r="A142" i="14" a="1"/>
  <c r="A142" i="14" s="1"/>
  <c r="B141" i="14"/>
  <c r="C141" i="14"/>
  <c r="A139" i="13" a="1"/>
  <c r="A139" i="13" s="1"/>
  <c r="H142" i="14" l="1"/>
  <c r="G142" i="14"/>
  <c r="F142" i="14"/>
  <c r="E142" i="14"/>
  <c r="B142" i="14"/>
  <c r="C142" i="14"/>
  <c r="A143" i="14" a="1"/>
  <c r="A143" i="14" s="1"/>
  <c r="D142" i="14"/>
  <c r="A140" i="13" a="1"/>
  <c r="A140" i="13" s="1"/>
  <c r="F143" i="14" l="1"/>
  <c r="E143" i="14"/>
  <c r="G143" i="14"/>
  <c r="H143" i="14"/>
  <c r="A144" i="14" a="1"/>
  <c r="A144" i="14" s="1"/>
  <c r="B143" i="14"/>
  <c r="D143" i="14"/>
  <c r="C143" i="14"/>
  <c r="A141" i="13" a="1"/>
  <c r="A141" i="13" s="1"/>
  <c r="E144" i="14" l="1"/>
  <c r="H144" i="14"/>
  <c r="F144" i="14"/>
  <c r="G144" i="14"/>
  <c r="A145" i="14" a="1"/>
  <c r="A145" i="14" s="1"/>
  <c r="B144" i="14"/>
  <c r="C144" i="14"/>
  <c r="D144" i="14"/>
  <c r="A142" i="13" a="1"/>
  <c r="A142" i="13" s="1"/>
  <c r="C145" i="14" l="1"/>
  <c r="G145" i="14"/>
  <c r="E145" i="14"/>
  <c r="F145" i="14"/>
  <c r="H145" i="14"/>
  <c r="A146" i="14" a="1"/>
  <c r="A146" i="14" s="1"/>
  <c r="D145" i="14"/>
  <c r="B145" i="14"/>
  <c r="A143" i="13" a="1"/>
  <c r="A143" i="13" s="1"/>
  <c r="B146" i="14" l="1"/>
  <c r="E146" i="14"/>
  <c r="G146" i="14"/>
  <c r="H146" i="14"/>
  <c r="F146" i="14"/>
  <c r="C146" i="14"/>
  <c r="D146" i="14"/>
  <c r="A147" i="14" a="1"/>
  <c r="A147" i="14" s="1"/>
  <c r="A144" i="13" a="1"/>
  <c r="A144" i="13" s="1"/>
  <c r="B147" i="14" l="1"/>
  <c r="F147" i="14"/>
  <c r="G147" i="14"/>
  <c r="H147" i="14"/>
  <c r="E147" i="14"/>
  <c r="A148" i="14" a="1"/>
  <c r="A148" i="14" s="1"/>
  <c r="C147" i="14"/>
  <c r="D147" i="14"/>
  <c r="A145" i="13" a="1"/>
  <c r="A145" i="13" s="1"/>
  <c r="D148" i="14" l="1"/>
  <c r="H148" i="14"/>
  <c r="E148" i="14"/>
  <c r="F148" i="14"/>
  <c r="G148" i="14"/>
  <c r="A149" i="14" a="1"/>
  <c r="A149" i="14" s="1"/>
  <c r="C148" i="14"/>
  <c r="B148" i="14"/>
  <c r="A146" i="13" a="1"/>
  <c r="A146" i="13" s="1"/>
  <c r="H149" i="14" l="1"/>
  <c r="G149" i="14"/>
  <c r="E149" i="14"/>
  <c r="F149" i="14"/>
  <c r="D149" i="14"/>
  <c r="C149" i="14"/>
  <c r="B149" i="14"/>
  <c r="A150" i="14" a="1"/>
  <c r="A150" i="14" s="1"/>
  <c r="A147" i="13" a="1"/>
  <c r="A147" i="13" s="1"/>
  <c r="E150" i="14" l="1"/>
  <c r="H150" i="14"/>
  <c r="G150" i="14"/>
  <c r="F150" i="14"/>
  <c r="D150" i="14"/>
  <c r="A151" i="14" a="1"/>
  <c r="A151" i="14" s="1"/>
  <c r="B150" i="14"/>
  <c r="C150" i="14"/>
  <c r="A148" i="13" a="1"/>
  <c r="A148" i="13" s="1"/>
  <c r="G151" i="14" l="1"/>
  <c r="F151" i="14"/>
  <c r="H151" i="14"/>
  <c r="E151" i="14"/>
  <c r="A152" i="14" a="1"/>
  <c r="A152" i="14" s="1"/>
  <c r="B151" i="14"/>
  <c r="C151" i="14"/>
  <c r="D151" i="14"/>
  <c r="A149" i="13" a="1"/>
  <c r="A149" i="13" s="1"/>
  <c r="E152" i="14" l="1"/>
  <c r="G152" i="14"/>
  <c r="H152" i="14"/>
  <c r="F152" i="14"/>
  <c r="D152" i="14"/>
  <c r="B152" i="14"/>
  <c r="C152" i="14"/>
  <c r="A153" i="14" a="1"/>
  <c r="A153" i="14" s="1"/>
  <c r="A150" i="13" a="1"/>
  <c r="A150" i="13" s="1"/>
  <c r="D153" i="14" l="1"/>
  <c r="H153" i="14"/>
  <c r="G153" i="14"/>
  <c r="E153" i="14"/>
  <c r="F153" i="14"/>
  <c r="C153" i="14"/>
  <c r="A154" i="14" a="1"/>
  <c r="A154" i="14" s="1"/>
  <c r="B153" i="14"/>
  <c r="A151" i="13" a="1"/>
  <c r="A151" i="13" s="1"/>
  <c r="C154" i="14" l="1"/>
  <c r="G154" i="14"/>
  <c r="H154" i="14"/>
  <c r="F154" i="14"/>
  <c r="E154" i="14"/>
  <c r="B154" i="14"/>
  <c r="D154" i="14"/>
  <c r="A155" i="14" a="1"/>
  <c r="A155" i="14" s="1"/>
  <c r="A152" i="13" a="1"/>
  <c r="A152" i="13" s="1"/>
  <c r="C155" i="14" l="1"/>
  <c r="G155" i="14"/>
  <c r="E155" i="14"/>
  <c r="H155" i="14"/>
  <c r="F155" i="14"/>
  <c r="B155" i="14"/>
  <c r="D155" i="14"/>
  <c r="A156" i="14" a="1"/>
  <c r="A156" i="14" s="1"/>
  <c r="A153" i="13" a="1"/>
  <c r="A153" i="13" s="1"/>
  <c r="B156" i="14" l="1"/>
  <c r="F156" i="14"/>
  <c r="G156" i="14"/>
  <c r="H156" i="14"/>
  <c r="E156" i="14"/>
  <c r="C156" i="14"/>
  <c r="D156" i="14"/>
  <c r="A157" i="14" a="1"/>
  <c r="A157" i="14" s="1"/>
  <c r="A154" i="13" a="1"/>
  <c r="A154" i="13" s="1"/>
  <c r="B157" i="14" l="1"/>
  <c r="F157" i="14"/>
  <c r="E157" i="14"/>
  <c r="H157" i="14"/>
  <c r="G157" i="14"/>
  <c r="A158" i="14" a="1"/>
  <c r="A158" i="14" s="1"/>
  <c r="C157" i="14"/>
  <c r="D157" i="14"/>
  <c r="A155" i="13" a="1"/>
  <c r="A155" i="13" s="1"/>
  <c r="G158" i="14" l="1"/>
  <c r="F158" i="14"/>
  <c r="E158" i="14"/>
  <c r="H158" i="14"/>
  <c r="B158" i="14"/>
  <c r="C158" i="14"/>
  <c r="D158" i="14"/>
  <c r="A159" i="14" a="1"/>
  <c r="A159" i="14" s="1"/>
  <c r="A156" i="13" a="1"/>
  <c r="A156" i="13" s="1"/>
  <c r="E159" i="14" l="1"/>
  <c r="G159" i="14"/>
  <c r="H159" i="14"/>
  <c r="F159" i="14"/>
  <c r="A160" i="14" a="1"/>
  <c r="A160" i="14" s="1"/>
  <c r="B159" i="14"/>
  <c r="D159" i="14"/>
  <c r="C159" i="14"/>
  <c r="A157" i="13" a="1"/>
  <c r="A157" i="13" s="1"/>
  <c r="H160" i="14" l="1"/>
  <c r="F160" i="14"/>
  <c r="G160" i="14"/>
  <c r="E160" i="14"/>
  <c r="A161" i="14" a="1"/>
  <c r="A161" i="14" s="1"/>
  <c r="C160" i="14"/>
  <c r="D160" i="14"/>
  <c r="B160" i="14"/>
  <c r="A158" i="13" a="1"/>
  <c r="A158" i="13" s="1"/>
  <c r="G161" i="14" l="1"/>
  <c r="E161" i="14"/>
  <c r="H161" i="14"/>
  <c r="F161" i="14"/>
  <c r="B161" i="14"/>
  <c r="A162" i="14" a="1"/>
  <c r="A162" i="14" s="1"/>
  <c r="C161" i="14"/>
  <c r="D161" i="14"/>
  <c r="A159" i="13" a="1"/>
  <c r="A159" i="13" s="1"/>
  <c r="C162" i="14" l="1"/>
  <c r="H162" i="14"/>
  <c r="F162" i="14"/>
  <c r="G162" i="14"/>
  <c r="E162" i="14"/>
  <c r="B162" i="14"/>
  <c r="D162" i="14"/>
  <c r="A163" i="14" a="1"/>
  <c r="A163" i="14" s="1"/>
  <c r="A160" i="13" a="1"/>
  <c r="A160" i="13" s="1"/>
  <c r="C163" i="14" l="1"/>
  <c r="G163" i="14"/>
  <c r="F163" i="14"/>
  <c r="H163" i="14"/>
  <c r="E163" i="14"/>
  <c r="B163" i="14"/>
  <c r="D163" i="14"/>
  <c r="A164" i="14" a="1"/>
  <c r="A164" i="14" s="1"/>
  <c r="A161" i="13" a="1"/>
  <c r="A161" i="13" s="1"/>
  <c r="B164" i="14" l="1"/>
  <c r="F164" i="14"/>
  <c r="E164" i="14"/>
  <c r="H164" i="14"/>
  <c r="G164" i="14"/>
  <c r="A165" i="14" a="1"/>
  <c r="A165" i="14" s="1"/>
  <c r="D164" i="14"/>
  <c r="C164" i="14"/>
  <c r="A162" i="13" a="1"/>
  <c r="A162" i="13" s="1"/>
  <c r="C165" i="14" l="1"/>
  <c r="E165" i="14"/>
  <c r="G165" i="14"/>
  <c r="F165" i="14"/>
  <c r="H165" i="14"/>
  <c r="A166" i="14" a="1"/>
  <c r="A166" i="14" s="1"/>
  <c r="D165" i="14"/>
  <c r="B165" i="14"/>
  <c r="A163" i="13" a="1"/>
  <c r="A163" i="13" s="1"/>
  <c r="B166" i="14" l="1"/>
  <c r="E166" i="14"/>
  <c r="F166" i="14"/>
  <c r="H166" i="14"/>
  <c r="G166" i="14"/>
  <c r="A167" i="14" a="1"/>
  <c r="A167" i="14" s="1"/>
  <c r="C166" i="14"/>
  <c r="D166" i="14"/>
  <c r="A164" i="13" a="1"/>
  <c r="A164" i="13" s="1"/>
  <c r="G167" i="14" l="1"/>
  <c r="H167" i="14"/>
  <c r="F167" i="14"/>
  <c r="E167" i="14"/>
  <c r="A168" i="14" a="1"/>
  <c r="A168" i="14" s="1"/>
  <c r="B167" i="14"/>
  <c r="C167" i="14"/>
  <c r="D167" i="14"/>
  <c r="A165" i="13" a="1"/>
  <c r="A165" i="13" s="1"/>
  <c r="G168" i="14" l="1"/>
  <c r="E168" i="14"/>
  <c r="H168" i="14"/>
  <c r="F168" i="14"/>
  <c r="D168" i="14"/>
  <c r="B168" i="14"/>
  <c r="C168" i="14"/>
  <c r="A169" i="14" a="1"/>
  <c r="A169" i="14" s="1"/>
  <c r="A166" i="13" a="1"/>
  <c r="A166" i="13" s="1"/>
  <c r="D169" i="14" l="1"/>
  <c r="G169" i="14"/>
  <c r="H169" i="14"/>
  <c r="F169" i="14"/>
  <c r="E169" i="14"/>
  <c r="C169" i="14"/>
  <c r="A170" i="14" a="1"/>
  <c r="A170" i="14" s="1"/>
  <c r="B169" i="14"/>
  <c r="A167" i="13" a="1"/>
  <c r="A167" i="13" s="1"/>
  <c r="D170" i="14" l="1"/>
  <c r="E170" i="14"/>
  <c r="F170" i="14"/>
  <c r="G170" i="14"/>
  <c r="H170" i="14"/>
  <c r="B170" i="14"/>
  <c r="C170" i="14"/>
  <c r="A171" i="14" a="1"/>
  <c r="A171" i="14" s="1"/>
  <c r="A168" i="13" a="1"/>
  <c r="A168" i="13" s="1"/>
  <c r="C171" i="14" l="1"/>
  <c r="H171" i="14"/>
  <c r="E171" i="14"/>
  <c r="G171" i="14"/>
  <c r="F171" i="14"/>
  <c r="D171" i="14"/>
  <c r="A172" i="14" a="1"/>
  <c r="A172" i="14" s="1"/>
  <c r="B171" i="14"/>
  <c r="A169" i="13" a="1"/>
  <c r="A169" i="13" s="1"/>
  <c r="B172" i="14" l="1"/>
  <c r="F172" i="14"/>
  <c r="G172" i="14"/>
  <c r="E172" i="14"/>
  <c r="H172" i="14"/>
  <c r="A173" i="14" a="1"/>
  <c r="A173" i="14" s="1"/>
  <c r="D172" i="14"/>
  <c r="C172" i="14"/>
  <c r="A170" i="13" a="1"/>
  <c r="A170" i="13" s="1"/>
  <c r="C173" i="14" l="1"/>
  <c r="F173" i="14"/>
  <c r="E173" i="14"/>
  <c r="H173" i="14"/>
  <c r="G173" i="14"/>
  <c r="D173" i="14"/>
  <c r="B173" i="14"/>
  <c r="A174" i="14" a="1"/>
  <c r="A174" i="14" s="1"/>
  <c r="A171" i="13" a="1"/>
  <c r="A171" i="13" s="1"/>
  <c r="G174" i="14" l="1"/>
  <c r="F174" i="14"/>
  <c r="H174" i="14"/>
  <c r="E174" i="14"/>
  <c r="D174" i="14"/>
  <c r="B174" i="14"/>
  <c r="C174" i="14"/>
  <c r="A175" i="14" a="1"/>
  <c r="A175" i="14" s="1"/>
  <c r="A172" i="13" a="1"/>
  <c r="A172" i="13" s="1"/>
  <c r="E175" i="14" l="1"/>
  <c r="G175" i="14"/>
  <c r="H175" i="14"/>
  <c r="F175" i="14"/>
  <c r="A176" i="14" a="1"/>
  <c r="A176" i="14" s="1"/>
  <c r="B175" i="14"/>
  <c r="C175" i="14"/>
  <c r="D175" i="14"/>
  <c r="A173" i="13" a="1"/>
  <c r="A173" i="13" s="1"/>
  <c r="H176" i="14" l="1"/>
  <c r="E176" i="14"/>
  <c r="F176" i="14"/>
  <c r="G176" i="14"/>
  <c r="B176" i="14"/>
  <c r="C176" i="14"/>
  <c r="A177" i="14" a="1"/>
  <c r="A177" i="14" s="1"/>
  <c r="D176" i="14"/>
  <c r="A174" i="13" a="1"/>
  <c r="A174" i="13" s="1"/>
  <c r="D177" i="14" l="1"/>
  <c r="F177" i="14"/>
  <c r="E177" i="14"/>
  <c r="G177" i="14"/>
  <c r="H177" i="14"/>
  <c r="B177" i="14"/>
  <c r="A178" i="14" a="1"/>
  <c r="A178" i="14" s="1"/>
  <c r="C177" i="14"/>
  <c r="A175" i="13" a="1"/>
  <c r="A175" i="13" s="1"/>
  <c r="C178" i="14" l="1"/>
  <c r="E178" i="14"/>
  <c r="H178" i="14"/>
  <c r="G178" i="14"/>
  <c r="F178" i="14"/>
  <c r="B178" i="14"/>
  <c r="D178" i="14"/>
  <c r="A179" i="14" a="1"/>
  <c r="A179" i="14" s="1"/>
  <c r="A176" i="13" a="1"/>
  <c r="A176" i="13" s="1"/>
  <c r="G179" i="14" l="1"/>
  <c r="F179" i="14"/>
  <c r="H179" i="14"/>
  <c r="E179" i="14"/>
  <c r="A180" i="14" a="1"/>
  <c r="A180" i="14" s="1"/>
  <c r="B179" i="14"/>
  <c r="C179" i="14"/>
  <c r="D179" i="14"/>
  <c r="A177" i="13" a="1"/>
  <c r="A177" i="13" s="1"/>
  <c r="C180" i="14" l="1"/>
  <c r="F180" i="14"/>
  <c r="H180" i="14"/>
  <c r="E180" i="14"/>
  <c r="G180" i="14"/>
  <c r="B180" i="14"/>
  <c r="D180" i="14"/>
  <c r="A181" i="14" a="1"/>
  <c r="A181" i="14" s="1"/>
  <c r="A178" i="13" a="1"/>
  <c r="A178" i="13" s="1"/>
  <c r="H181" i="14" l="1"/>
  <c r="E181" i="14"/>
  <c r="G181" i="14"/>
  <c r="F181" i="14"/>
  <c r="B181" i="14"/>
  <c r="C181" i="14"/>
  <c r="A182" i="14" a="1"/>
  <c r="A182" i="14" s="1"/>
  <c r="D181" i="14"/>
  <c r="A179" i="13" a="1"/>
  <c r="A179" i="13" s="1"/>
  <c r="H182" i="14" l="1"/>
  <c r="E182" i="14"/>
  <c r="F182" i="14"/>
  <c r="G182" i="14"/>
  <c r="A183" i="14" a="1"/>
  <c r="A183" i="14" s="1"/>
  <c r="B182" i="14"/>
  <c r="C182" i="14"/>
  <c r="D182" i="14"/>
  <c r="A180" i="13" a="1"/>
  <c r="A180" i="13" s="1"/>
  <c r="G183" i="14" l="1"/>
  <c r="F183" i="14"/>
  <c r="H183" i="14"/>
  <c r="E183" i="14"/>
  <c r="C183" i="14"/>
  <c r="D183" i="14"/>
  <c r="A184" i="14" a="1"/>
  <c r="A184" i="14" s="1"/>
  <c r="B183" i="14"/>
  <c r="A181" i="13" a="1"/>
  <c r="A181" i="13" s="1"/>
  <c r="F184" i="14" l="1"/>
  <c r="H184" i="14"/>
  <c r="E184" i="14"/>
  <c r="G184" i="14"/>
  <c r="A185" i="14" a="1"/>
  <c r="A185" i="14" s="1"/>
  <c r="C184" i="14"/>
  <c r="D184" i="14"/>
  <c r="B184" i="14"/>
  <c r="A182" i="13" a="1"/>
  <c r="A182" i="13" s="1"/>
  <c r="H185" i="14" l="1"/>
  <c r="E185" i="14"/>
  <c r="G185" i="14"/>
  <c r="F185" i="14"/>
  <c r="A186" i="14" a="1"/>
  <c r="A186" i="14" s="1"/>
  <c r="D185" i="14"/>
  <c r="B185" i="14"/>
  <c r="C185" i="14"/>
  <c r="A183" i="13" a="1"/>
  <c r="A183" i="13" s="1"/>
  <c r="F186" i="14" l="1"/>
  <c r="E186" i="14"/>
  <c r="G186" i="14"/>
  <c r="H186" i="14"/>
  <c r="A187" i="14" a="1"/>
  <c r="A187" i="14" s="1"/>
  <c r="C186" i="14"/>
  <c r="D186" i="14"/>
  <c r="B186" i="14"/>
  <c r="A184" i="13" a="1"/>
  <c r="A184" i="13" s="1"/>
  <c r="D187" i="14" l="1"/>
  <c r="E187" i="14"/>
  <c r="H187" i="14"/>
  <c r="G187" i="14"/>
  <c r="F187" i="14"/>
  <c r="A188" i="14" a="1"/>
  <c r="A188" i="14" s="1"/>
  <c r="B187" i="14"/>
  <c r="C187" i="14"/>
  <c r="A185" i="13" a="1"/>
  <c r="A185" i="13" s="1"/>
  <c r="C188" i="14" l="1"/>
  <c r="G188" i="14"/>
  <c r="F188" i="14"/>
  <c r="E188" i="14"/>
  <c r="H188" i="14"/>
  <c r="A189" i="14" a="1"/>
  <c r="A189" i="14" s="1"/>
  <c r="D188" i="14"/>
  <c r="B188" i="14"/>
  <c r="A186" i="13" a="1"/>
  <c r="A186" i="13" s="1"/>
  <c r="B189" i="14" l="1"/>
  <c r="E189" i="14"/>
  <c r="G189" i="14"/>
  <c r="F189" i="14"/>
  <c r="H189" i="14"/>
  <c r="A190" i="14" a="1"/>
  <c r="A190" i="14" s="1"/>
  <c r="C189" i="14"/>
  <c r="D189" i="14"/>
  <c r="A187" i="13" a="1"/>
  <c r="A187" i="13" s="1"/>
  <c r="G190" i="14" l="1"/>
  <c r="E190" i="14"/>
  <c r="F190" i="14"/>
  <c r="H190" i="14"/>
  <c r="A191" i="14" a="1"/>
  <c r="A191" i="14" s="1"/>
  <c r="B190" i="14"/>
  <c r="C190" i="14"/>
  <c r="D190" i="14"/>
  <c r="A188" i="13" a="1"/>
  <c r="A188" i="13" s="1"/>
  <c r="H191" i="14" l="1"/>
  <c r="E191" i="14"/>
  <c r="F191" i="14"/>
  <c r="G191" i="14"/>
  <c r="A192" i="14" a="1"/>
  <c r="A192" i="14" s="1"/>
  <c r="B191" i="14"/>
  <c r="D191" i="14"/>
  <c r="C191" i="14"/>
  <c r="A189" i="13" a="1"/>
  <c r="A189" i="13" s="1"/>
  <c r="H192" i="14" l="1"/>
  <c r="E192" i="14"/>
  <c r="G192" i="14"/>
  <c r="F192" i="14"/>
  <c r="C192" i="14"/>
  <c r="A193" i="14" a="1"/>
  <c r="A193" i="14" s="1"/>
  <c r="B192" i="14"/>
  <c r="D192" i="14"/>
  <c r="A190" i="13" a="1"/>
  <c r="A190" i="13" s="1"/>
  <c r="D193" i="14" l="1"/>
  <c r="F193" i="14"/>
  <c r="H193" i="14"/>
  <c r="E193" i="14"/>
  <c r="G193" i="14"/>
  <c r="B193" i="14"/>
  <c r="A194" i="14" a="1"/>
  <c r="A194" i="14" s="1"/>
  <c r="C193" i="14"/>
  <c r="A191" i="13" a="1"/>
  <c r="A191" i="13" s="1"/>
  <c r="C194" i="14" l="1"/>
  <c r="E194" i="14"/>
  <c r="H194" i="14"/>
  <c r="G194" i="14"/>
  <c r="F194" i="14"/>
  <c r="D194" i="14"/>
  <c r="A195" i="14" a="1"/>
  <c r="A195" i="14" s="1"/>
  <c r="B194" i="14"/>
  <c r="A192" i="13" a="1"/>
  <c r="A192" i="13" s="1"/>
  <c r="C195" i="14" l="1"/>
  <c r="G195" i="14"/>
  <c r="F195" i="14"/>
  <c r="H195" i="14"/>
  <c r="E195" i="14"/>
  <c r="D195" i="14"/>
  <c r="A196" i="14" a="1"/>
  <c r="A196" i="14" s="1"/>
  <c r="B195" i="14"/>
  <c r="A193" i="13" a="1"/>
  <c r="A193" i="13" s="1"/>
  <c r="D196" i="14" l="1"/>
  <c r="H196" i="14"/>
  <c r="E196" i="14"/>
  <c r="G196" i="14"/>
  <c r="F196" i="14"/>
  <c r="A197" i="14" a="1"/>
  <c r="A197" i="14" s="1"/>
  <c r="C196" i="14"/>
  <c r="B196" i="14"/>
  <c r="A194" i="13" a="1"/>
  <c r="A194" i="13" s="1"/>
  <c r="D197" i="14" l="1"/>
  <c r="H197" i="14"/>
  <c r="F197" i="14"/>
  <c r="E197" i="14"/>
  <c r="G197" i="14"/>
  <c r="C197" i="14"/>
  <c r="A198" i="14" a="1"/>
  <c r="A198" i="14" s="1"/>
  <c r="B197" i="14"/>
  <c r="A195" i="13" a="1"/>
  <c r="A195" i="13" s="1"/>
  <c r="E198" i="14" l="1"/>
  <c r="H198" i="14"/>
  <c r="F198" i="14"/>
  <c r="G198" i="14"/>
  <c r="B198" i="14"/>
  <c r="A199" i="14" a="1"/>
  <c r="A199" i="14" s="1"/>
  <c r="C198" i="14"/>
  <c r="D198" i="14"/>
  <c r="A196" i="13" a="1"/>
  <c r="A196" i="13" s="1"/>
  <c r="G199" i="14" l="1"/>
  <c r="E199" i="14"/>
  <c r="F199" i="14"/>
  <c r="H199" i="14"/>
  <c r="C199" i="14"/>
  <c r="A200" i="14" a="1"/>
  <c r="A200" i="14" s="1"/>
  <c r="B199" i="14"/>
  <c r="D199" i="14"/>
  <c r="A197" i="13" a="1"/>
  <c r="A197" i="13" s="1"/>
  <c r="F200" i="14" l="1"/>
  <c r="H200" i="14"/>
  <c r="E200" i="14"/>
  <c r="G200" i="14"/>
  <c r="C200" i="14"/>
  <c r="D200" i="14"/>
  <c r="B200" i="14"/>
  <c r="A201" i="14" a="1"/>
  <c r="A201" i="14" s="1"/>
  <c r="A198" i="13" a="1"/>
  <c r="A198" i="13" s="1"/>
  <c r="D201" i="14" l="1"/>
  <c r="H201" i="14"/>
  <c r="E201" i="14"/>
  <c r="G201" i="14"/>
  <c r="F201" i="14"/>
  <c r="A202" i="14" a="1"/>
  <c r="A202" i="14" s="1"/>
  <c r="B201" i="14"/>
  <c r="C201" i="14"/>
  <c r="A199" i="13" a="1"/>
  <c r="A199" i="13" s="1"/>
  <c r="F202" i="14" l="1"/>
  <c r="H202" i="14"/>
  <c r="E202" i="14"/>
  <c r="G202" i="14"/>
  <c r="A203" i="14" a="1"/>
  <c r="A203" i="14" s="1"/>
  <c r="B202" i="14"/>
  <c r="D202" i="14"/>
  <c r="C202" i="14"/>
  <c r="A200" i="13" a="1"/>
  <c r="A200" i="13" s="1"/>
  <c r="H203" i="14" l="1"/>
  <c r="E203" i="14"/>
  <c r="G203" i="14"/>
  <c r="F203" i="14"/>
  <c r="B203" i="14"/>
  <c r="C203" i="14"/>
  <c r="D203" i="14"/>
  <c r="A204" i="14" a="1"/>
  <c r="A204" i="14" s="1"/>
  <c r="A201" i="13" a="1"/>
  <c r="A201" i="13" s="1"/>
  <c r="B204" i="14" l="1"/>
  <c r="G204" i="14"/>
  <c r="F204" i="14"/>
  <c r="H204" i="14"/>
  <c r="E204" i="14"/>
  <c r="C204" i="14"/>
  <c r="D204" i="14"/>
  <c r="A205" i="14" a="1"/>
  <c r="A205" i="14" s="1"/>
  <c r="A202" i="13" a="1"/>
  <c r="A202" i="13" s="1"/>
  <c r="E205" i="14" l="1"/>
  <c r="G205" i="14"/>
  <c r="H205" i="14"/>
  <c r="F205" i="14"/>
  <c r="B205" i="14"/>
  <c r="C205" i="14"/>
  <c r="D205" i="14"/>
  <c r="A206" i="14" a="1"/>
  <c r="A206" i="14" s="1"/>
  <c r="A203" i="13" a="1"/>
  <c r="A203" i="13" s="1"/>
  <c r="G206" i="14" l="1"/>
  <c r="E206" i="14"/>
  <c r="H206" i="14"/>
  <c r="F206" i="14"/>
  <c r="D206" i="14"/>
  <c r="B206" i="14"/>
  <c r="C206" i="14"/>
  <c r="A207" i="14" a="1"/>
  <c r="A207" i="14" s="1"/>
  <c r="A204" i="13" a="1"/>
  <c r="A204" i="13" s="1"/>
  <c r="H207" i="14" l="1"/>
  <c r="F207" i="14"/>
  <c r="G207" i="14"/>
  <c r="E207" i="14"/>
  <c r="C207" i="14"/>
  <c r="D207" i="14"/>
  <c r="B207" i="14"/>
  <c r="A208" i="14" a="1"/>
  <c r="A208" i="14" s="1"/>
  <c r="A205" i="13" a="1"/>
  <c r="A205" i="13" s="1"/>
  <c r="B208" i="14" l="1"/>
  <c r="H208" i="14"/>
  <c r="E208" i="14"/>
  <c r="G208" i="14"/>
  <c r="F208" i="14"/>
  <c r="D208" i="14"/>
  <c r="C208" i="14"/>
  <c r="A209" i="14" a="1"/>
  <c r="A209" i="14" s="1"/>
  <c r="A206" i="13" a="1"/>
  <c r="A206" i="13" s="1"/>
  <c r="D209" i="14" l="1"/>
  <c r="F209" i="14"/>
  <c r="H209" i="14"/>
  <c r="E209" i="14"/>
  <c r="G209" i="14"/>
  <c r="B209" i="14"/>
  <c r="A210" i="14" a="1"/>
  <c r="A210" i="14" s="1"/>
  <c r="C209" i="14"/>
  <c r="A207" i="13" a="1"/>
  <c r="A207" i="13" s="1"/>
  <c r="C210" i="14" l="1"/>
  <c r="E210" i="14"/>
  <c r="G210" i="14"/>
  <c r="H210" i="14"/>
  <c r="F210" i="14"/>
  <c r="A211" i="14" a="1"/>
  <c r="A211" i="14" s="1"/>
  <c r="B210" i="14"/>
  <c r="D210" i="14"/>
  <c r="A208" i="13" a="1"/>
  <c r="A208" i="13" s="1"/>
  <c r="F211" i="14" l="1"/>
  <c r="H211" i="14"/>
  <c r="E211" i="14"/>
  <c r="G211" i="14"/>
  <c r="B211" i="14"/>
  <c r="C211" i="14"/>
  <c r="D211" i="14"/>
  <c r="A212" i="14" a="1"/>
  <c r="A212" i="14" s="1"/>
  <c r="A209" i="13" a="1"/>
  <c r="A209" i="13" s="1"/>
  <c r="H212" i="14" l="1"/>
  <c r="E212" i="14"/>
  <c r="G212" i="14"/>
  <c r="F212" i="14"/>
  <c r="B212" i="14"/>
  <c r="C212" i="14"/>
  <c r="D212" i="14"/>
  <c r="A213" i="14" a="1"/>
  <c r="A213" i="14" s="1"/>
  <c r="A210" i="13" a="1"/>
  <c r="A210" i="13" s="1"/>
  <c r="C213" i="14" l="1"/>
  <c r="H213" i="14"/>
  <c r="F213" i="14"/>
  <c r="E213" i="14"/>
  <c r="G213" i="14"/>
  <c r="B213" i="14"/>
  <c r="D213" i="14"/>
  <c r="A214" i="14" a="1"/>
  <c r="A214" i="14" s="1"/>
  <c r="A211" i="13" a="1"/>
  <c r="A211" i="13" s="1"/>
  <c r="E214" i="14" l="1"/>
  <c r="H214" i="14"/>
  <c r="G214" i="14"/>
  <c r="F214" i="14"/>
  <c r="A215" i="14" a="1"/>
  <c r="A215" i="14" s="1"/>
  <c r="B214" i="14"/>
  <c r="C214" i="14"/>
  <c r="D214" i="14"/>
  <c r="A212" i="13" a="1"/>
  <c r="A212" i="13" s="1"/>
  <c r="G215" i="14" l="1"/>
  <c r="F215" i="14"/>
  <c r="E215" i="14"/>
  <c r="H215" i="14"/>
  <c r="A216" i="14" a="1"/>
  <c r="A216" i="14" s="1"/>
  <c r="B215" i="14"/>
  <c r="D215" i="14"/>
  <c r="C215" i="14"/>
  <c r="A213" i="13" a="1"/>
  <c r="A213" i="13" s="1"/>
  <c r="D216" i="14" l="1"/>
  <c r="F216" i="14"/>
  <c r="H216" i="14"/>
  <c r="G216" i="14"/>
  <c r="E216" i="14"/>
  <c r="B216" i="14"/>
  <c r="A217" i="14" a="1"/>
  <c r="A217" i="14" s="1"/>
  <c r="C216" i="14"/>
  <c r="A214" i="13" a="1"/>
  <c r="A214" i="13" s="1"/>
  <c r="D217" i="14" l="1"/>
  <c r="H217" i="14"/>
  <c r="E217" i="14"/>
  <c r="G217" i="14"/>
  <c r="F217" i="14"/>
  <c r="A218" i="14" a="1"/>
  <c r="A218" i="14" s="1"/>
  <c r="C217" i="14"/>
  <c r="B217" i="14"/>
  <c r="A215" i="13" a="1"/>
  <c r="A215" i="13" s="1"/>
  <c r="B218" i="14" l="1"/>
  <c r="F218" i="14"/>
  <c r="H218" i="14"/>
  <c r="E218" i="14"/>
  <c r="G218" i="14"/>
  <c r="A219" i="14" a="1"/>
  <c r="A219" i="14" s="1"/>
  <c r="D218" i="14"/>
  <c r="C218" i="14"/>
  <c r="A216" i="13" a="1"/>
  <c r="A216" i="13" s="1"/>
  <c r="H219" i="14" l="1"/>
  <c r="E219" i="14"/>
  <c r="G219" i="14"/>
  <c r="F219" i="14"/>
  <c r="B219" i="14"/>
  <c r="C219" i="14"/>
  <c r="A220" i="14" a="1"/>
  <c r="A220" i="14" s="1"/>
  <c r="D219" i="14"/>
  <c r="A217" i="13" a="1"/>
  <c r="A217" i="13" s="1"/>
  <c r="B220" i="14" l="1"/>
  <c r="G220" i="14"/>
  <c r="F220" i="14"/>
  <c r="E220" i="14"/>
  <c r="H220" i="14"/>
  <c r="C220" i="14"/>
  <c r="A221" i="14" a="1"/>
  <c r="A221" i="14" s="1"/>
  <c r="D220" i="14"/>
  <c r="A218" i="13" a="1"/>
  <c r="A218" i="13" s="1"/>
  <c r="E221" i="14" l="1"/>
  <c r="G221" i="14"/>
  <c r="H221" i="14"/>
  <c r="F221" i="14"/>
  <c r="A222" i="14" a="1"/>
  <c r="A222" i="14" s="1"/>
  <c r="B221" i="14"/>
  <c r="C221" i="14"/>
  <c r="D221" i="14"/>
  <c r="A219" i="13" a="1"/>
  <c r="A219" i="13" s="1"/>
  <c r="G222" i="14" l="1"/>
  <c r="H222" i="14"/>
  <c r="F222" i="14"/>
  <c r="E222" i="14"/>
  <c r="A223" i="14" a="1"/>
  <c r="A223" i="14" s="1"/>
  <c r="D222" i="14"/>
  <c r="C222" i="14"/>
  <c r="B222" i="14"/>
  <c r="A220" i="13" a="1"/>
  <c r="A220" i="13" s="1"/>
  <c r="D223" i="14" l="1"/>
  <c r="F223" i="14"/>
  <c r="H223" i="14"/>
  <c r="G223" i="14"/>
  <c r="E223" i="14"/>
  <c r="A224" i="14" a="1"/>
  <c r="A224" i="14" s="1"/>
  <c r="B223" i="14"/>
  <c r="C223" i="14"/>
  <c r="A221" i="13" a="1"/>
  <c r="A221" i="13" s="1"/>
  <c r="D224" i="14" l="1"/>
  <c r="H224" i="14"/>
  <c r="E224" i="14"/>
  <c r="G224" i="14"/>
  <c r="F224" i="14"/>
  <c r="C224" i="14"/>
  <c r="A225" i="14" a="1"/>
  <c r="A225" i="14" s="1"/>
  <c r="B224" i="14"/>
  <c r="A222" i="13" a="1"/>
  <c r="A222" i="13" s="1"/>
  <c r="C225" i="14" l="1"/>
  <c r="F225" i="14"/>
  <c r="H225" i="14"/>
  <c r="E225" i="14"/>
  <c r="G225" i="14"/>
  <c r="A226" i="14" a="1"/>
  <c r="A226" i="14" s="1"/>
  <c r="B225" i="14"/>
  <c r="D225" i="14"/>
  <c r="A223" i="13" a="1"/>
  <c r="A223" i="13" s="1"/>
  <c r="C226" i="14" l="1"/>
  <c r="E226" i="14"/>
  <c r="G226" i="14"/>
  <c r="H226" i="14"/>
  <c r="F226" i="14"/>
  <c r="D226" i="14"/>
  <c r="B226" i="14"/>
  <c r="A227" i="14" a="1"/>
  <c r="A227" i="14" s="1"/>
  <c r="A224" i="13" a="1"/>
  <c r="A224" i="13" s="1"/>
  <c r="F227" i="14" l="1"/>
  <c r="E227" i="14"/>
  <c r="G227" i="14"/>
  <c r="H227" i="14"/>
  <c r="D227" i="14"/>
  <c r="B227" i="14"/>
  <c r="C227" i="14"/>
  <c r="A228" i="14" a="1"/>
  <c r="A228" i="14" s="1"/>
  <c r="A225" i="13" a="1"/>
  <c r="A225" i="13" s="1"/>
  <c r="B228" i="14" l="1"/>
  <c r="H228" i="14"/>
  <c r="E228" i="14"/>
  <c r="G228" i="14"/>
  <c r="F228" i="14"/>
  <c r="C228" i="14"/>
  <c r="D228" i="14"/>
  <c r="A229" i="14" a="1"/>
  <c r="A229" i="14" s="1"/>
  <c r="A226" i="13" a="1"/>
  <c r="A226" i="13" s="1"/>
  <c r="H229" i="14" l="1"/>
  <c r="F229" i="14"/>
  <c r="E229" i="14"/>
  <c r="G229" i="14"/>
  <c r="A230" i="14" a="1"/>
  <c r="A230" i="14" s="1"/>
  <c r="D229" i="14"/>
  <c r="B229" i="14"/>
  <c r="C229" i="14"/>
  <c r="A227" i="13" a="1"/>
  <c r="A227" i="13" s="1"/>
  <c r="E230" i="14" l="1"/>
  <c r="H230" i="14"/>
  <c r="G230" i="14"/>
  <c r="F230" i="14"/>
  <c r="B230" i="14"/>
  <c r="C230" i="14"/>
  <c r="A231" i="14" a="1"/>
  <c r="A231" i="14" s="1"/>
  <c r="D230" i="14"/>
  <c r="A228" i="13" a="1"/>
  <c r="A228" i="13" s="1"/>
  <c r="G231" i="14" l="1"/>
  <c r="H231" i="14"/>
  <c r="F231" i="14"/>
  <c r="E231" i="14"/>
  <c r="D231" i="14"/>
  <c r="A232" i="14" a="1"/>
  <c r="A232" i="14" s="1"/>
  <c r="C231" i="14"/>
  <c r="B231" i="14"/>
  <c r="A229" i="13" a="1"/>
  <c r="A229" i="13" s="1"/>
  <c r="C232" i="14" l="1"/>
  <c r="F232" i="14"/>
  <c r="H232" i="14"/>
  <c r="G232" i="14"/>
  <c r="E232" i="14"/>
  <c r="B232" i="14"/>
  <c r="D232" i="14"/>
  <c r="A233" i="14" a="1"/>
  <c r="A233" i="14" s="1"/>
  <c r="A230" i="13" a="1"/>
  <c r="A230" i="13" s="1"/>
  <c r="C233" i="14" l="1"/>
  <c r="H233" i="14"/>
  <c r="E233" i="14"/>
  <c r="G233" i="14"/>
  <c r="F233" i="14"/>
  <c r="D233" i="14"/>
  <c r="B233" i="14"/>
  <c r="A234" i="14" a="1"/>
  <c r="A234" i="14" s="1"/>
  <c r="A231" i="13" a="1"/>
  <c r="A231" i="13" s="1"/>
  <c r="F234" i="14" l="1"/>
  <c r="H234" i="14"/>
  <c r="E234" i="14"/>
  <c r="G234" i="14"/>
  <c r="D234" i="14"/>
  <c r="A235" i="14" a="1"/>
  <c r="A235" i="14" s="1"/>
  <c r="B234" i="14"/>
  <c r="C234" i="14"/>
  <c r="A232" i="13" a="1"/>
  <c r="A232" i="13" s="1"/>
  <c r="B235" i="14" l="1"/>
  <c r="H235" i="14"/>
  <c r="E235" i="14"/>
  <c r="G235" i="14"/>
  <c r="F235" i="14"/>
  <c r="C235" i="14"/>
  <c r="A236" i="14" a="1"/>
  <c r="A236" i="14" s="1"/>
  <c r="D235" i="14"/>
  <c r="A233" i="13" a="1"/>
  <c r="A233" i="13" s="1"/>
  <c r="G236" i="14" l="1"/>
  <c r="F236" i="14"/>
  <c r="E236" i="14"/>
  <c r="H236" i="14"/>
  <c r="A237" i="14" a="1"/>
  <c r="A237" i="14" s="1"/>
  <c r="B236" i="14"/>
  <c r="C236" i="14"/>
  <c r="D236" i="14"/>
  <c r="A234" i="13" a="1"/>
  <c r="A234" i="13" s="1"/>
  <c r="E237" i="14" l="1"/>
  <c r="G237" i="14"/>
  <c r="H237" i="14"/>
  <c r="F237" i="14"/>
  <c r="B237" i="14"/>
  <c r="C237" i="14"/>
  <c r="D237" i="14"/>
  <c r="A238" i="14" a="1"/>
  <c r="A238" i="14" s="1"/>
  <c r="A235" i="13" a="1"/>
  <c r="A235" i="13" s="1"/>
  <c r="G238" i="14" l="1"/>
  <c r="F238" i="14"/>
  <c r="E238" i="14"/>
  <c r="H238" i="14"/>
  <c r="A239" i="14" a="1"/>
  <c r="A239" i="14" s="1"/>
  <c r="C238" i="14"/>
  <c r="D238" i="14"/>
  <c r="B238" i="14"/>
  <c r="A236" i="13" a="1"/>
  <c r="A236" i="13" s="1"/>
  <c r="D239" i="14" l="1"/>
  <c r="F239" i="14"/>
  <c r="H239" i="14"/>
  <c r="E239" i="14"/>
  <c r="G239" i="14"/>
  <c r="C239" i="14"/>
  <c r="A240" i="14" a="1"/>
  <c r="A240" i="14" s="1"/>
  <c r="B239" i="14"/>
  <c r="A237" i="13" a="1"/>
  <c r="A237" i="13" s="1"/>
  <c r="G240" i="14" l="1"/>
  <c r="F240" i="14"/>
  <c r="H240" i="14"/>
  <c r="E240" i="14"/>
  <c r="A241" i="14" a="1"/>
  <c r="A241" i="14" s="1"/>
  <c r="B240" i="14"/>
  <c r="C240" i="14"/>
  <c r="D240" i="14"/>
  <c r="A238" i="13" a="1"/>
  <c r="A238" i="13" s="1"/>
  <c r="C241" i="14" l="1"/>
  <c r="E241" i="14"/>
  <c r="G241" i="14"/>
  <c r="H241" i="14"/>
  <c r="F241" i="14"/>
  <c r="A242" i="14" a="1"/>
  <c r="A242" i="14" s="1"/>
  <c r="B241" i="14"/>
  <c r="D241" i="14"/>
  <c r="A239" i="13" a="1"/>
  <c r="A239" i="13" s="1"/>
  <c r="B242" i="14" l="1"/>
  <c r="F242" i="14"/>
  <c r="H242" i="14"/>
  <c r="G242" i="14"/>
  <c r="E242" i="14"/>
  <c r="D242" i="14"/>
  <c r="A243" i="14" a="1"/>
  <c r="A243" i="14" s="1"/>
  <c r="C242" i="14"/>
  <c r="A240" i="13" a="1"/>
  <c r="A240" i="13" s="1"/>
  <c r="B243" i="14" l="1"/>
  <c r="H243" i="14"/>
  <c r="E243" i="14"/>
  <c r="G243" i="14"/>
  <c r="F243" i="14"/>
  <c r="A244" i="14" a="1"/>
  <c r="A244" i="14" s="1"/>
  <c r="C243" i="14"/>
  <c r="D243" i="14"/>
  <c r="A241" i="13" a="1"/>
  <c r="A241" i="13" s="1"/>
  <c r="H244" i="14" l="1"/>
  <c r="F244" i="14"/>
  <c r="E244" i="14"/>
  <c r="G244" i="14"/>
  <c r="A245" i="14" a="1"/>
  <c r="A245" i="14" s="1"/>
  <c r="D244" i="14"/>
  <c r="B244" i="14"/>
  <c r="C244" i="14"/>
  <c r="A242" i="13" a="1"/>
  <c r="A242" i="13" s="1"/>
  <c r="G245" i="14" l="1"/>
  <c r="E245" i="14"/>
  <c r="H245" i="14"/>
  <c r="F245" i="14"/>
  <c r="A246" i="14" a="1"/>
  <c r="A246" i="14" s="1"/>
  <c r="D245" i="14"/>
  <c r="B245" i="14"/>
  <c r="C245" i="14"/>
  <c r="A243" i="13" a="1"/>
  <c r="A243" i="13" s="1"/>
  <c r="H246" i="14" l="1"/>
  <c r="G246" i="14"/>
  <c r="F246" i="14"/>
  <c r="E246" i="14"/>
  <c r="A247" i="14" a="1"/>
  <c r="A247" i="14" s="1"/>
  <c r="B246" i="14"/>
  <c r="C246" i="14"/>
  <c r="D246" i="14"/>
  <c r="A244" i="13" a="1"/>
  <c r="A244" i="13" s="1"/>
  <c r="F247" i="14" l="1"/>
  <c r="E247" i="14"/>
  <c r="H247" i="14"/>
  <c r="G247" i="14"/>
  <c r="A248" i="14" a="1"/>
  <c r="A248" i="14" s="1"/>
  <c r="B247" i="14"/>
  <c r="C247" i="14"/>
  <c r="D247" i="14"/>
  <c r="A245" i="13" a="1"/>
  <c r="A245" i="13" s="1"/>
  <c r="C248" i="14" l="1"/>
  <c r="H248" i="14"/>
  <c r="E248" i="14"/>
  <c r="G248" i="14"/>
  <c r="F248" i="14"/>
  <c r="B248" i="14"/>
  <c r="D248" i="14"/>
  <c r="A249" i="14" a="1"/>
  <c r="A249" i="14" s="1"/>
  <c r="A246" i="13" a="1"/>
  <c r="A246" i="13" s="1"/>
  <c r="C249" i="14" l="1"/>
  <c r="H249" i="14"/>
  <c r="F249" i="14"/>
  <c r="G249" i="14"/>
  <c r="E249" i="14"/>
  <c r="A250" i="14" a="1"/>
  <c r="A250" i="14" s="1"/>
  <c r="D249" i="14"/>
  <c r="B249" i="14"/>
  <c r="A247" i="13" a="1"/>
  <c r="A247" i="13" s="1"/>
  <c r="C250" i="14" l="1"/>
  <c r="H250" i="14"/>
  <c r="G250" i="14"/>
  <c r="E250" i="14"/>
  <c r="F250" i="14"/>
  <c r="B250" i="14"/>
  <c r="A251" i="14" a="1"/>
  <c r="A251" i="14" s="1"/>
  <c r="D250" i="14"/>
  <c r="A248" i="13" a="1"/>
  <c r="A248" i="13" s="1"/>
  <c r="G251" i="14" l="1"/>
  <c r="F251" i="14"/>
  <c r="H251" i="14"/>
  <c r="E251" i="14"/>
  <c r="A252" i="14" a="1"/>
  <c r="A252" i="14" s="1"/>
  <c r="B251" i="14"/>
  <c r="C251" i="14"/>
  <c r="D251" i="14"/>
  <c r="A249" i="13" a="1"/>
  <c r="A249" i="13" s="1"/>
  <c r="E252" i="14" l="1"/>
  <c r="G252" i="14"/>
  <c r="F252" i="14"/>
  <c r="H252" i="14"/>
  <c r="A253" i="14" a="1"/>
  <c r="A253" i="14" s="1"/>
  <c r="B252" i="14"/>
  <c r="C252" i="14"/>
  <c r="D252" i="14"/>
  <c r="A250" i="13" a="1"/>
  <c r="A250" i="13" s="1"/>
  <c r="H253" i="14" l="1"/>
  <c r="G253" i="14"/>
  <c r="E253" i="14"/>
  <c r="F253" i="14"/>
  <c r="D253" i="14"/>
  <c r="B253" i="14"/>
  <c r="C253" i="14"/>
  <c r="A254" i="14" a="1"/>
  <c r="A254" i="14" s="1"/>
  <c r="A251" i="13" a="1"/>
  <c r="A251" i="13" s="1"/>
  <c r="F254" i="14" l="1"/>
  <c r="H254" i="14"/>
  <c r="G254" i="14"/>
  <c r="E254" i="14"/>
  <c r="B254" i="14"/>
  <c r="C254" i="14"/>
  <c r="A255" i="14" a="1"/>
  <c r="A255" i="14" s="1"/>
  <c r="D254" i="14"/>
  <c r="A252" i="13" a="1"/>
  <c r="A252" i="13" s="1"/>
  <c r="D255" i="14" l="1"/>
  <c r="H255" i="14"/>
  <c r="E255" i="14"/>
  <c r="G255" i="14"/>
  <c r="F255" i="14"/>
  <c r="C255" i="14"/>
  <c r="B255" i="14"/>
  <c r="A256" i="14" a="1"/>
  <c r="A256" i="14" s="1"/>
  <c r="A253" i="13" a="1"/>
  <c r="A253" i="13" s="1"/>
  <c r="C256" i="14" l="1"/>
  <c r="G256" i="14"/>
  <c r="F256" i="14"/>
  <c r="H256" i="14"/>
  <c r="E256" i="14"/>
  <c r="B256" i="14"/>
  <c r="D256" i="14"/>
  <c r="A257" i="14" a="1"/>
  <c r="A257" i="14" s="1"/>
  <c r="A254" i="13" a="1"/>
  <c r="A254" i="13" s="1"/>
  <c r="C257" i="14" l="1"/>
  <c r="E257" i="14"/>
  <c r="G257" i="14"/>
  <c r="H257" i="14"/>
  <c r="F257" i="14"/>
  <c r="A258" i="14" a="1"/>
  <c r="A258" i="14" s="1"/>
  <c r="D257" i="14"/>
  <c r="B257" i="14"/>
  <c r="A255" i="13" a="1"/>
  <c r="A255" i="13" s="1"/>
  <c r="D258" i="14" l="1"/>
  <c r="F258" i="14"/>
  <c r="H258" i="14"/>
  <c r="G258" i="14"/>
  <c r="E258" i="14"/>
  <c r="C258" i="14"/>
  <c r="A259" i="14" a="1"/>
  <c r="A259" i="14" s="1"/>
  <c r="B258" i="14"/>
  <c r="A256" i="13" a="1"/>
  <c r="A256" i="13" s="1"/>
  <c r="H259" i="14" l="1"/>
  <c r="E259" i="14"/>
  <c r="G259" i="14"/>
  <c r="F259" i="14"/>
  <c r="B259" i="14"/>
  <c r="D259" i="14"/>
  <c r="C259" i="14"/>
  <c r="A260" i="14" a="1"/>
  <c r="A260" i="14" s="1"/>
  <c r="A257" i="13" a="1"/>
  <c r="A257" i="13" s="1"/>
  <c r="B260" i="14" l="1"/>
  <c r="H260" i="14"/>
  <c r="F260" i="14"/>
  <c r="E260" i="14"/>
  <c r="G260" i="14"/>
  <c r="A261" i="14" a="1"/>
  <c r="A261" i="14" s="1"/>
  <c r="C260" i="14"/>
  <c r="D260" i="14"/>
  <c r="A258" i="13" a="1"/>
  <c r="A258" i="13" s="1"/>
  <c r="G261" i="14" l="1"/>
  <c r="E261" i="14"/>
  <c r="H261" i="14"/>
  <c r="F261" i="14"/>
  <c r="B261" i="14"/>
  <c r="D261" i="14"/>
  <c r="C261" i="14"/>
  <c r="A262" i="14" a="1"/>
  <c r="A262" i="14" s="1"/>
  <c r="A259" i="13" a="1"/>
  <c r="A259" i="13" s="1"/>
  <c r="H262" i="14" l="1"/>
  <c r="G262" i="14"/>
  <c r="F262" i="14"/>
  <c r="E262" i="14"/>
  <c r="A263" i="14" a="1"/>
  <c r="A263" i="14" s="1"/>
  <c r="D262" i="14"/>
  <c r="C262" i="14"/>
  <c r="B262" i="14"/>
  <c r="A260" i="13" a="1"/>
  <c r="A260" i="13" s="1"/>
  <c r="D263" i="14" l="1"/>
  <c r="F263" i="14"/>
  <c r="G263" i="14"/>
  <c r="H263" i="14"/>
  <c r="E263" i="14"/>
  <c r="C263" i="14"/>
  <c r="B263" i="14"/>
  <c r="A264" i="14" a="1"/>
  <c r="A264" i="14" s="1"/>
  <c r="A261" i="13" a="1"/>
  <c r="A261" i="13" s="1"/>
  <c r="C264" i="14" l="1"/>
  <c r="H264" i="14"/>
  <c r="E264" i="14"/>
  <c r="G264" i="14"/>
  <c r="F264" i="14"/>
  <c r="A265" i="14" a="1"/>
  <c r="A265" i="14" s="1"/>
  <c r="B264" i="14"/>
  <c r="D264" i="14"/>
  <c r="A262" i="13" a="1"/>
  <c r="A262" i="13" s="1"/>
  <c r="D265" i="14" l="1"/>
  <c r="H265" i="14"/>
  <c r="F265" i="14"/>
  <c r="G265" i="14"/>
  <c r="E265" i="14"/>
  <c r="B265" i="14"/>
  <c r="A266" i="14" a="1"/>
  <c r="A266" i="14" s="1"/>
  <c r="C265" i="14"/>
  <c r="A263" i="13" a="1"/>
  <c r="A263" i="13" s="1"/>
  <c r="C266" i="14" l="1"/>
  <c r="H266" i="14"/>
  <c r="G266" i="14"/>
  <c r="E266" i="14"/>
  <c r="F266" i="14"/>
  <c r="B266" i="14"/>
  <c r="D266" i="14"/>
  <c r="A267" i="14" a="1"/>
  <c r="A267" i="14" s="1"/>
  <c r="A264" i="13" a="1"/>
  <c r="A264" i="13" s="1"/>
  <c r="G267" i="14" l="1"/>
  <c r="F267" i="14"/>
  <c r="H267" i="14"/>
  <c r="E267" i="14"/>
  <c r="A268" i="14" a="1"/>
  <c r="A268" i="14" s="1"/>
  <c r="C267" i="14"/>
  <c r="D267" i="14"/>
  <c r="B267" i="14"/>
  <c r="A265" i="13" a="1"/>
  <c r="A265" i="13" s="1"/>
  <c r="E268" i="14" l="1"/>
  <c r="G268" i="14"/>
  <c r="F268" i="14"/>
  <c r="H268" i="14"/>
  <c r="B268" i="14"/>
  <c r="C268" i="14"/>
  <c r="D268" i="14"/>
  <c r="A269" i="14" a="1"/>
  <c r="A269" i="14" s="1"/>
  <c r="A266" i="13" a="1"/>
  <c r="A266" i="13" s="1"/>
  <c r="H269" i="14" l="1"/>
  <c r="G269" i="14"/>
  <c r="E269" i="14"/>
  <c r="F269" i="14"/>
  <c r="A270" i="14" a="1"/>
  <c r="A270" i="14" s="1"/>
  <c r="C269" i="14"/>
  <c r="B269" i="14"/>
  <c r="D269" i="14"/>
  <c r="A267" i="13" a="1"/>
  <c r="A267" i="13" s="1"/>
  <c r="F270" i="14" l="1"/>
  <c r="H270" i="14"/>
  <c r="G270" i="14"/>
  <c r="E270" i="14"/>
  <c r="A271" i="14" a="1"/>
  <c r="A271" i="14" s="1"/>
  <c r="B270" i="14"/>
  <c r="C270" i="14"/>
  <c r="D270" i="14"/>
  <c r="A268" i="13" a="1"/>
  <c r="A268" i="13" s="1"/>
  <c r="H271" i="14" l="1"/>
  <c r="E271" i="14"/>
  <c r="G271" i="14"/>
  <c r="F271" i="14"/>
  <c r="A272" i="14" a="1"/>
  <c r="A272" i="14" s="1"/>
  <c r="B271" i="14"/>
  <c r="C271" i="14"/>
  <c r="D271" i="14"/>
  <c r="A269" i="13" a="1"/>
  <c r="A269" i="13" s="1"/>
  <c r="C272" i="14" l="1"/>
  <c r="G272" i="14"/>
  <c r="F272" i="14"/>
  <c r="H272" i="14"/>
  <c r="E272" i="14"/>
  <c r="A273" i="14" a="1"/>
  <c r="A273" i="14" s="1"/>
  <c r="B272" i="14"/>
  <c r="D272" i="14"/>
  <c r="A270" i="13" a="1"/>
  <c r="A270" i="13" s="1"/>
  <c r="E273" i="14" l="1"/>
  <c r="G273" i="14"/>
  <c r="H273" i="14"/>
  <c r="F273" i="14"/>
  <c r="A274" i="14" a="1"/>
  <c r="A274" i="14" s="1"/>
  <c r="C273" i="14"/>
  <c r="D273" i="14"/>
  <c r="B273" i="14"/>
  <c r="A271" i="13" a="1"/>
  <c r="A271" i="13" s="1"/>
  <c r="C274" i="14" l="1"/>
  <c r="F274" i="14"/>
  <c r="H274" i="14"/>
  <c r="G274" i="14"/>
  <c r="E274" i="14"/>
  <c r="B274" i="14"/>
  <c r="D274" i="14"/>
  <c r="A275" i="14" a="1"/>
  <c r="A275" i="14" s="1"/>
  <c r="A272" i="13" a="1"/>
  <c r="A272" i="13" s="1"/>
  <c r="H275" i="14" l="1"/>
  <c r="E275" i="14"/>
  <c r="G275" i="14"/>
  <c r="F275" i="14"/>
  <c r="A273" i="13" a="1"/>
  <c r="A273" i="13" s="1"/>
  <c r="C275" i="14"/>
  <c r="D275" i="14"/>
  <c r="A276" i="14" a="1"/>
  <c r="A276" i="14" s="1"/>
  <c r="B275" i="14"/>
  <c r="D276" i="14" l="1"/>
  <c r="H276" i="14"/>
  <c r="F276" i="14"/>
  <c r="E276" i="14"/>
  <c r="G276" i="14"/>
  <c r="A274" i="13" a="1"/>
  <c r="A274" i="13" s="1"/>
  <c r="B276" i="14"/>
  <c r="C276" i="14"/>
  <c r="A277" i="14" a="1"/>
  <c r="A277" i="14" s="1"/>
  <c r="G277" i="14" l="1"/>
  <c r="E277" i="14"/>
  <c r="H277" i="14"/>
  <c r="F277" i="14"/>
  <c r="A275" i="13" a="1"/>
  <c r="A275" i="13" s="1"/>
  <c r="A276" i="13" s="1" a="1"/>
  <c r="A276" i="13" s="1"/>
  <c r="A278" i="14" a="1"/>
  <c r="A278" i="14" s="1"/>
  <c r="D277" i="14"/>
  <c r="B277" i="14"/>
  <c r="C277" i="14"/>
  <c r="H278" i="14" l="1"/>
  <c r="G278" i="14"/>
  <c r="E278" i="14"/>
  <c r="F278" i="14"/>
  <c r="A279" i="14" a="1"/>
  <c r="A279" i="14" s="1"/>
  <c r="B278" i="14"/>
  <c r="C278" i="14"/>
  <c r="D278" i="14"/>
  <c r="A277" i="13" a="1"/>
  <c r="A277" i="13" s="1"/>
  <c r="C279" i="14" l="1"/>
  <c r="F279" i="14"/>
  <c r="G279" i="14"/>
  <c r="H279" i="14"/>
  <c r="E279" i="14"/>
  <c r="A280" i="14" a="1"/>
  <c r="A280" i="14" s="1"/>
  <c r="D279" i="14"/>
  <c r="B279" i="14"/>
  <c r="A278" i="13" a="1"/>
  <c r="A278" i="13" s="1"/>
  <c r="C280" i="14" l="1"/>
  <c r="G280" i="14"/>
  <c r="H280" i="14"/>
  <c r="F280" i="14"/>
  <c r="E280" i="14"/>
  <c r="A281" i="14" a="1"/>
  <c r="A281" i="14" s="1"/>
  <c r="D280" i="14"/>
  <c r="B280" i="14"/>
  <c r="A279" i="13" a="1"/>
  <c r="A279" i="13" s="1"/>
  <c r="C281" i="14" l="1"/>
  <c r="H281" i="14"/>
  <c r="G281" i="14"/>
  <c r="E281" i="14"/>
  <c r="F281" i="14"/>
  <c r="A282" i="14" a="1"/>
  <c r="A282" i="14" s="1"/>
  <c r="D281" i="14"/>
  <c r="B281" i="14"/>
  <c r="A280" i="13" a="1"/>
  <c r="A280" i="13" s="1"/>
  <c r="C282" i="14" l="1"/>
  <c r="G282" i="14"/>
  <c r="F282" i="14"/>
  <c r="H282" i="14"/>
  <c r="E282" i="14"/>
  <c r="D282" i="14"/>
  <c r="A283" i="14" a="1"/>
  <c r="A283" i="14" s="1"/>
  <c r="B282" i="14"/>
  <c r="A281" i="13" a="1"/>
  <c r="A281" i="13" s="1"/>
  <c r="B283" i="14" l="1"/>
  <c r="E283" i="14"/>
  <c r="G283" i="14"/>
  <c r="F283" i="14"/>
  <c r="H283" i="14"/>
  <c r="A284" i="14" a="1"/>
  <c r="A284" i="14" s="1"/>
  <c r="C283" i="14"/>
  <c r="D283" i="14"/>
  <c r="A282" i="13" a="1"/>
  <c r="A282" i="13" s="1"/>
  <c r="D284" i="14" l="1"/>
  <c r="H284" i="14"/>
  <c r="G284" i="14"/>
  <c r="F284" i="14"/>
  <c r="E284" i="14"/>
  <c r="B284" i="14"/>
  <c r="C284" i="14"/>
  <c r="A285" i="14" a="1"/>
  <c r="A285" i="14" s="1"/>
  <c r="A283" i="13" a="1"/>
  <c r="A283" i="13" s="1"/>
  <c r="D285" i="14" l="1"/>
  <c r="G285" i="14"/>
  <c r="F285" i="14"/>
  <c r="H285" i="14"/>
  <c r="E285" i="14"/>
  <c r="C285" i="14"/>
  <c r="B285" i="14"/>
  <c r="A286" i="14" a="1"/>
  <c r="A286" i="14" s="1"/>
  <c r="A284" i="13" a="1"/>
  <c r="A284" i="13" s="1"/>
  <c r="H286" i="14" l="1"/>
  <c r="E286" i="14"/>
  <c r="G286" i="14"/>
  <c r="F286" i="14"/>
  <c r="A287" i="14" a="1"/>
  <c r="A287" i="14" s="1"/>
  <c r="D286" i="14"/>
  <c r="B286" i="14"/>
  <c r="C286" i="14"/>
  <c r="A285" i="13" a="1"/>
  <c r="A285" i="13" s="1"/>
  <c r="G287" i="14" l="1"/>
  <c r="F287" i="14"/>
  <c r="H287" i="14"/>
  <c r="E287" i="14"/>
  <c r="A288" i="14" a="1"/>
  <c r="A288" i="14" s="1"/>
  <c r="C287" i="14"/>
  <c r="B287" i="14"/>
  <c r="D287" i="14"/>
  <c r="A286" i="13" a="1"/>
  <c r="A286" i="13" s="1"/>
  <c r="C288" i="14" l="1"/>
  <c r="F288" i="14"/>
  <c r="E288" i="14"/>
  <c r="G288" i="14"/>
  <c r="H288" i="14"/>
  <c r="D288" i="14"/>
  <c r="B288" i="14"/>
  <c r="A289" i="14" a="1"/>
  <c r="A289" i="14" s="1"/>
  <c r="A287" i="13" a="1"/>
  <c r="A287" i="13" s="1"/>
  <c r="D289" i="14" l="1"/>
  <c r="F289" i="14"/>
  <c r="E289" i="14"/>
  <c r="G289" i="14"/>
  <c r="H289" i="14"/>
  <c r="A290" i="14" a="1"/>
  <c r="A290" i="14" s="1"/>
  <c r="B289" i="14"/>
  <c r="C289" i="14"/>
  <c r="A288" i="13" a="1"/>
  <c r="A288" i="13" s="1"/>
  <c r="H290" i="14" l="1"/>
  <c r="E290" i="14"/>
  <c r="G290" i="14"/>
  <c r="F290" i="14"/>
  <c r="B290" i="14"/>
  <c r="C290" i="14"/>
  <c r="A291" i="14" a="1"/>
  <c r="A291" i="14" s="1"/>
  <c r="D290" i="14"/>
  <c r="A289" i="13" a="1"/>
  <c r="A289" i="13" s="1"/>
  <c r="D291" i="14" l="1"/>
  <c r="H291" i="14"/>
  <c r="F291" i="14"/>
  <c r="E291" i="14"/>
  <c r="G291" i="14"/>
  <c r="B291" i="14"/>
  <c r="C291" i="14"/>
  <c r="A292" i="14" a="1"/>
  <c r="A292" i="14" s="1"/>
  <c r="A290" i="13" a="1"/>
  <c r="A290" i="13" s="1"/>
  <c r="G292" i="14" l="1"/>
  <c r="E292" i="14"/>
  <c r="H292" i="14"/>
  <c r="F292" i="14"/>
  <c r="B292" i="14"/>
  <c r="C292" i="14"/>
  <c r="D292" i="14"/>
  <c r="A291" i="13" a="1"/>
  <c r="A291" i="13" s="1"/>
  <c r="A292" i="13" l="1" a="1"/>
  <c r="A292" i="13" s="1"/>
  <c r="A293" i="13" l="1" a="1"/>
  <c r="A293" i="13" s="1"/>
  <c r="A294" i="13" l="1" a="1"/>
  <c r="A294" i="13" s="1"/>
  <c r="A295" i="13" l="1" a="1"/>
  <c r="A295" i="13" s="1"/>
  <c r="A296" i="13" l="1" a="1"/>
  <c r="A296" i="13" s="1"/>
  <c r="A297" i="13" l="1" a="1"/>
  <c r="A297" i="13" s="1"/>
  <c r="A298" i="13" l="1" a="1"/>
  <c r="A298" i="13" s="1"/>
  <c r="A299" i="13" l="1" a="1"/>
  <c r="A299" i="13" s="1"/>
  <c r="A300" i="13" l="1" a="1"/>
  <c r="A300" i="13" s="1"/>
  <c r="A301" i="13" l="1" a="1"/>
  <c r="A301" i="13" s="1"/>
  <c r="A302" i="13" l="1" a="1"/>
  <c r="A302" i="13" s="1"/>
  <c r="A303" i="13" l="1" a="1"/>
  <c r="A303" i="13" s="1"/>
  <c r="A304" i="13" l="1" a="1"/>
  <c r="A304" i="13" s="1"/>
  <c r="A305" i="13" l="1" a="1"/>
  <c r="A305" i="13" s="1"/>
  <c r="A306" i="13" l="1" a="1"/>
  <c r="A306" i="13" s="1"/>
  <c r="A307" i="13" l="1" a="1"/>
  <c r="A307" i="13" s="1"/>
  <c r="A308" i="13" l="1" a="1"/>
  <c r="A308" i="13" s="1"/>
  <c r="A309" i="13" l="1" a="1"/>
  <c r="A309" i="13" s="1"/>
  <c r="A310" i="13" l="1" a="1"/>
  <c r="A310" i="13" s="1"/>
  <c r="A311" i="13" l="1" a="1"/>
  <c r="A311" i="13" s="1"/>
  <c r="A312" i="13" l="1" a="1"/>
  <c r="A312" i="13" s="1"/>
  <c r="A2" i="27"/>
  <c r="A313" i="13" l="1" a="1"/>
  <c r="A313" i="13" s="1"/>
  <c r="A2" i="14"/>
  <c r="A2" i="13"/>
  <c r="A314" i="13" l="1" a="1"/>
  <c r="A314" i="13" s="1"/>
  <c r="A2" i="12"/>
  <c r="F313" i="13" s="1"/>
  <c r="B36" i="27"/>
  <c r="B35" i="27"/>
  <c r="B34" i="27"/>
  <c r="B33" i="27"/>
  <c r="B32" i="27"/>
  <c r="B31" i="27"/>
  <c r="B30" i="27"/>
  <c r="B29" i="27"/>
  <c r="B28" i="27"/>
  <c r="B22" i="27"/>
  <c r="B17" i="27"/>
  <c r="B12" i="27"/>
  <c r="B11" i="27"/>
  <c r="B6" i="27"/>
  <c r="A2" i="26"/>
  <c r="E297" i="13" l="1"/>
  <c r="D297" i="13"/>
  <c r="H297" i="13"/>
  <c r="G297" i="13"/>
  <c r="B297" i="13"/>
  <c r="F297" i="13"/>
  <c r="C297" i="13"/>
  <c r="G298" i="13"/>
  <c r="C298" i="13"/>
  <c r="E298" i="13"/>
  <c r="B298" i="13"/>
  <c r="F298" i="13"/>
  <c r="H298" i="13"/>
  <c r="D298" i="13"/>
  <c r="G299" i="13"/>
  <c r="H299" i="13"/>
  <c r="D299" i="13"/>
  <c r="E299" i="13"/>
  <c r="C299" i="13"/>
  <c r="F299" i="13"/>
  <c r="B299" i="13"/>
  <c r="E300" i="13"/>
  <c r="G300" i="13"/>
  <c r="C300" i="13"/>
  <c r="D300" i="13"/>
  <c r="H300" i="13"/>
  <c r="B300" i="13"/>
  <c r="F300" i="13"/>
  <c r="E301" i="13"/>
  <c r="D301" i="13"/>
  <c r="H301" i="13"/>
  <c r="F301" i="13"/>
  <c r="B301" i="13"/>
  <c r="C301" i="13"/>
  <c r="G301" i="13"/>
  <c r="F302" i="13"/>
  <c r="E302" i="13"/>
  <c r="B302" i="13"/>
  <c r="C302" i="13"/>
  <c r="G302" i="13"/>
  <c r="D302" i="13"/>
  <c r="H302" i="13"/>
  <c r="G303" i="13"/>
  <c r="E303" i="13"/>
  <c r="B303" i="13"/>
  <c r="C303" i="13"/>
  <c r="F303" i="13"/>
  <c r="D303" i="13"/>
  <c r="H303" i="13"/>
  <c r="E304" i="13"/>
  <c r="C304" i="13"/>
  <c r="B304" i="13"/>
  <c r="F304" i="13"/>
  <c r="H304" i="13"/>
  <c r="D304" i="13"/>
  <c r="G304" i="13"/>
  <c r="H305" i="13"/>
  <c r="G305" i="13"/>
  <c r="B305" i="13"/>
  <c r="C305" i="13"/>
  <c r="F305" i="13"/>
  <c r="D305" i="13"/>
  <c r="E305" i="13"/>
  <c r="H306" i="13"/>
  <c r="D306" i="13"/>
  <c r="B306" i="13"/>
  <c r="G306" i="13"/>
  <c r="F306" i="13"/>
  <c r="C306" i="13"/>
  <c r="E306" i="13"/>
  <c r="F307" i="13"/>
  <c r="B307" i="13"/>
  <c r="G307" i="13"/>
  <c r="D307" i="13"/>
  <c r="H307" i="13"/>
  <c r="E307" i="13"/>
  <c r="C307" i="13"/>
  <c r="H308" i="13"/>
  <c r="D308" i="13"/>
  <c r="G308" i="13"/>
  <c r="E308" i="13"/>
  <c r="F308" i="13"/>
  <c r="C308" i="13"/>
  <c r="B308" i="13"/>
  <c r="E309" i="13"/>
  <c r="B309" i="13"/>
  <c r="F309" i="13"/>
  <c r="C309" i="13"/>
  <c r="H309" i="13"/>
  <c r="G309" i="13"/>
  <c r="D309" i="13"/>
  <c r="F310" i="13"/>
  <c r="E310" i="13"/>
  <c r="B310" i="13"/>
  <c r="C310" i="13"/>
  <c r="H310" i="13"/>
  <c r="D310" i="13"/>
  <c r="G310" i="13"/>
  <c r="H311" i="13"/>
  <c r="D311" i="13"/>
  <c r="G311" i="13"/>
  <c r="E311" i="13"/>
  <c r="C311" i="13"/>
  <c r="F311" i="13"/>
  <c r="B311" i="13"/>
  <c r="G312" i="13"/>
  <c r="D312" i="13"/>
  <c r="F312" i="13"/>
  <c r="E312" i="13"/>
  <c r="B312" i="13"/>
  <c r="C312" i="13"/>
  <c r="H312" i="13"/>
  <c r="G313" i="13"/>
  <c r="H313" i="13"/>
  <c r="C313" i="13"/>
  <c r="B313" i="13"/>
  <c r="D313" i="13"/>
  <c r="E313" i="13"/>
  <c r="D6" i="13"/>
  <c r="D7" i="13"/>
  <c r="D9" i="13"/>
  <c r="D8" i="13"/>
  <c r="D10" i="13"/>
  <c r="D11" i="13"/>
  <c r="D12" i="13"/>
  <c r="D13" i="13"/>
  <c r="D14" i="13"/>
  <c r="G11" i="13"/>
  <c r="E13" i="13"/>
  <c r="G14" i="13"/>
  <c r="E6" i="13"/>
  <c r="G7" i="13"/>
  <c r="E9" i="13"/>
  <c r="G10" i="13"/>
  <c r="H5" i="13"/>
  <c r="H11" i="13"/>
  <c r="F13" i="13"/>
  <c r="H14" i="13"/>
  <c r="F6" i="13"/>
  <c r="H7" i="13"/>
  <c r="F9" i="13"/>
  <c r="H10" i="13"/>
  <c r="G5" i="13"/>
  <c r="D15" i="13"/>
  <c r="E12" i="13"/>
  <c r="G13" i="13"/>
  <c r="E15" i="13"/>
  <c r="G6" i="13"/>
  <c r="E8" i="13"/>
  <c r="G9" i="13"/>
  <c r="F5" i="13"/>
  <c r="F12" i="13"/>
  <c r="H13" i="13"/>
  <c r="F15" i="13"/>
  <c r="H6" i="13"/>
  <c r="F8" i="13"/>
  <c r="H9" i="13"/>
  <c r="E5" i="13"/>
  <c r="E11" i="13"/>
  <c r="G12" i="13"/>
  <c r="E14" i="13"/>
  <c r="G15" i="13"/>
  <c r="E7" i="13"/>
  <c r="G8" i="13"/>
  <c r="E10" i="13"/>
  <c r="F11" i="13"/>
  <c r="H12" i="13"/>
  <c r="F14" i="13"/>
  <c r="H15" i="13"/>
  <c r="F7" i="13"/>
  <c r="H8" i="13"/>
  <c r="F10" i="13"/>
  <c r="B11" i="13"/>
  <c r="B12" i="13"/>
  <c r="B14" i="13"/>
  <c r="C16" i="13"/>
  <c r="F16" i="13"/>
  <c r="G16" i="13"/>
  <c r="B16" i="13"/>
  <c r="B13" i="13"/>
  <c r="B15" i="13"/>
  <c r="D16" i="13"/>
  <c r="E16" i="13"/>
  <c r="H16" i="13"/>
  <c r="C15" i="13"/>
  <c r="C14" i="13"/>
  <c r="H17" i="13"/>
  <c r="C17" i="13"/>
  <c r="E17" i="13"/>
  <c r="C12" i="13"/>
  <c r="C13" i="13"/>
  <c r="F17" i="13"/>
  <c r="B7" i="13"/>
  <c r="B10" i="13"/>
  <c r="B17" i="13"/>
  <c r="C11" i="13"/>
  <c r="G17" i="13"/>
  <c r="B9" i="13"/>
  <c r="D17" i="13"/>
  <c r="B6" i="13"/>
  <c r="B8" i="13"/>
  <c r="C10" i="13"/>
  <c r="B18" i="13"/>
  <c r="H18" i="13"/>
  <c r="C18" i="13"/>
  <c r="C8" i="13"/>
  <c r="C9" i="13"/>
  <c r="E18" i="13"/>
  <c r="G18" i="13"/>
  <c r="C7" i="13"/>
  <c r="C6" i="13"/>
  <c r="F18" i="13"/>
  <c r="D18" i="13"/>
  <c r="G19" i="13"/>
  <c r="C19" i="13"/>
  <c r="E19" i="13"/>
  <c r="F19" i="13"/>
  <c r="D19" i="13"/>
  <c r="B19" i="13"/>
  <c r="H19" i="13"/>
  <c r="F20" i="13"/>
  <c r="C20" i="13"/>
  <c r="E20" i="13"/>
  <c r="B20" i="13"/>
  <c r="D20" i="13"/>
  <c r="G20" i="13"/>
  <c r="H20" i="13"/>
  <c r="G21" i="13"/>
  <c r="B21" i="13"/>
  <c r="E21" i="13"/>
  <c r="C21" i="13"/>
  <c r="D21" i="13"/>
  <c r="F21" i="13"/>
  <c r="H21" i="13"/>
  <c r="G22" i="13"/>
  <c r="B22" i="13"/>
  <c r="F22" i="13"/>
  <c r="C22" i="13"/>
  <c r="D22" i="13"/>
  <c r="E22" i="13"/>
  <c r="H22" i="13"/>
  <c r="F23" i="13"/>
  <c r="B23" i="13"/>
  <c r="G23" i="13"/>
  <c r="C23" i="13"/>
  <c r="H23" i="13"/>
  <c r="D23" i="13"/>
  <c r="E23" i="13"/>
  <c r="G24" i="13"/>
  <c r="B24" i="13"/>
  <c r="E24" i="13"/>
  <c r="C24" i="13"/>
  <c r="H24" i="13"/>
  <c r="F24" i="13"/>
  <c r="D24" i="13"/>
  <c r="G25" i="13"/>
  <c r="D25" i="13"/>
  <c r="E25" i="13"/>
  <c r="H25" i="13"/>
  <c r="B25" i="13"/>
  <c r="F25" i="13"/>
  <c r="C25" i="13"/>
  <c r="B26" i="13"/>
  <c r="H26" i="13"/>
  <c r="C26" i="13"/>
  <c r="G26" i="13"/>
  <c r="F26" i="13"/>
  <c r="D26" i="13"/>
  <c r="E26" i="13"/>
  <c r="G27" i="13"/>
  <c r="B27" i="13"/>
  <c r="F27" i="13"/>
  <c r="E27" i="13"/>
  <c r="H27" i="13"/>
  <c r="C27" i="13"/>
  <c r="D27" i="13"/>
  <c r="C28" i="13"/>
  <c r="F28" i="13"/>
  <c r="D28" i="13"/>
  <c r="G28" i="13"/>
  <c r="H28" i="13"/>
  <c r="B28" i="13"/>
  <c r="E28" i="13"/>
  <c r="E29" i="13"/>
  <c r="D29" i="13"/>
  <c r="F29" i="13"/>
  <c r="G29" i="13"/>
  <c r="B29" i="13"/>
  <c r="H29" i="13"/>
  <c r="C29" i="13"/>
  <c r="E30" i="13"/>
  <c r="G30" i="13"/>
  <c r="F30" i="13"/>
  <c r="B30" i="13"/>
  <c r="C30" i="13"/>
  <c r="H30" i="13"/>
  <c r="D30" i="13"/>
  <c r="G31" i="13"/>
  <c r="F31" i="13"/>
  <c r="E31" i="13"/>
  <c r="B31" i="13"/>
  <c r="C31" i="13"/>
  <c r="H31" i="13"/>
  <c r="D31" i="13"/>
  <c r="F32" i="13"/>
  <c r="D32" i="13"/>
  <c r="G32" i="13"/>
  <c r="E32" i="13"/>
  <c r="H32" i="13"/>
  <c r="C32" i="13"/>
  <c r="B32" i="13"/>
  <c r="H33" i="13"/>
  <c r="B33" i="13"/>
  <c r="F33" i="13"/>
  <c r="C33" i="13"/>
  <c r="D33" i="13"/>
  <c r="G33" i="13"/>
  <c r="E33" i="13"/>
  <c r="E34" i="13"/>
  <c r="B34" i="13"/>
  <c r="C34" i="13"/>
  <c r="F34" i="13"/>
  <c r="H34" i="13"/>
  <c r="G34" i="13"/>
  <c r="D34" i="13"/>
  <c r="E35" i="13"/>
  <c r="C35" i="13"/>
  <c r="G35" i="13"/>
  <c r="H35" i="13"/>
  <c r="D35" i="13"/>
  <c r="B35" i="13"/>
  <c r="F35" i="13"/>
  <c r="G36" i="13"/>
  <c r="C36" i="13"/>
  <c r="D36" i="13"/>
  <c r="F36" i="13"/>
  <c r="E36" i="13"/>
  <c r="H36" i="13"/>
  <c r="B36" i="13"/>
  <c r="E37" i="13"/>
  <c r="B37" i="13"/>
  <c r="H37" i="13"/>
  <c r="C37" i="13"/>
  <c r="F37" i="13"/>
  <c r="D37" i="13"/>
  <c r="G37" i="13"/>
  <c r="E38" i="13"/>
  <c r="C38" i="13"/>
  <c r="D38" i="13"/>
  <c r="G38" i="13"/>
  <c r="F38" i="13"/>
  <c r="B38" i="13"/>
  <c r="H38" i="13"/>
  <c r="E39" i="13"/>
  <c r="B39" i="13"/>
  <c r="C39" i="13"/>
  <c r="F39" i="13"/>
  <c r="D39" i="13"/>
  <c r="G39" i="13"/>
  <c r="H39" i="13"/>
  <c r="H40" i="13"/>
  <c r="B40" i="13"/>
  <c r="E40" i="13"/>
  <c r="C40" i="13"/>
  <c r="D40" i="13"/>
  <c r="F40" i="13"/>
  <c r="G40" i="13"/>
  <c r="F41" i="13"/>
  <c r="C41" i="13"/>
  <c r="D41" i="13"/>
  <c r="G41" i="13"/>
  <c r="H41" i="13"/>
  <c r="E41" i="13"/>
  <c r="B41" i="13"/>
  <c r="H42" i="13"/>
  <c r="D42" i="13"/>
  <c r="C42" i="13"/>
  <c r="F42" i="13"/>
  <c r="G42" i="13"/>
  <c r="E42" i="13"/>
  <c r="B42" i="13"/>
  <c r="G43" i="13"/>
  <c r="C43" i="13"/>
  <c r="D43" i="13"/>
  <c r="B43" i="13"/>
  <c r="H43" i="13"/>
  <c r="E43" i="13"/>
  <c r="F43" i="13"/>
  <c r="E44" i="13"/>
  <c r="B44" i="13"/>
  <c r="G44" i="13"/>
  <c r="C44" i="13"/>
  <c r="F44" i="13"/>
  <c r="D44" i="13"/>
  <c r="H44" i="13"/>
  <c r="H45" i="13"/>
  <c r="B45" i="13"/>
  <c r="E45" i="13"/>
  <c r="C45" i="13"/>
  <c r="G45" i="13"/>
  <c r="F45" i="13"/>
  <c r="D45" i="13"/>
  <c r="F46" i="13"/>
  <c r="B46" i="13"/>
  <c r="H46" i="13"/>
  <c r="C46" i="13"/>
  <c r="E46" i="13"/>
  <c r="D46" i="13"/>
  <c r="G46" i="13"/>
  <c r="H47" i="13"/>
  <c r="B47" i="13"/>
  <c r="G47" i="13"/>
  <c r="C47" i="13"/>
  <c r="F47" i="13"/>
  <c r="E47" i="13"/>
  <c r="D47" i="13"/>
  <c r="F48" i="13"/>
  <c r="B48" i="13"/>
  <c r="E48" i="13"/>
  <c r="C48" i="13"/>
  <c r="D48" i="13"/>
  <c r="G48" i="13"/>
  <c r="H48" i="13"/>
  <c r="E49" i="13"/>
  <c r="B49" i="13"/>
  <c r="F49" i="13"/>
  <c r="C49" i="13"/>
  <c r="G49" i="13"/>
  <c r="H49" i="13"/>
  <c r="D49" i="13"/>
  <c r="G50" i="13"/>
  <c r="D50" i="13"/>
  <c r="E50" i="13"/>
  <c r="H50" i="13"/>
  <c r="B50" i="13"/>
  <c r="C50" i="13"/>
  <c r="F50" i="13"/>
  <c r="G51" i="13"/>
  <c r="C51" i="13"/>
  <c r="E51" i="13"/>
  <c r="D51" i="13"/>
  <c r="H51" i="13"/>
  <c r="B51" i="13"/>
  <c r="F51" i="13"/>
  <c r="H52" i="13"/>
  <c r="B52" i="13"/>
  <c r="G52" i="13"/>
  <c r="C52" i="13"/>
  <c r="F52" i="13"/>
  <c r="D52" i="13"/>
  <c r="E52" i="13"/>
  <c r="G53" i="13"/>
  <c r="F53" i="13"/>
  <c r="B53" i="13"/>
  <c r="H53" i="13"/>
  <c r="D53" i="13"/>
  <c r="E53" i="13"/>
  <c r="C53" i="13"/>
  <c r="H54" i="13"/>
  <c r="C54" i="13"/>
  <c r="E54" i="13"/>
  <c r="D54" i="13"/>
  <c r="F54" i="13"/>
  <c r="B54" i="13"/>
  <c r="G54" i="13"/>
  <c r="H55" i="13"/>
  <c r="B55" i="13"/>
  <c r="F55" i="13"/>
  <c r="C55" i="13"/>
  <c r="E55" i="13"/>
  <c r="D55" i="13"/>
  <c r="G55" i="13"/>
  <c r="G56" i="13"/>
  <c r="B56" i="13"/>
  <c r="E56" i="13"/>
  <c r="C56" i="13"/>
  <c r="D56" i="13"/>
  <c r="H56" i="13"/>
  <c r="F56" i="13"/>
  <c r="D57" i="13"/>
  <c r="H57" i="13"/>
  <c r="F57" i="13"/>
  <c r="B57" i="13"/>
  <c r="E57" i="13"/>
  <c r="C57" i="13"/>
  <c r="G57" i="13"/>
  <c r="E58" i="13"/>
  <c r="D58" i="13"/>
  <c r="H58" i="13"/>
  <c r="B58" i="13"/>
  <c r="G58" i="13"/>
  <c r="C58" i="13"/>
  <c r="F58" i="13"/>
  <c r="G59" i="13"/>
  <c r="C59" i="13"/>
  <c r="H59" i="13"/>
  <c r="D59" i="13"/>
  <c r="F59" i="13"/>
  <c r="B59" i="13"/>
  <c r="E59" i="13"/>
  <c r="H60" i="13"/>
  <c r="D60" i="13"/>
  <c r="F60" i="13"/>
  <c r="E60" i="13"/>
  <c r="B60" i="13"/>
  <c r="G60" i="13"/>
  <c r="C60" i="13"/>
  <c r="H61" i="13"/>
  <c r="B61" i="13"/>
  <c r="F61" i="13"/>
  <c r="D61" i="13"/>
  <c r="G61" i="13"/>
  <c r="C61" i="13"/>
  <c r="E61" i="13"/>
  <c r="E62" i="13"/>
  <c r="C62" i="13"/>
  <c r="F62" i="13"/>
  <c r="D62" i="13"/>
  <c r="G62" i="13"/>
  <c r="H62" i="13"/>
  <c r="B62" i="13"/>
  <c r="H63" i="13"/>
  <c r="B63" i="13"/>
  <c r="F63" i="13"/>
  <c r="C63" i="13"/>
  <c r="G63" i="13"/>
  <c r="E63" i="13"/>
  <c r="D63" i="13"/>
  <c r="G64" i="13"/>
  <c r="B64" i="13"/>
  <c r="H64" i="13"/>
  <c r="C64" i="13"/>
  <c r="D64" i="13"/>
  <c r="F64" i="13"/>
  <c r="E64" i="13"/>
  <c r="H65" i="13"/>
  <c r="B65" i="13"/>
  <c r="D65" i="13"/>
  <c r="E65" i="13"/>
  <c r="G65" i="13"/>
  <c r="F65" i="13"/>
  <c r="C65" i="13"/>
  <c r="F66" i="13"/>
  <c r="B66" i="13"/>
  <c r="E66" i="13"/>
  <c r="G66" i="13"/>
  <c r="C66" i="13"/>
  <c r="D66" i="13"/>
  <c r="H66" i="13"/>
  <c r="H67" i="13"/>
  <c r="C67" i="13"/>
  <c r="G67" i="13"/>
  <c r="F67" i="13"/>
  <c r="E67" i="13"/>
  <c r="D67" i="13"/>
  <c r="B67" i="13"/>
  <c r="H68" i="13"/>
  <c r="C68" i="13"/>
  <c r="E68" i="13"/>
  <c r="B68" i="13"/>
  <c r="G68" i="13"/>
  <c r="D68" i="13"/>
  <c r="F68" i="13"/>
  <c r="G69" i="13"/>
  <c r="B69" i="13"/>
  <c r="H69" i="13"/>
  <c r="D69" i="13"/>
  <c r="F69" i="13"/>
  <c r="C69" i="13"/>
  <c r="E69" i="13"/>
  <c r="E70" i="13"/>
  <c r="B70" i="13"/>
  <c r="F70" i="13"/>
  <c r="C70" i="13"/>
  <c r="G70" i="13"/>
  <c r="D70" i="13"/>
  <c r="H70" i="13"/>
  <c r="H71" i="13"/>
  <c r="B71" i="13"/>
  <c r="F71" i="13"/>
  <c r="C71" i="13"/>
  <c r="E71" i="13"/>
  <c r="D71" i="13"/>
  <c r="G71" i="13"/>
  <c r="E72" i="13"/>
  <c r="D72" i="13"/>
  <c r="H72" i="13"/>
  <c r="C72" i="13"/>
  <c r="F72" i="13"/>
  <c r="G72" i="13"/>
  <c r="B72" i="13"/>
  <c r="G73" i="13"/>
  <c r="B73" i="13"/>
  <c r="H73" i="13"/>
  <c r="D73" i="13"/>
  <c r="E73" i="13"/>
  <c r="F73" i="13"/>
  <c r="C73" i="13"/>
  <c r="G74" i="13"/>
  <c r="C74" i="13"/>
  <c r="H74" i="13"/>
  <c r="E74" i="13"/>
  <c r="B74" i="13"/>
  <c r="F74" i="13"/>
  <c r="D74" i="13"/>
  <c r="D75" i="13"/>
  <c r="F75" i="13"/>
  <c r="C75" i="13"/>
  <c r="G75" i="13"/>
  <c r="E75" i="13"/>
  <c r="H75" i="13"/>
  <c r="B75" i="13"/>
  <c r="G76" i="13"/>
  <c r="C76" i="13"/>
  <c r="E76" i="13"/>
  <c r="B76" i="13"/>
  <c r="H76" i="13"/>
  <c r="D76" i="13"/>
  <c r="F76" i="13"/>
  <c r="G77" i="13"/>
  <c r="C77" i="13"/>
  <c r="E77" i="13"/>
  <c r="H77" i="13"/>
  <c r="B77" i="13"/>
  <c r="F77" i="13"/>
  <c r="D77" i="13"/>
  <c r="E78" i="13"/>
  <c r="D78" i="13"/>
  <c r="H78" i="13"/>
  <c r="G78" i="13"/>
  <c r="C78" i="13"/>
  <c r="F78" i="13"/>
  <c r="B78" i="13"/>
  <c r="H79" i="13"/>
  <c r="G79" i="13"/>
  <c r="F79" i="13"/>
  <c r="B79" i="13"/>
  <c r="E79" i="13"/>
  <c r="C79" i="13"/>
  <c r="D79" i="13"/>
  <c r="H80" i="13"/>
  <c r="D80" i="13"/>
  <c r="C80" i="13"/>
  <c r="F80" i="13"/>
  <c r="E80" i="13"/>
  <c r="G80" i="13"/>
  <c r="B80" i="13"/>
  <c r="G81" i="13"/>
  <c r="C81" i="13"/>
  <c r="D81" i="13"/>
  <c r="H81" i="13"/>
  <c r="B81" i="13"/>
  <c r="E81" i="13"/>
  <c r="F81" i="13"/>
  <c r="G82" i="13"/>
  <c r="B82" i="13"/>
  <c r="C82" i="13"/>
  <c r="H82" i="13"/>
  <c r="E82" i="13"/>
  <c r="F82" i="13"/>
  <c r="D82" i="13"/>
  <c r="F83" i="13"/>
  <c r="C83" i="13"/>
  <c r="E83" i="13"/>
  <c r="D83" i="13"/>
  <c r="B83" i="13"/>
  <c r="H83" i="13"/>
  <c r="G83" i="13"/>
  <c r="H84" i="13"/>
  <c r="D84" i="13"/>
  <c r="F84" i="13"/>
  <c r="G84" i="13"/>
  <c r="B84" i="13"/>
  <c r="E84" i="13"/>
  <c r="C84" i="13"/>
  <c r="G85" i="13"/>
  <c r="B85" i="13"/>
  <c r="H85" i="13"/>
  <c r="F85" i="13"/>
  <c r="D85" i="13"/>
  <c r="E85" i="13"/>
  <c r="C85" i="13"/>
  <c r="F86" i="13"/>
  <c r="B86" i="13"/>
  <c r="G86" i="13"/>
  <c r="C86" i="13"/>
  <c r="E86" i="13"/>
  <c r="D86" i="13"/>
  <c r="H86" i="13"/>
  <c r="F87" i="13"/>
  <c r="D87" i="13"/>
  <c r="G87" i="13"/>
  <c r="H87" i="13"/>
  <c r="B87" i="13"/>
  <c r="E87" i="13"/>
  <c r="C87" i="13"/>
  <c r="H88" i="13"/>
  <c r="B88" i="13"/>
  <c r="E88" i="13"/>
  <c r="C88" i="13"/>
  <c r="D88" i="13"/>
  <c r="F88" i="13"/>
  <c r="G88" i="13"/>
  <c r="G89" i="13"/>
  <c r="C89" i="13"/>
  <c r="H89" i="13"/>
  <c r="D89" i="13"/>
  <c r="F89" i="13"/>
  <c r="B89" i="13"/>
  <c r="E89" i="13"/>
  <c r="G90" i="13"/>
  <c r="B90" i="13"/>
  <c r="E90" i="13"/>
  <c r="F90" i="13"/>
  <c r="C90" i="13"/>
  <c r="D90" i="13"/>
  <c r="H90" i="13"/>
  <c r="G91" i="13"/>
  <c r="F91" i="13"/>
  <c r="E91" i="13"/>
  <c r="C91" i="13"/>
  <c r="H91" i="13"/>
  <c r="D91" i="13"/>
  <c r="B91" i="13"/>
  <c r="G92" i="13"/>
  <c r="C92" i="13"/>
  <c r="E92" i="13"/>
  <c r="F92" i="13"/>
  <c r="H92" i="13"/>
  <c r="B92" i="13"/>
  <c r="D92" i="13"/>
  <c r="H93" i="13"/>
  <c r="B93" i="13"/>
  <c r="F93" i="13"/>
  <c r="C93" i="13"/>
  <c r="G93" i="13"/>
  <c r="D93" i="13"/>
  <c r="E93" i="13"/>
  <c r="G94" i="13"/>
  <c r="B94" i="13"/>
  <c r="E94" i="13"/>
  <c r="C94" i="13"/>
  <c r="F94" i="13"/>
  <c r="D94" i="13"/>
  <c r="H94" i="13"/>
  <c r="G95" i="13"/>
  <c r="B95" i="13"/>
  <c r="F95" i="13"/>
  <c r="E95" i="13"/>
  <c r="C95" i="13"/>
  <c r="D95" i="13"/>
  <c r="H95" i="13"/>
  <c r="G96" i="13"/>
  <c r="B96" i="13"/>
  <c r="H96" i="13"/>
  <c r="C96" i="13"/>
  <c r="D96" i="13"/>
  <c r="F96" i="13"/>
  <c r="E96" i="13"/>
  <c r="D97" i="13"/>
  <c r="F97" i="13"/>
  <c r="B97" i="13"/>
  <c r="G97" i="13"/>
  <c r="C97" i="13"/>
  <c r="E97" i="13"/>
  <c r="H97" i="13"/>
  <c r="C98" i="13"/>
  <c r="E98" i="13"/>
  <c r="F98" i="13"/>
  <c r="D98" i="13"/>
  <c r="G98" i="13"/>
  <c r="B98" i="13"/>
  <c r="H98" i="13"/>
  <c r="B99" i="13"/>
  <c r="H99" i="13"/>
  <c r="C99" i="13"/>
  <c r="E99" i="13"/>
  <c r="D99" i="13"/>
  <c r="G99" i="13"/>
  <c r="F99" i="13"/>
  <c r="E100" i="13"/>
  <c r="B100" i="13"/>
  <c r="H100" i="13"/>
  <c r="C100" i="13"/>
  <c r="G100" i="13"/>
  <c r="D100" i="13"/>
  <c r="F100" i="13"/>
  <c r="G101" i="13"/>
  <c r="B101" i="13"/>
  <c r="H101" i="13"/>
  <c r="C101" i="13"/>
  <c r="F101" i="13"/>
  <c r="D101" i="13"/>
  <c r="E101" i="13"/>
  <c r="F102" i="13"/>
  <c r="B102" i="13"/>
  <c r="G102" i="13"/>
  <c r="C102" i="13"/>
  <c r="E102" i="13"/>
  <c r="D102" i="13"/>
  <c r="H102" i="13"/>
  <c r="H103" i="13"/>
  <c r="B103" i="13"/>
  <c r="E103" i="13"/>
  <c r="C103" i="13"/>
  <c r="F103" i="13"/>
  <c r="D103" i="13"/>
  <c r="G103" i="13"/>
  <c r="E104" i="13"/>
  <c r="B104" i="13"/>
  <c r="H104" i="13"/>
  <c r="C104" i="13"/>
  <c r="D104" i="13"/>
  <c r="G104" i="13"/>
  <c r="F104" i="13"/>
  <c r="G105" i="13"/>
  <c r="D105" i="13"/>
  <c r="H105" i="13"/>
  <c r="B105" i="13"/>
  <c r="C105" i="13"/>
  <c r="E105" i="13"/>
  <c r="F105" i="13"/>
  <c r="F106" i="13"/>
  <c r="D106" i="13"/>
  <c r="G106" i="13"/>
  <c r="B106" i="13"/>
  <c r="C106" i="13"/>
  <c r="H106" i="13"/>
  <c r="E106" i="13"/>
  <c r="D107" i="13"/>
  <c r="F107" i="13"/>
  <c r="E107" i="13"/>
  <c r="C107" i="13"/>
  <c r="H107" i="13"/>
  <c r="B107" i="13"/>
  <c r="G107" i="13"/>
  <c r="G108" i="13"/>
  <c r="B108" i="13"/>
  <c r="H108" i="13"/>
  <c r="D108" i="13"/>
  <c r="E108" i="13"/>
  <c r="C108" i="13"/>
  <c r="F108" i="13"/>
  <c r="C109" i="13"/>
  <c r="F109" i="13"/>
  <c r="D109" i="13"/>
  <c r="E109" i="13"/>
  <c r="H109" i="13"/>
  <c r="G109" i="13"/>
  <c r="B109" i="13"/>
  <c r="E110" i="13"/>
  <c r="C110" i="13"/>
  <c r="H110" i="13"/>
  <c r="G110" i="13"/>
  <c r="B110" i="13"/>
  <c r="F110" i="13"/>
  <c r="D110" i="13"/>
  <c r="E111" i="13"/>
  <c r="D111" i="13"/>
  <c r="H111" i="13"/>
  <c r="G111" i="13"/>
  <c r="C111" i="13"/>
  <c r="F111" i="13"/>
  <c r="B111" i="13"/>
  <c r="G112" i="13"/>
  <c r="H112" i="13"/>
  <c r="D112" i="13"/>
  <c r="B112" i="13"/>
  <c r="F112" i="13"/>
  <c r="E112" i="13"/>
  <c r="C112" i="13"/>
  <c r="H113" i="13"/>
  <c r="B113" i="13"/>
  <c r="G113" i="13"/>
  <c r="C113" i="13"/>
  <c r="D113" i="13"/>
  <c r="E113" i="13"/>
  <c r="F113" i="13"/>
  <c r="G114" i="13"/>
  <c r="D114" i="13"/>
  <c r="F114" i="13"/>
  <c r="B114" i="13"/>
  <c r="C114" i="13"/>
  <c r="E114" i="13"/>
  <c r="H114" i="13"/>
  <c r="E115" i="13"/>
  <c r="C115" i="13"/>
  <c r="H115" i="13"/>
  <c r="B115" i="13"/>
  <c r="D115" i="13"/>
  <c r="F115" i="13"/>
  <c r="G115" i="13"/>
  <c r="G116" i="13"/>
  <c r="C116" i="13"/>
  <c r="E116" i="13"/>
  <c r="F116" i="13"/>
  <c r="D116" i="13"/>
  <c r="H116" i="13"/>
  <c r="B116" i="13"/>
  <c r="F117" i="13"/>
  <c r="C117" i="13"/>
  <c r="E117" i="13"/>
  <c r="G117" i="13"/>
  <c r="D117" i="13"/>
  <c r="H117" i="13"/>
  <c r="B117" i="13"/>
  <c r="G118" i="13"/>
  <c r="B118" i="13"/>
  <c r="H118" i="13"/>
  <c r="F118" i="13"/>
  <c r="C118" i="13"/>
  <c r="E118" i="13"/>
  <c r="D118" i="13"/>
  <c r="E119" i="13"/>
  <c r="D119" i="13"/>
  <c r="G119" i="13"/>
  <c r="H119" i="13"/>
  <c r="B119" i="13"/>
  <c r="F119" i="13"/>
  <c r="C119" i="13"/>
  <c r="E120" i="13"/>
  <c r="C120" i="13"/>
  <c r="D120" i="13"/>
  <c r="F120" i="13"/>
  <c r="G120" i="13"/>
  <c r="H120" i="13"/>
  <c r="B120" i="13"/>
  <c r="G121" i="13"/>
  <c r="B121" i="13"/>
  <c r="H121" i="13"/>
  <c r="C121" i="13"/>
  <c r="E121" i="13"/>
  <c r="F121" i="13"/>
  <c r="D121" i="13"/>
  <c r="G122" i="13"/>
  <c r="D122" i="13"/>
  <c r="C122" i="13"/>
  <c r="H122" i="13"/>
  <c r="F122" i="13"/>
  <c r="B122" i="13"/>
  <c r="E122" i="13"/>
  <c r="E123" i="13"/>
  <c r="C123" i="13"/>
  <c r="H123" i="13"/>
  <c r="B123" i="13"/>
  <c r="D123" i="13"/>
  <c r="G123" i="13"/>
  <c r="F123" i="13"/>
  <c r="H124" i="13"/>
  <c r="C124" i="13"/>
  <c r="G124" i="13"/>
  <c r="D124" i="13"/>
  <c r="E124" i="13"/>
  <c r="B124" i="13"/>
  <c r="F124" i="13"/>
  <c r="F125" i="13"/>
  <c r="B125" i="13"/>
  <c r="G125" i="13"/>
  <c r="C125" i="13"/>
  <c r="E125" i="13"/>
  <c r="H125" i="13"/>
  <c r="D125" i="13"/>
  <c r="G126" i="13"/>
  <c r="C126" i="13"/>
  <c r="E126" i="13"/>
  <c r="B126" i="13"/>
  <c r="F126" i="13"/>
  <c r="H126" i="13"/>
  <c r="D126" i="13"/>
  <c r="H127" i="13"/>
  <c r="B127" i="13"/>
  <c r="F127" i="13"/>
  <c r="C127" i="13"/>
  <c r="E127" i="13"/>
  <c r="D127" i="13"/>
  <c r="G127" i="13"/>
  <c r="E128" i="13"/>
  <c r="B128" i="13"/>
  <c r="D128" i="13"/>
  <c r="H128" i="13"/>
  <c r="F128" i="13"/>
  <c r="G128" i="13"/>
  <c r="C128" i="13"/>
  <c r="B129" i="13"/>
  <c r="H129" i="13"/>
  <c r="C129" i="13"/>
  <c r="E129" i="13"/>
  <c r="G129" i="13"/>
  <c r="F129" i="13"/>
  <c r="D129" i="13"/>
  <c r="F130" i="13"/>
  <c r="D130" i="13"/>
  <c r="G130" i="13"/>
  <c r="B130" i="13"/>
  <c r="H130" i="13"/>
  <c r="E130" i="13"/>
  <c r="C130" i="13"/>
  <c r="H131" i="13"/>
  <c r="C131" i="13"/>
  <c r="G131" i="13"/>
  <c r="D131" i="13"/>
  <c r="B131" i="13"/>
  <c r="F131" i="13"/>
  <c r="E131" i="13"/>
  <c r="H132" i="13"/>
  <c r="B132" i="13"/>
  <c r="E132" i="13"/>
  <c r="C132" i="13"/>
  <c r="F132" i="13"/>
  <c r="G132" i="13"/>
  <c r="D132" i="13"/>
  <c r="H133" i="13"/>
  <c r="D133" i="13"/>
  <c r="C133" i="13"/>
  <c r="E133" i="13"/>
  <c r="B133" i="13"/>
  <c r="G133" i="13"/>
  <c r="F133" i="13"/>
  <c r="G134" i="13"/>
  <c r="B134" i="13"/>
  <c r="H134" i="13"/>
  <c r="F134" i="13"/>
  <c r="C134" i="13"/>
  <c r="E134" i="13"/>
  <c r="D134" i="13"/>
  <c r="H135" i="13"/>
  <c r="B135" i="13"/>
  <c r="E135" i="13"/>
  <c r="C135" i="13"/>
  <c r="F135" i="13"/>
  <c r="D135" i="13"/>
  <c r="G135" i="13"/>
  <c r="E136" i="13"/>
  <c r="D136" i="13"/>
  <c r="H136" i="13"/>
  <c r="C136" i="13"/>
  <c r="F136" i="13"/>
  <c r="G136" i="13"/>
  <c r="B136" i="13"/>
  <c r="F137" i="13"/>
  <c r="C137" i="13"/>
  <c r="H137" i="13"/>
  <c r="D137" i="13"/>
  <c r="G137" i="13"/>
  <c r="B137" i="13"/>
  <c r="E137" i="13"/>
  <c r="B138" i="13"/>
  <c r="H138" i="13"/>
  <c r="F138" i="13"/>
  <c r="D138" i="13"/>
  <c r="E138" i="13"/>
  <c r="G138" i="13"/>
  <c r="C138" i="13"/>
  <c r="H139" i="13"/>
  <c r="D139" i="13"/>
  <c r="B139" i="13"/>
  <c r="G139" i="13"/>
  <c r="F139" i="13"/>
  <c r="E139" i="13"/>
  <c r="C139" i="13"/>
  <c r="F140" i="13"/>
  <c r="H140" i="13"/>
  <c r="C140" i="13"/>
  <c r="E140" i="13"/>
  <c r="D140" i="13"/>
  <c r="B140" i="13"/>
  <c r="G140" i="13"/>
  <c r="F141" i="13"/>
  <c r="B141" i="13"/>
  <c r="E141" i="13"/>
  <c r="H141" i="13"/>
  <c r="G141" i="13"/>
  <c r="C141" i="13"/>
  <c r="D141" i="13"/>
  <c r="F142" i="13"/>
  <c r="D142" i="13"/>
  <c r="H142" i="13"/>
  <c r="G142" i="13"/>
  <c r="B142" i="13"/>
  <c r="E142" i="13"/>
  <c r="C142" i="13"/>
  <c r="G143" i="13"/>
  <c r="B143" i="13"/>
  <c r="F143" i="13"/>
  <c r="C143" i="13"/>
  <c r="E143" i="13"/>
  <c r="D143" i="13"/>
  <c r="H143" i="13"/>
  <c r="E144" i="13"/>
  <c r="B144" i="13"/>
  <c r="G144" i="13"/>
  <c r="C144" i="13"/>
  <c r="H144" i="13"/>
  <c r="D144" i="13"/>
  <c r="F144" i="13"/>
  <c r="H145" i="13"/>
  <c r="C145" i="13"/>
  <c r="F145" i="13"/>
  <c r="D145" i="13"/>
  <c r="E145" i="13"/>
  <c r="B145" i="13"/>
  <c r="G145" i="13"/>
  <c r="G146" i="13"/>
  <c r="B146" i="13"/>
  <c r="D146" i="13"/>
  <c r="F146" i="13"/>
  <c r="C146" i="13"/>
  <c r="H146" i="13"/>
  <c r="E146" i="13"/>
  <c r="H147" i="13"/>
  <c r="B147" i="13"/>
  <c r="C147" i="13"/>
  <c r="G147" i="13"/>
  <c r="E147" i="13"/>
  <c r="D147" i="13"/>
  <c r="F147" i="13"/>
  <c r="H148" i="13"/>
  <c r="D148" i="13"/>
  <c r="B148" i="13"/>
  <c r="F148" i="13"/>
  <c r="E148" i="13"/>
  <c r="G148" i="13"/>
  <c r="C148" i="13"/>
  <c r="F149" i="13"/>
  <c r="C149" i="13"/>
  <c r="D149" i="13"/>
  <c r="E149" i="13"/>
  <c r="H149" i="13"/>
  <c r="B149" i="13"/>
  <c r="G149" i="13"/>
  <c r="G150" i="13"/>
  <c r="C150" i="13"/>
  <c r="E150" i="13"/>
  <c r="D150" i="13"/>
  <c r="B150" i="13"/>
  <c r="H150" i="13"/>
  <c r="F150" i="13"/>
  <c r="H151" i="13"/>
  <c r="B151" i="13"/>
  <c r="F151" i="13"/>
  <c r="C151" i="13"/>
  <c r="E151" i="13"/>
  <c r="D151" i="13"/>
  <c r="G151" i="13"/>
  <c r="G152" i="13"/>
  <c r="B152" i="13"/>
  <c r="H152" i="13"/>
  <c r="C152" i="13"/>
  <c r="E152" i="13"/>
  <c r="D152" i="13"/>
  <c r="F152" i="13"/>
  <c r="F153" i="13"/>
  <c r="B153" i="13"/>
  <c r="G153" i="13"/>
  <c r="C153" i="13"/>
  <c r="H153" i="13"/>
  <c r="D153" i="13"/>
  <c r="E153" i="13"/>
  <c r="E154" i="13"/>
  <c r="B154" i="13"/>
  <c r="F154" i="13"/>
  <c r="D154" i="13"/>
  <c r="G154" i="13"/>
  <c r="C154" i="13"/>
  <c r="H154" i="13"/>
  <c r="E155" i="13"/>
  <c r="D155" i="13"/>
  <c r="H155" i="13"/>
  <c r="C155" i="13"/>
  <c r="B155" i="13"/>
  <c r="G155" i="13"/>
  <c r="F155" i="13"/>
  <c r="E156" i="13"/>
  <c r="D156" i="13"/>
  <c r="B156" i="13"/>
  <c r="F156" i="13"/>
  <c r="H156" i="13"/>
  <c r="G156" i="13"/>
  <c r="C156" i="13"/>
  <c r="G157" i="13"/>
  <c r="C157" i="13"/>
  <c r="D157" i="13"/>
  <c r="E157" i="13"/>
  <c r="B157" i="13"/>
  <c r="H157" i="13"/>
  <c r="F157" i="13"/>
  <c r="E158" i="13"/>
  <c r="B158" i="13"/>
  <c r="F158" i="13"/>
  <c r="D158" i="13"/>
  <c r="C158" i="13"/>
  <c r="H158" i="13"/>
  <c r="G158" i="13"/>
  <c r="G159" i="13"/>
  <c r="B159" i="13"/>
  <c r="F159" i="13"/>
  <c r="C159" i="13"/>
  <c r="E159" i="13"/>
  <c r="D159" i="13"/>
  <c r="H159" i="13"/>
  <c r="E160" i="13"/>
  <c r="B160" i="13"/>
  <c r="G160" i="13"/>
  <c r="C160" i="13"/>
  <c r="H160" i="13"/>
  <c r="D160" i="13"/>
  <c r="F160" i="13"/>
  <c r="H161" i="13"/>
  <c r="B161" i="13"/>
  <c r="F161" i="13"/>
  <c r="G161" i="13"/>
  <c r="D161" i="13"/>
  <c r="E161" i="13"/>
  <c r="C161" i="13"/>
  <c r="E162" i="13"/>
  <c r="B162" i="13"/>
  <c r="G162" i="13"/>
  <c r="D162" i="13"/>
  <c r="F162" i="13"/>
  <c r="C162" i="13"/>
  <c r="H162" i="13"/>
  <c r="F163" i="13"/>
  <c r="D163" i="13"/>
  <c r="H163" i="13"/>
  <c r="C163" i="13"/>
  <c r="E163" i="13"/>
  <c r="B163" i="13"/>
  <c r="G163" i="13"/>
  <c r="G164" i="13"/>
  <c r="C164" i="13"/>
  <c r="H164" i="13"/>
  <c r="D164" i="13"/>
  <c r="B164" i="13"/>
  <c r="F164" i="13"/>
  <c r="E164" i="13"/>
  <c r="H165" i="13"/>
  <c r="B165" i="13"/>
  <c r="F165" i="13"/>
  <c r="C165" i="13"/>
  <c r="E165" i="13"/>
  <c r="D165" i="13"/>
  <c r="G165" i="13"/>
  <c r="F166" i="13"/>
  <c r="G166" i="13"/>
  <c r="C166" i="13"/>
  <c r="E166" i="13"/>
  <c r="D166" i="13"/>
  <c r="H166" i="13"/>
  <c r="B166" i="13"/>
  <c r="H167" i="13"/>
  <c r="B167" i="13"/>
  <c r="E167" i="13"/>
  <c r="C167" i="13"/>
  <c r="F167" i="13"/>
  <c r="D167" i="13"/>
  <c r="G167" i="13"/>
  <c r="G168" i="13"/>
  <c r="B168" i="13"/>
  <c r="E168" i="13"/>
  <c r="C168" i="13"/>
  <c r="D168" i="13"/>
  <c r="H168" i="13"/>
  <c r="F168" i="13"/>
  <c r="F169" i="13"/>
  <c r="B169" i="13"/>
  <c r="H169" i="13"/>
  <c r="C169" i="13"/>
  <c r="G169" i="13"/>
  <c r="D169" i="13"/>
  <c r="E169" i="13"/>
  <c r="E170" i="13"/>
  <c r="B170" i="13"/>
  <c r="G170" i="13"/>
  <c r="D170" i="13"/>
  <c r="F170" i="13"/>
  <c r="C170" i="13"/>
  <c r="H170" i="13"/>
  <c r="E171" i="13"/>
  <c r="D171" i="13"/>
  <c r="H171" i="13"/>
  <c r="C171" i="13"/>
  <c r="B171" i="13"/>
  <c r="G171" i="13"/>
  <c r="F171" i="13"/>
  <c r="E172" i="13"/>
  <c r="C172" i="13"/>
  <c r="H172" i="13"/>
  <c r="G172" i="13"/>
  <c r="D172" i="13"/>
  <c r="B172" i="13"/>
  <c r="F172" i="13"/>
  <c r="F173" i="13"/>
  <c r="B173" i="13"/>
  <c r="C173" i="13"/>
  <c r="D173" i="13"/>
  <c r="G173" i="13"/>
  <c r="E173" i="13"/>
  <c r="H173" i="13"/>
  <c r="G174" i="13"/>
  <c r="B174" i="13"/>
  <c r="E174" i="13"/>
  <c r="C174" i="13"/>
  <c r="F174" i="13"/>
  <c r="D174" i="13"/>
  <c r="H174" i="13"/>
  <c r="G175" i="13"/>
  <c r="B175" i="13"/>
  <c r="F175" i="13"/>
  <c r="C175" i="13"/>
  <c r="D175" i="13"/>
  <c r="E175" i="13"/>
  <c r="H175" i="13"/>
  <c r="G176" i="13"/>
  <c r="B176" i="13"/>
  <c r="H176" i="13"/>
  <c r="C176" i="13"/>
  <c r="D176" i="13"/>
  <c r="F176" i="13"/>
  <c r="E176" i="13"/>
  <c r="F177" i="13"/>
  <c r="B177" i="13"/>
  <c r="G177" i="13"/>
  <c r="C177" i="13"/>
  <c r="H177" i="13"/>
  <c r="D177" i="13"/>
  <c r="E177" i="13"/>
  <c r="F178" i="13"/>
  <c r="B178" i="13"/>
  <c r="C178" i="13"/>
  <c r="D178" i="13"/>
  <c r="H178" i="13"/>
  <c r="E178" i="13"/>
  <c r="G178" i="13"/>
  <c r="E179" i="13"/>
  <c r="D179" i="13"/>
  <c r="H179" i="13"/>
  <c r="C179" i="13"/>
  <c r="B179" i="13"/>
  <c r="F179" i="13"/>
  <c r="G179" i="13"/>
  <c r="H180" i="13"/>
  <c r="C180" i="13"/>
  <c r="G180" i="13"/>
  <c r="D180" i="13"/>
  <c r="F180" i="13"/>
  <c r="B180" i="13"/>
  <c r="E180" i="13"/>
  <c r="B181" i="13"/>
  <c r="F181" i="13"/>
  <c r="G181" i="13"/>
  <c r="H181" i="13"/>
  <c r="C181" i="13"/>
  <c r="D181" i="13"/>
  <c r="E181" i="13"/>
  <c r="D182" i="13"/>
  <c r="H182" i="13"/>
  <c r="E182" i="13"/>
  <c r="B182" i="13"/>
  <c r="G182" i="13"/>
  <c r="C182" i="13"/>
  <c r="F182" i="13"/>
  <c r="F183" i="13"/>
  <c r="B183" i="13"/>
  <c r="H183" i="13"/>
  <c r="G183" i="13"/>
  <c r="E183" i="13"/>
  <c r="C183" i="13"/>
  <c r="D183" i="13"/>
  <c r="F184" i="13"/>
  <c r="B184" i="13"/>
  <c r="D184" i="13"/>
  <c r="H184" i="13"/>
  <c r="G184" i="13"/>
  <c r="E184" i="13"/>
  <c r="C184" i="13"/>
  <c r="F185" i="13"/>
  <c r="B185" i="13"/>
  <c r="G185" i="13"/>
  <c r="C185" i="13"/>
  <c r="H185" i="13"/>
  <c r="D185" i="13"/>
  <c r="E185" i="13"/>
  <c r="G186" i="13"/>
  <c r="C186" i="13"/>
  <c r="E186" i="13"/>
  <c r="D186" i="13"/>
  <c r="F186" i="13"/>
  <c r="B186" i="13"/>
  <c r="H186" i="13"/>
  <c r="E187" i="13"/>
  <c r="D187" i="13"/>
  <c r="F187" i="13"/>
  <c r="B187" i="13"/>
  <c r="C187" i="13"/>
  <c r="G187" i="13"/>
  <c r="H187" i="13"/>
  <c r="E188" i="13"/>
  <c r="C188" i="13"/>
  <c r="G188" i="13"/>
  <c r="D188" i="13"/>
  <c r="H188" i="13"/>
  <c r="F188" i="13"/>
  <c r="B188" i="13"/>
  <c r="F189" i="13"/>
  <c r="B189" i="13"/>
  <c r="G189" i="13"/>
  <c r="C189" i="13"/>
  <c r="H189" i="13"/>
  <c r="D189" i="13"/>
  <c r="E189" i="13"/>
  <c r="F190" i="13"/>
  <c r="B190" i="13"/>
  <c r="G190" i="13"/>
  <c r="D190" i="13"/>
  <c r="E190" i="13"/>
  <c r="H190" i="13"/>
  <c r="C190" i="13"/>
  <c r="H191" i="13"/>
  <c r="C191" i="13"/>
  <c r="G191" i="13"/>
  <c r="D191" i="13"/>
  <c r="E191" i="13"/>
  <c r="B191" i="13"/>
  <c r="F191" i="13"/>
  <c r="F192" i="13"/>
  <c r="B192" i="13"/>
  <c r="E192" i="13"/>
  <c r="C192" i="13"/>
  <c r="H192" i="13"/>
  <c r="D192" i="13"/>
  <c r="G192" i="13"/>
  <c r="E193" i="13"/>
  <c r="B193" i="13"/>
  <c r="G193" i="13"/>
  <c r="C193" i="13"/>
  <c r="D193" i="13"/>
  <c r="F193" i="13"/>
  <c r="H193" i="13"/>
  <c r="F194" i="13"/>
  <c r="C194" i="13"/>
  <c r="E194" i="13"/>
  <c r="H194" i="13"/>
  <c r="D194" i="13"/>
  <c r="G194" i="13"/>
  <c r="B194" i="13"/>
  <c r="E195" i="13"/>
  <c r="B195" i="13"/>
  <c r="F195" i="13"/>
  <c r="C195" i="13"/>
  <c r="D195" i="13"/>
  <c r="G195" i="13"/>
  <c r="H195" i="13"/>
  <c r="E196" i="13"/>
  <c r="D196" i="13"/>
  <c r="G196" i="13"/>
  <c r="B196" i="13"/>
  <c r="C196" i="13"/>
  <c r="F196" i="13"/>
  <c r="H196" i="13"/>
  <c r="F197" i="13"/>
  <c r="B197" i="13"/>
  <c r="H197" i="13"/>
  <c r="C197" i="13"/>
  <c r="D197" i="13"/>
  <c r="E197" i="13"/>
  <c r="G197" i="13"/>
  <c r="E198" i="13"/>
  <c r="B198" i="13"/>
  <c r="C198" i="13"/>
  <c r="G198" i="13"/>
  <c r="F198" i="13"/>
  <c r="D198" i="13"/>
  <c r="H198" i="13"/>
  <c r="F199" i="13"/>
  <c r="D199" i="13"/>
  <c r="E199" i="13"/>
  <c r="B199" i="13"/>
  <c r="C199" i="13"/>
  <c r="H199" i="13"/>
  <c r="G199" i="13"/>
  <c r="E200" i="13"/>
  <c r="C200" i="13"/>
  <c r="H200" i="13"/>
  <c r="B200" i="13"/>
  <c r="D200" i="13"/>
  <c r="G200" i="13"/>
  <c r="F200" i="13"/>
  <c r="F201" i="13"/>
  <c r="B201" i="13"/>
  <c r="G201" i="13"/>
  <c r="C201" i="13"/>
  <c r="H201" i="13"/>
  <c r="D201" i="13"/>
  <c r="E201" i="13"/>
  <c r="F202" i="13"/>
  <c r="B202" i="13"/>
  <c r="E202" i="13"/>
  <c r="C202" i="13"/>
  <c r="D202" i="13"/>
  <c r="H202" i="13"/>
  <c r="G202" i="13"/>
  <c r="E203" i="13"/>
  <c r="B203" i="13"/>
  <c r="F203" i="13"/>
  <c r="C203" i="13"/>
  <c r="D203" i="13"/>
  <c r="G203" i="13"/>
  <c r="H203" i="13"/>
  <c r="E204" i="13"/>
  <c r="B204" i="13"/>
  <c r="G204" i="13"/>
  <c r="C204" i="13"/>
  <c r="D204" i="13"/>
  <c r="H204" i="13"/>
  <c r="F204" i="13"/>
  <c r="F205" i="13"/>
  <c r="B205" i="13"/>
  <c r="H205" i="13"/>
  <c r="C205" i="13"/>
  <c r="G205" i="13"/>
  <c r="D205" i="13"/>
  <c r="E205" i="13"/>
  <c r="E206" i="13"/>
  <c r="B206" i="13"/>
  <c r="G206" i="13"/>
  <c r="C206" i="13"/>
  <c r="F206" i="13"/>
  <c r="D206" i="13"/>
  <c r="H206" i="13"/>
  <c r="H207" i="13"/>
  <c r="D207" i="13"/>
  <c r="B207" i="13"/>
  <c r="G207" i="13"/>
  <c r="E207" i="13"/>
  <c r="C207" i="13"/>
  <c r="F207" i="13"/>
  <c r="E208" i="13"/>
  <c r="C208" i="13"/>
  <c r="B208" i="13"/>
  <c r="D208" i="13"/>
  <c r="H208" i="13"/>
  <c r="G208" i="13"/>
  <c r="F208" i="13"/>
  <c r="G209" i="13"/>
  <c r="B209" i="13"/>
  <c r="H209" i="13"/>
  <c r="D209" i="13"/>
  <c r="C209" i="13"/>
  <c r="F209" i="13"/>
  <c r="E209" i="13"/>
  <c r="H210" i="13"/>
  <c r="C210" i="13"/>
  <c r="G210" i="13"/>
  <c r="D210" i="13"/>
  <c r="F210" i="13"/>
  <c r="B210" i="13"/>
  <c r="E210" i="13"/>
  <c r="E211" i="13"/>
  <c r="B211" i="13"/>
  <c r="G211" i="13"/>
  <c r="H211" i="13"/>
  <c r="F211" i="13"/>
  <c r="C211" i="13"/>
  <c r="D211" i="13"/>
  <c r="E212" i="13"/>
  <c r="B212" i="13"/>
  <c r="G212" i="13"/>
  <c r="C212" i="13"/>
  <c r="F212" i="13"/>
  <c r="D212" i="13"/>
  <c r="H212" i="13"/>
  <c r="H213" i="13"/>
  <c r="B213" i="13"/>
  <c r="C213" i="13"/>
  <c r="G213" i="13"/>
  <c r="E213" i="13"/>
  <c r="F213" i="13"/>
  <c r="D213" i="13"/>
  <c r="E214" i="13"/>
  <c r="B214" i="13"/>
  <c r="F214" i="13"/>
  <c r="C214" i="13"/>
  <c r="G214" i="13"/>
  <c r="D214" i="13"/>
  <c r="H214" i="13"/>
  <c r="G215" i="13"/>
  <c r="D215" i="13"/>
  <c r="E215" i="13"/>
  <c r="B215" i="13"/>
  <c r="H215" i="13"/>
  <c r="F215" i="13"/>
  <c r="C215" i="13"/>
  <c r="E216" i="13"/>
  <c r="C216" i="13"/>
  <c r="B216" i="13"/>
  <c r="D216" i="13"/>
  <c r="F216" i="13"/>
  <c r="H216" i="13"/>
  <c r="G216" i="13"/>
  <c r="F217" i="13"/>
  <c r="G217" i="13"/>
  <c r="D217" i="13"/>
  <c r="H217" i="13"/>
  <c r="E217" i="13"/>
  <c r="B217" i="13"/>
  <c r="C217" i="13"/>
  <c r="F218" i="13"/>
  <c r="C218" i="13"/>
  <c r="E218" i="13"/>
  <c r="B218" i="13"/>
  <c r="H218" i="13"/>
  <c r="G218" i="13"/>
  <c r="D218" i="13"/>
  <c r="E219" i="13"/>
  <c r="B219" i="13"/>
  <c r="D219" i="13"/>
  <c r="G219" i="13"/>
  <c r="H219" i="13"/>
  <c r="F219" i="13"/>
  <c r="C219" i="13"/>
  <c r="F220" i="13"/>
  <c r="B220" i="13"/>
  <c r="E220" i="13"/>
  <c r="C220" i="13"/>
  <c r="H220" i="13"/>
  <c r="G220" i="13"/>
  <c r="D220" i="13"/>
  <c r="H221" i="13"/>
  <c r="B221" i="13"/>
  <c r="C221" i="13"/>
  <c r="G221" i="13"/>
  <c r="E221" i="13"/>
  <c r="F221" i="13"/>
  <c r="D221" i="13"/>
  <c r="E222" i="13"/>
  <c r="B222" i="13"/>
  <c r="C222" i="13"/>
  <c r="G222" i="13"/>
  <c r="F222" i="13"/>
  <c r="H222" i="13"/>
  <c r="D222" i="13"/>
  <c r="G223" i="13"/>
  <c r="B223" i="13"/>
  <c r="E223" i="13"/>
  <c r="C223" i="13"/>
  <c r="F223" i="13"/>
  <c r="D223" i="13"/>
  <c r="H223" i="13"/>
  <c r="H224" i="13"/>
  <c r="C224" i="13"/>
  <c r="E224" i="13"/>
  <c r="B224" i="13"/>
  <c r="F224" i="13"/>
  <c r="D224" i="13"/>
  <c r="G224" i="13"/>
  <c r="H225" i="13"/>
  <c r="C225" i="13"/>
  <c r="E225" i="13"/>
  <c r="B225" i="13"/>
  <c r="G225" i="13"/>
  <c r="D225" i="13"/>
  <c r="F225" i="13"/>
  <c r="G226" i="13"/>
  <c r="C226" i="13"/>
  <c r="F226" i="13"/>
  <c r="B226" i="13"/>
  <c r="E226" i="13"/>
  <c r="H226" i="13"/>
  <c r="D226" i="13"/>
  <c r="F227" i="13"/>
  <c r="B227" i="13"/>
  <c r="E227" i="13"/>
  <c r="C227" i="13"/>
  <c r="D227" i="13"/>
  <c r="H227" i="13"/>
  <c r="G227" i="13"/>
  <c r="H228" i="13"/>
  <c r="B228" i="13"/>
  <c r="C228" i="13"/>
  <c r="D228" i="13"/>
  <c r="G228" i="13"/>
  <c r="F228" i="13"/>
  <c r="E228" i="13"/>
  <c r="G229" i="13"/>
  <c r="B229" i="13"/>
  <c r="H229" i="13"/>
  <c r="C229" i="13"/>
  <c r="F229" i="13"/>
  <c r="D229" i="13"/>
  <c r="E229" i="13"/>
  <c r="G230" i="13"/>
  <c r="B230" i="13"/>
  <c r="F230" i="13"/>
  <c r="E230" i="13"/>
  <c r="D230" i="13"/>
  <c r="C230" i="13"/>
  <c r="H230" i="13"/>
  <c r="E231" i="13"/>
  <c r="D231" i="13"/>
  <c r="B231" i="13"/>
  <c r="H231" i="13"/>
  <c r="G231" i="13"/>
  <c r="F231" i="13"/>
  <c r="C231" i="13"/>
  <c r="F232" i="13"/>
  <c r="C232" i="13"/>
  <c r="B232" i="13"/>
  <c r="E232" i="13"/>
  <c r="D232" i="13"/>
  <c r="H232" i="13"/>
  <c r="G232" i="13"/>
  <c r="F233" i="13"/>
  <c r="B233" i="13"/>
  <c r="H233" i="13"/>
  <c r="D233" i="13"/>
  <c r="E233" i="13"/>
  <c r="G233" i="13"/>
  <c r="C233" i="13"/>
  <c r="G234" i="13"/>
  <c r="C234" i="13"/>
  <c r="E234" i="13"/>
  <c r="D234" i="13"/>
  <c r="B234" i="13"/>
  <c r="F234" i="13"/>
  <c r="H234" i="13"/>
  <c r="H235" i="13"/>
  <c r="B235" i="13"/>
  <c r="F235" i="13"/>
  <c r="C235" i="13"/>
  <c r="D235" i="13"/>
  <c r="E235" i="13"/>
  <c r="G235" i="13"/>
  <c r="F236" i="13"/>
  <c r="B236" i="13"/>
  <c r="H236" i="13"/>
  <c r="G236" i="13"/>
  <c r="C236" i="13"/>
  <c r="E236" i="13"/>
  <c r="D236" i="13"/>
  <c r="G237" i="13"/>
  <c r="B237" i="13"/>
  <c r="D237" i="13"/>
  <c r="E237" i="13"/>
  <c r="H237" i="13"/>
  <c r="F237" i="13"/>
  <c r="C237" i="13"/>
  <c r="G238" i="13"/>
  <c r="B238" i="13"/>
  <c r="F238" i="13"/>
  <c r="C238" i="13"/>
  <c r="E238" i="13"/>
  <c r="D238" i="13"/>
  <c r="H238" i="13"/>
  <c r="H239" i="13"/>
  <c r="D239" i="13"/>
  <c r="G239" i="13"/>
  <c r="B239" i="13"/>
  <c r="E239" i="13"/>
  <c r="C239" i="13"/>
  <c r="F239" i="13"/>
  <c r="F240" i="13"/>
  <c r="C240" i="13"/>
  <c r="B240" i="13"/>
  <c r="H240" i="13"/>
  <c r="E240" i="13"/>
  <c r="D240" i="13"/>
  <c r="G240" i="13"/>
  <c r="G241" i="13"/>
  <c r="B241" i="13"/>
  <c r="H241" i="13"/>
  <c r="F241" i="13"/>
  <c r="E241" i="13"/>
  <c r="D241" i="13"/>
  <c r="C241" i="13"/>
  <c r="H242" i="13"/>
  <c r="C242" i="13"/>
  <c r="G242" i="13"/>
  <c r="D242" i="13"/>
  <c r="B242" i="13"/>
  <c r="E242" i="13"/>
  <c r="F242" i="13"/>
  <c r="H243" i="13"/>
  <c r="F243" i="13"/>
  <c r="C243" i="13"/>
  <c r="D243" i="13"/>
  <c r="E243" i="13"/>
  <c r="G243" i="13"/>
  <c r="B243" i="13"/>
  <c r="E244" i="13"/>
  <c r="C244" i="13"/>
  <c r="G244" i="13"/>
  <c r="F244" i="13"/>
  <c r="H244" i="13"/>
  <c r="B244" i="13"/>
  <c r="D244" i="13"/>
  <c r="G245" i="13"/>
  <c r="B245" i="13"/>
  <c r="C245" i="13"/>
  <c r="E245" i="13"/>
  <c r="F245" i="13"/>
  <c r="H245" i="13"/>
  <c r="D245" i="13"/>
  <c r="G246" i="13"/>
  <c r="F246" i="13"/>
  <c r="H246" i="13"/>
  <c r="B246" i="13"/>
  <c r="C246" i="13"/>
  <c r="E246" i="13"/>
  <c r="D246" i="13"/>
  <c r="G247" i="13"/>
  <c r="D247" i="13"/>
  <c r="F247" i="13"/>
  <c r="B247" i="13"/>
  <c r="E247" i="13"/>
  <c r="C247" i="13"/>
  <c r="H247" i="13"/>
  <c r="H248" i="13"/>
  <c r="C248" i="13"/>
  <c r="E248" i="13"/>
  <c r="B248" i="13"/>
  <c r="D248" i="13"/>
  <c r="G248" i="13"/>
  <c r="F248" i="13"/>
  <c r="D249" i="13"/>
  <c r="H249" i="13"/>
  <c r="C249" i="13"/>
  <c r="E249" i="13"/>
  <c r="G249" i="13"/>
  <c r="F249" i="13"/>
  <c r="B249" i="13"/>
  <c r="E250" i="13"/>
  <c r="D250" i="13"/>
  <c r="G250" i="13"/>
  <c r="B250" i="13"/>
  <c r="H250" i="13"/>
  <c r="C250" i="13"/>
  <c r="F250" i="13"/>
  <c r="F251" i="13"/>
  <c r="C251" i="13"/>
  <c r="H251" i="13"/>
  <c r="D251" i="13"/>
  <c r="B251" i="13"/>
  <c r="G251" i="13"/>
  <c r="E251" i="13"/>
  <c r="F252" i="13"/>
  <c r="B252" i="13"/>
  <c r="G252" i="13"/>
  <c r="D252" i="13"/>
  <c r="E252" i="13"/>
  <c r="C252" i="13"/>
  <c r="H252" i="13"/>
  <c r="F253" i="13"/>
  <c r="C253" i="13"/>
  <c r="H253" i="13"/>
  <c r="B253" i="13"/>
  <c r="G253" i="13"/>
  <c r="D253" i="13"/>
  <c r="E253" i="13"/>
  <c r="H254" i="13"/>
  <c r="B254" i="13"/>
  <c r="F254" i="13"/>
  <c r="C254" i="13"/>
  <c r="E254" i="13"/>
  <c r="D254" i="13"/>
  <c r="G254" i="13"/>
  <c r="H255" i="13"/>
  <c r="D255" i="13"/>
  <c r="G255" i="13"/>
  <c r="C255" i="13"/>
  <c r="B255" i="13"/>
  <c r="E255" i="13"/>
  <c r="F255" i="13"/>
  <c r="H256" i="13"/>
  <c r="E256" i="13"/>
  <c r="B256" i="13"/>
  <c r="D256" i="13"/>
  <c r="C256" i="13"/>
  <c r="G256" i="13"/>
  <c r="F256" i="13"/>
  <c r="C257" i="13"/>
  <c r="H257" i="13"/>
  <c r="D257" i="13"/>
  <c r="F257" i="13"/>
  <c r="E257" i="13"/>
  <c r="B257" i="13"/>
  <c r="G257" i="13"/>
  <c r="H258" i="13"/>
  <c r="D258" i="13"/>
  <c r="G258" i="13"/>
  <c r="B258" i="13"/>
  <c r="C258" i="13"/>
  <c r="E258" i="13"/>
  <c r="F258" i="13"/>
  <c r="H259" i="13"/>
  <c r="C259" i="13"/>
  <c r="B259" i="13"/>
  <c r="E259" i="13"/>
  <c r="G259" i="13"/>
  <c r="F259" i="13"/>
  <c r="D259" i="13"/>
  <c r="F260" i="13"/>
  <c r="C260" i="13"/>
  <c r="H260" i="13"/>
  <c r="D260" i="13"/>
  <c r="B260" i="13"/>
  <c r="E260" i="13"/>
  <c r="G260" i="13"/>
  <c r="H261" i="13"/>
  <c r="F261" i="13"/>
  <c r="C261" i="13"/>
  <c r="D261" i="13"/>
  <c r="G261" i="13"/>
  <c r="B261" i="13"/>
  <c r="E261" i="13"/>
  <c r="G262" i="13"/>
  <c r="B262" i="13"/>
  <c r="D262" i="13"/>
  <c r="H262" i="13"/>
  <c r="F262" i="13"/>
  <c r="C262" i="13"/>
  <c r="E262" i="13"/>
  <c r="G263" i="13"/>
  <c r="B263" i="13"/>
  <c r="F263" i="13"/>
  <c r="C263" i="13"/>
  <c r="D263" i="13"/>
  <c r="E263" i="13"/>
  <c r="H263" i="13"/>
  <c r="E264" i="13"/>
  <c r="C264" i="13"/>
  <c r="G264" i="13"/>
  <c r="F264" i="13"/>
  <c r="H264" i="13"/>
  <c r="B264" i="13"/>
  <c r="D264" i="13"/>
  <c r="F265" i="13"/>
  <c r="B265" i="13"/>
  <c r="H265" i="13"/>
  <c r="C265" i="13"/>
  <c r="D265" i="13"/>
  <c r="E265" i="13"/>
  <c r="G265" i="13"/>
  <c r="F266" i="13"/>
  <c r="H266" i="13"/>
  <c r="E266" i="13"/>
  <c r="D266" i="13"/>
  <c r="G266" i="13"/>
  <c r="B266" i="13"/>
  <c r="C266" i="13"/>
  <c r="H267" i="13"/>
  <c r="D267" i="13"/>
  <c r="B267" i="13"/>
  <c r="E267" i="13"/>
  <c r="G267" i="13"/>
  <c r="F267" i="13"/>
  <c r="C267" i="13"/>
  <c r="G268" i="13"/>
  <c r="C268" i="13"/>
  <c r="D268" i="13"/>
  <c r="H268" i="13"/>
  <c r="F268" i="13"/>
  <c r="E268" i="13"/>
  <c r="B268" i="13"/>
  <c r="F269" i="13"/>
  <c r="C269" i="13"/>
  <c r="D269" i="13"/>
  <c r="E269" i="13"/>
  <c r="B269" i="13"/>
  <c r="H269" i="13"/>
  <c r="G269" i="13"/>
  <c r="F270" i="13"/>
  <c r="D270" i="13"/>
  <c r="C270" i="13"/>
  <c r="G270" i="13"/>
  <c r="H270" i="13"/>
  <c r="E270" i="13"/>
  <c r="B270" i="13"/>
  <c r="H271" i="13"/>
  <c r="C271" i="13"/>
  <c r="G271" i="13"/>
  <c r="B271" i="13"/>
  <c r="E271" i="13"/>
  <c r="D271" i="13"/>
  <c r="F271" i="13"/>
  <c r="F272" i="13"/>
  <c r="H272" i="13"/>
  <c r="B272" i="13"/>
  <c r="E272" i="13"/>
  <c r="C272" i="13"/>
  <c r="G272" i="13"/>
  <c r="D272" i="13"/>
  <c r="C273" i="13"/>
  <c r="B273" i="13"/>
  <c r="F273" i="13"/>
  <c r="E273" i="13"/>
  <c r="H273" i="13"/>
  <c r="G273" i="13"/>
  <c r="D273" i="13"/>
  <c r="F274" i="13"/>
  <c r="H274" i="13"/>
  <c r="B274" i="13"/>
  <c r="D274" i="13"/>
  <c r="G274" i="13"/>
  <c r="C274" i="13"/>
  <c r="E274" i="13"/>
  <c r="F276" i="13"/>
  <c r="B275" i="13"/>
  <c r="B276" i="13"/>
  <c r="E276" i="13"/>
  <c r="H276" i="13"/>
  <c r="C275" i="13"/>
  <c r="D276" i="13"/>
  <c r="F275" i="13"/>
  <c r="D275" i="13"/>
  <c r="C276" i="13"/>
  <c r="H275" i="13"/>
  <c r="E275" i="13"/>
  <c r="G276" i="13"/>
  <c r="G275" i="13"/>
  <c r="H277" i="13"/>
  <c r="D277" i="13"/>
  <c r="F277" i="13"/>
  <c r="G277" i="13"/>
  <c r="C277" i="13"/>
  <c r="B277" i="13"/>
  <c r="E277" i="13"/>
  <c r="G278" i="13"/>
  <c r="D278" i="13"/>
  <c r="E278" i="13"/>
  <c r="C278" i="13"/>
  <c r="B278" i="13"/>
  <c r="F278" i="13"/>
  <c r="H278" i="13"/>
  <c r="G279" i="13"/>
  <c r="B279" i="13"/>
  <c r="E279" i="13"/>
  <c r="C279" i="13"/>
  <c r="D279" i="13"/>
  <c r="F279" i="13"/>
  <c r="H279" i="13"/>
  <c r="F280" i="13"/>
  <c r="D280" i="13"/>
  <c r="H280" i="13"/>
  <c r="B280" i="13"/>
  <c r="E280" i="13"/>
  <c r="C280" i="13"/>
  <c r="G280" i="13"/>
  <c r="H281" i="13"/>
  <c r="C281" i="13"/>
  <c r="F281" i="13"/>
  <c r="G281" i="13"/>
  <c r="D281" i="13"/>
  <c r="B281" i="13"/>
  <c r="E281" i="13"/>
  <c r="F282" i="13"/>
  <c r="B282" i="13"/>
  <c r="H282" i="13"/>
  <c r="C282" i="13"/>
  <c r="E282" i="13"/>
  <c r="D282" i="13"/>
  <c r="G282" i="13"/>
  <c r="G283" i="13"/>
  <c r="C283" i="13"/>
  <c r="H283" i="13"/>
  <c r="E283" i="13"/>
  <c r="B283" i="13"/>
  <c r="D283" i="13"/>
  <c r="F283" i="13"/>
  <c r="G284" i="13"/>
  <c r="C284" i="13"/>
  <c r="B284" i="13"/>
  <c r="H284" i="13"/>
  <c r="F284" i="13"/>
  <c r="E284" i="13"/>
  <c r="D284" i="13"/>
  <c r="G285" i="13"/>
  <c r="D285" i="13"/>
  <c r="F285" i="13"/>
  <c r="B285" i="13"/>
  <c r="C285" i="13"/>
  <c r="E285" i="13"/>
  <c r="H285" i="13"/>
  <c r="H286" i="13"/>
  <c r="D286" i="13"/>
  <c r="E286" i="13"/>
  <c r="B286" i="13"/>
  <c r="F286" i="13"/>
  <c r="C286" i="13"/>
  <c r="G286" i="13"/>
  <c r="H287" i="13"/>
  <c r="B287" i="13"/>
  <c r="G287" i="13"/>
  <c r="E287" i="13"/>
  <c r="D287" i="13"/>
  <c r="F287" i="13"/>
  <c r="C287" i="13"/>
  <c r="H288" i="13"/>
  <c r="D288" i="13"/>
  <c r="E288" i="13"/>
  <c r="B288" i="13"/>
  <c r="C288" i="13"/>
  <c r="F288" i="13"/>
  <c r="G288" i="13"/>
  <c r="E289" i="13"/>
  <c r="C289" i="13"/>
  <c r="H289" i="13"/>
  <c r="D289" i="13"/>
  <c r="G289" i="13"/>
  <c r="B289" i="13"/>
  <c r="F289" i="13"/>
  <c r="H290" i="13"/>
  <c r="E290" i="13"/>
  <c r="G290" i="13"/>
  <c r="B290" i="13"/>
  <c r="F290" i="13"/>
  <c r="C290" i="13"/>
  <c r="D290" i="13"/>
  <c r="F291" i="13"/>
  <c r="D291" i="13"/>
  <c r="E291" i="13"/>
  <c r="H291" i="13"/>
  <c r="B291" i="13"/>
  <c r="C291" i="13"/>
  <c r="G291" i="13"/>
  <c r="F292" i="13"/>
  <c r="D292" i="13"/>
  <c r="H292" i="13"/>
  <c r="C292" i="13"/>
  <c r="B292" i="13"/>
  <c r="G292" i="13"/>
  <c r="E292" i="13"/>
  <c r="H293" i="13"/>
  <c r="D293" i="13"/>
  <c r="G293" i="13"/>
  <c r="F293" i="13"/>
  <c r="B293" i="13"/>
  <c r="E293" i="13"/>
  <c r="C293" i="13"/>
  <c r="G294" i="13"/>
  <c r="B294" i="13"/>
  <c r="C294" i="13"/>
  <c r="H294" i="13"/>
  <c r="D294" i="13"/>
  <c r="E294" i="13"/>
  <c r="F294" i="13"/>
  <c r="F295" i="13"/>
  <c r="E295" i="13"/>
  <c r="D295" i="13"/>
  <c r="B295" i="13"/>
  <c r="H295" i="13"/>
  <c r="C295" i="13"/>
  <c r="G295" i="13"/>
  <c r="H296" i="13"/>
  <c r="E296" i="13"/>
  <c r="B296" i="13"/>
  <c r="D296" i="13"/>
  <c r="G296" i="13"/>
  <c r="C296" i="13"/>
  <c r="F296" i="13"/>
  <c r="G314" i="13"/>
  <c r="F314" i="13"/>
  <c r="H314" i="13"/>
  <c r="E314" i="13"/>
  <c r="D314" i="13"/>
  <c r="C314" i="13"/>
  <c r="B314" i="13"/>
  <c r="A315" i="13" a="1"/>
  <c r="A315" i="13" s="1"/>
  <c r="A2" i="24"/>
  <c r="F315" i="13" l="1"/>
  <c r="E315" i="13"/>
  <c r="G315" i="13"/>
  <c r="H315" i="13"/>
  <c r="D315" i="13"/>
  <c r="C315" i="13"/>
  <c r="B315" i="13"/>
  <c r="A316" i="13" a="1"/>
  <c r="A316" i="13" s="1"/>
  <c r="I9" i="15"/>
  <c r="H9" i="15"/>
  <c r="G9" i="15"/>
  <c r="F9" i="15"/>
  <c r="E9" i="15"/>
  <c r="D9" i="15"/>
  <c r="C9" i="15"/>
  <c r="H316" i="13" l="1"/>
  <c r="F316" i="13"/>
  <c r="E316" i="13"/>
  <c r="G316" i="13"/>
  <c r="B316" i="13"/>
  <c r="C316" i="13"/>
  <c r="D316" i="13"/>
  <c r="A317" i="13" a="1"/>
  <c r="A317" i="13" s="1"/>
  <c r="E12" i="15"/>
  <c r="D12" i="15"/>
  <c r="C12" i="15"/>
  <c r="E317" i="13" l="1"/>
  <c r="H317" i="13"/>
  <c r="F317" i="13"/>
  <c r="G317" i="13"/>
  <c r="C317" i="13"/>
  <c r="B317" i="13"/>
  <c r="D317" i="13"/>
  <c r="A318" i="13" a="1"/>
  <c r="A318" i="13" s="1"/>
  <c r="B13" i="1"/>
  <c r="G318" i="13" l="1"/>
  <c r="H318" i="13"/>
  <c r="F318" i="13"/>
  <c r="E318" i="13"/>
  <c r="B318" i="13"/>
  <c r="C318" i="13"/>
  <c r="D318" i="13"/>
  <c r="A319" i="13" a="1"/>
  <c r="A319" i="13" s="1"/>
  <c r="I14" i="15"/>
  <c r="H14" i="15"/>
  <c r="F319" i="13" l="1"/>
  <c r="H319" i="13"/>
  <c r="G319" i="13"/>
  <c r="E319" i="13"/>
  <c r="D319" i="13"/>
  <c r="B319" i="13"/>
  <c r="C319" i="13"/>
  <c r="A320" i="13" a="1"/>
  <c r="A320" i="13" s="1"/>
  <c r="B2" i="15"/>
  <c r="A2" i="7"/>
  <c r="A17" i="8"/>
  <c r="A4" i="8"/>
  <c r="A3" i="6"/>
  <c r="A2" i="5"/>
  <c r="G320" i="13" l="1"/>
  <c r="F320" i="13"/>
  <c r="H320" i="13"/>
  <c r="E320" i="13"/>
  <c r="B320" i="13"/>
  <c r="C320" i="13"/>
  <c r="D320" i="13"/>
  <c r="A321" i="13" a="1"/>
  <c r="A321" i="13" s="1"/>
  <c r="A2" i="4"/>
  <c r="F321" i="13" l="1"/>
  <c r="E321" i="13"/>
  <c r="H321" i="13"/>
  <c r="G321" i="13"/>
  <c r="B321" i="13"/>
  <c r="D321" i="13"/>
  <c r="C321" i="13"/>
  <c r="A322" i="13" a="1"/>
  <c r="A322" i="13" s="1"/>
  <c r="A2" i="2"/>
  <c r="G10" i="15" s="1"/>
  <c r="E322" i="13" l="1"/>
  <c r="G322" i="13"/>
  <c r="F322" i="13"/>
  <c r="H322" i="13"/>
  <c r="D322" i="13"/>
  <c r="B322" i="13"/>
  <c r="C322" i="13"/>
  <c r="A323" i="13" a="1"/>
  <c r="A323" i="13" s="1"/>
  <c r="I10" i="15"/>
  <c r="H10" i="15"/>
  <c r="B11" i="1"/>
  <c r="B9" i="1"/>
  <c r="F323" i="13" l="1"/>
  <c r="E323" i="13"/>
  <c r="G323" i="13"/>
  <c r="H323" i="13"/>
  <c r="D323" i="13"/>
  <c r="C323" i="13"/>
  <c r="B323" i="13"/>
  <c r="A324" i="13" a="1"/>
  <c r="A324" i="13" s="1"/>
  <c r="H17" i="15"/>
  <c r="R9" i="15"/>
  <c r="S9" i="15"/>
  <c r="T9" i="15"/>
  <c r="Q9" i="15"/>
  <c r="N9" i="15"/>
  <c r="O9" i="15"/>
  <c r="P9" i="15"/>
  <c r="M9" i="15"/>
  <c r="G324" i="13" l="1"/>
  <c r="E324" i="13"/>
  <c r="F324" i="13"/>
  <c r="H324" i="13"/>
  <c r="D324" i="13"/>
  <c r="B324" i="13"/>
  <c r="C324" i="13"/>
  <c r="A325" i="13" a="1"/>
  <c r="A325" i="13" s="1"/>
  <c r="Q5" i="8"/>
  <c r="K5" i="8"/>
  <c r="L5" i="8"/>
  <c r="M5" i="8"/>
  <c r="N5" i="8"/>
  <c r="O5" i="8"/>
  <c r="P5" i="8"/>
  <c r="J5" i="8"/>
  <c r="F4" i="14"/>
  <c r="G4" i="14"/>
  <c r="H4" i="14"/>
  <c r="E4" i="14"/>
  <c r="F4" i="13"/>
  <c r="G4" i="13"/>
  <c r="H4" i="13"/>
  <c r="E4" i="13"/>
  <c r="E325" i="13" l="1"/>
  <c r="H325" i="13"/>
  <c r="F325" i="13"/>
  <c r="G325" i="13"/>
  <c r="B325" i="13"/>
  <c r="C325" i="13"/>
  <c r="D325" i="13"/>
  <c r="A326" i="13" a="1"/>
  <c r="A326" i="13" s="1"/>
  <c r="N10" i="15"/>
  <c r="H326" i="13" l="1"/>
  <c r="G326" i="13"/>
  <c r="E326" i="13"/>
  <c r="F326" i="13"/>
  <c r="B326" i="13"/>
  <c r="C326" i="13"/>
  <c r="D326" i="13"/>
  <c r="A327" i="13" a="1"/>
  <c r="A327" i="13" s="1"/>
  <c r="C14" i="15"/>
  <c r="H327" i="13" l="1"/>
  <c r="G327" i="13"/>
  <c r="E327" i="13"/>
  <c r="F327" i="13"/>
  <c r="B327" i="13"/>
  <c r="C327" i="13"/>
  <c r="D327" i="13"/>
  <c r="A328" i="13" a="1"/>
  <c r="A328" i="13" s="1"/>
  <c r="D5" i="14"/>
  <c r="B5" i="14"/>
  <c r="C5" i="14"/>
  <c r="D5" i="13"/>
  <c r="C5" i="13"/>
  <c r="B5" i="13"/>
  <c r="G328" i="13" l="1"/>
  <c r="F328" i="13"/>
  <c r="H328" i="13"/>
  <c r="E328" i="13"/>
  <c r="B328" i="13"/>
  <c r="C328" i="13"/>
  <c r="D328" i="13"/>
  <c r="A329" i="13" a="1"/>
  <c r="A329" i="13" s="1"/>
  <c r="D6" i="14"/>
  <c r="B6" i="14"/>
  <c r="C6" i="14"/>
  <c r="R13" i="15"/>
  <c r="R14" i="15" s="1"/>
  <c r="N14" i="15"/>
  <c r="O14" i="15"/>
  <c r="P14" i="15"/>
  <c r="Q14" i="15"/>
  <c r="S14" i="15"/>
  <c r="T14" i="15"/>
  <c r="M14" i="15"/>
  <c r="T10" i="15"/>
  <c r="S10" i="15"/>
  <c r="R10" i="15"/>
  <c r="Q10" i="15"/>
  <c r="Q17" i="15" s="1"/>
  <c r="P10" i="15"/>
  <c r="P17" i="15" s="1"/>
  <c r="O10" i="15"/>
  <c r="O17" i="15" s="1"/>
  <c r="N17" i="15"/>
  <c r="M10" i="15"/>
  <c r="M17" i="15" s="1"/>
  <c r="D14" i="15"/>
  <c r="E14" i="15"/>
  <c r="F14" i="15"/>
  <c r="H18" i="15" s="1"/>
  <c r="G14" i="15"/>
  <c r="E329" i="13" l="1"/>
  <c r="H329" i="13"/>
  <c r="G329" i="13"/>
  <c r="F329" i="13"/>
  <c r="B329" i="13"/>
  <c r="C329" i="13"/>
  <c r="D329" i="13"/>
  <c r="A330" i="13" a="1"/>
  <c r="A330" i="13" s="1"/>
  <c r="C7" i="14"/>
  <c r="D7" i="14"/>
  <c r="B7" i="14"/>
  <c r="S17" i="15"/>
  <c r="T18" i="15"/>
  <c r="R17" i="15"/>
  <c r="P18" i="15"/>
  <c r="M21" i="15"/>
  <c r="T17" i="15"/>
  <c r="M18" i="15"/>
  <c r="Q18" i="15"/>
  <c r="N18" i="15"/>
  <c r="S18" i="15"/>
  <c r="O18" i="15"/>
  <c r="R18" i="15"/>
  <c r="G330" i="13" l="1"/>
  <c r="F330" i="13"/>
  <c r="H330" i="13"/>
  <c r="E330" i="13"/>
  <c r="D330" i="13"/>
  <c r="B330" i="13"/>
  <c r="C330" i="13"/>
  <c r="D8" i="14"/>
  <c r="B8" i="14"/>
  <c r="C8" i="14"/>
  <c r="N21" i="15"/>
  <c r="M22" i="15"/>
  <c r="N22" i="15"/>
  <c r="E10" i="15"/>
  <c r="C10" i="15"/>
  <c r="C17" i="15" s="1"/>
  <c r="F10" i="15"/>
  <c r="D10" i="15"/>
  <c r="B9" i="14" l="1"/>
  <c r="C9" i="14"/>
  <c r="D9" i="14"/>
  <c r="C18" i="15"/>
  <c r="G17" i="15"/>
  <c r="G18" i="15"/>
  <c r="D17" i="15"/>
  <c r="D18" i="15"/>
  <c r="E18" i="15"/>
  <c r="E17" i="15"/>
  <c r="F17" i="15"/>
  <c r="F18" i="15"/>
  <c r="I17" i="15"/>
  <c r="I18" i="15"/>
  <c r="C21" i="15" l="1"/>
  <c r="C22" i="15"/>
</calcChain>
</file>

<file path=xl/sharedStrings.xml><?xml version="1.0" encoding="utf-8"?>
<sst xmlns="http://schemas.openxmlformats.org/spreadsheetml/2006/main" count="6594" uniqueCount="2462">
  <si>
    <t>Closed LLFCs</t>
  </si>
  <si>
    <t>Notes:</t>
  </si>
  <si>
    <t>[Add DNO specific notes relevant to charges]</t>
  </si>
  <si>
    <t>All times are UK clock-time.</t>
  </si>
  <si>
    <t>[Add DNO specific notes]</t>
  </si>
  <si>
    <t>Metered voltage, respective periods and associated LLFCs</t>
  </si>
  <si>
    <t>Period 1</t>
  </si>
  <si>
    <t>Period 2</t>
  </si>
  <si>
    <t>Period 3</t>
  </si>
  <si>
    <t>Period 4</t>
  </si>
  <si>
    <t>Associated LLFC</t>
  </si>
  <si>
    <t>Site</t>
  </si>
  <si>
    <t>Site 1</t>
  </si>
  <si>
    <t>Site 2</t>
  </si>
  <si>
    <t>Site 3</t>
  </si>
  <si>
    <t>Site 4</t>
  </si>
  <si>
    <t>Site 5</t>
  </si>
  <si>
    <t>Demand</t>
  </si>
  <si>
    <t>Generation</t>
  </si>
  <si>
    <t>Time periods</t>
  </si>
  <si>
    <t>(Name 1)</t>
  </si>
  <si>
    <t>(Name 2)</t>
  </si>
  <si>
    <t>(Name 3)</t>
  </si>
  <si>
    <t>(Name 4)</t>
  </si>
  <si>
    <t>Notes</t>
  </si>
  <si>
    <t>All the above times are in UK Clock time</t>
  </si>
  <si>
    <t>Saturday and Sunday
All Year</t>
  </si>
  <si>
    <t>List of data tables in this workbook</t>
  </si>
  <si>
    <t>Worksheet</t>
  </si>
  <si>
    <t>Information</t>
  </si>
  <si>
    <t>Back to Overview</t>
  </si>
  <si>
    <t xml:space="preserve">Annex 3 contains details of any preserved and additional charges that are valid at this time. </t>
  </si>
  <si>
    <t>Status</t>
  </si>
  <si>
    <t>Effective From</t>
  </si>
  <si>
    <t>Open LLFCs</t>
  </si>
  <si>
    <t>PCs</t>
  </si>
  <si>
    <t>Fixed charge p/MPAN/day</t>
  </si>
  <si>
    <t>Capacity charge p/kVA/day</t>
  </si>
  <si>
    <t>Notes to users of this spreadsheet</t>
  </si>
  <si>
    <t>Notes to DNOs populating this spreadsheet</t>
  </si>
  <si>
    <t>EDCM Import 1</t>
  </si>
  <si>
    <t>EDCM Import 2</t>
  </si>
  <si>
    <t>EDCM Import 3</t>
  </si>
  <si>
    <t>EDCM Import 4</t>
  </si>
  <si>
    <t>EDCM Import 5</t>
  </si>
  <si>
    <t>EDCM Import 6</t>
  </si>
  <si>
    <t>EDCM Import 7</t>
  </si>
  <si>
    <t>EDCM Import 8</t>
  </si>
  <si>
    <t>EDCM Import 9</t>
  </si>
  <si>
    <t>EDCM Import 10</t>
  </si>
  <si>
    <t>Annex 5 LLFs</t>
  </si>
  <si>
    <t>EDCM Export 1</t>
  </si>
  <si>
    <t>EDCM Export 2</t>
  </si>
  <si>
    <t>EDCM Export 3</t>
  </si>
  <si>
    <t>EDCM Export 4</t>
  </si>
  <si>
    <t>EDCM Export 5</t>
  </si>
  <si>
    <t>EDCM Export 6</t>
  </si>
  <si>
    <t>EDCM Export 7</t>
  </si>
  <si>
    <t>EDCM Export 8</t>
  </si>
  <si>
    <t>EDCM Export 9</t>
  </si>
  <si>
    <t>EDCM Export 10</t>
  </si>
  <si>
    <t>Name</t>
  </si>
  <si>
    <t>Note: The list of MPANs / MSIDs provided may be incomplete; the DNO reserves the right to apply the listed charges to any other MPANs / MSIDs associated with the site.</t>
  </si>
  <si>
    <t>Nodal prices</t>
  </si>
  <si>
    <t>Reactive power charge
p/kVArh</t>
  </si>
  <si>
    <t>LLFC</t>
  </si>
  <si>
    <t>Import MPANs/MSIDs</t>
  </si>
  <si>
    <t>Export MPANs/MSIDs</t>
  </si>
  <si>
    <t>Annex 3 Preserved charges</t>
  </si>
  <si>
    <t>Annex 4 LDNO charges</t>
  </si>
  <si>
    <t xml:space="preserve">DNOs must endeavour to maintain consistency in the structure of this spreadsheet.
Any changes to the structure must be noted in the 'Notes to users of this spreadsheet'
</t>
  </si>
  <si>
    <t>Unit charges in the red time band apply – between [xx:xx] and [xx:xx], Monday to Friday including bank holidays.</t>
  </si>
  <si>
    <t>Unit charges in the amber time band apply – between [xx:xx] and [xx:xx], Monday to Friday including bank holidays.</t>
  </si>
  <si>
    <t>Unit charges in the green time band apply – between [xx:xx] and [xx:xx], Monday to Friday including bank holidays, and [xx:xx] and [xx:xx] Saturday and Sunday.</t>
  </si>
  <si>
    <t>Generic demand and generation LLFs</t>
  </si>
  <si>
    <t>Metered voltage</t>
  </si>
  <si>
    <t>EHV site specific LLFs</t>
  </si>
  <si>
    <t>EDCM import 1</t>
  </si>
  <si>
    <t>EDCM export 1</t>
  </si>
  <si>
    <t>EDCM import 2</t>
  </si>
  <si>
    <t>EDCM import 3</t>
  </si>
  <si>
    <t>EDCM import 4</t>
  </si>
  <si>
    <t>EDCM import 5</t>
  </si>
  <si>
    <t>EDCM import 6</t>
  </si>
  <si>
    <t>EDCM import 7</t>
  </si>
  <si>
    <t>EDCM import 8</t>
  </si>
  <si>
    <t>EDCM import 9</t>
  </si>
  <si>
    <t>EDCM import 10</t>
  </si>
  <si>
    <t>EDCM export 2</t>
  </si>
  <si>
    <t>EDCM export 3</t>
  </si>
  <si>
    <t>EDCM export 4</t>
  </si>
  <si>
    <t>EDCM export 5</t>
  </si>
  <si>
    <t>EDCM export 6</t>
  </si>
  <si>
    <t>EDCM export 7</t>
  </si>
  <si>
    <t>EDCM export 8</t>
  </si>
  <si>
    <t>EDCM export 9</t>
  </si>
  <si>
    <t>EDCM export 10</t>
  </si>
  <si>
    <t>Import
Unique Identifier</t>
  </si>
  <si>
    <t>Export
Unique Identifier</t>
  </si>
  <si>
    <t>Export Unique Identifier</t>
  </si>
  <si>
    <t>Import
fixed charge
(p/day)</t>
  </si>
  <si>
    <t>Export
fixed charge
(p/day)</t>
  </si>
  <si>
    <t>Red Time Band</t>
  </si>
  <si>
    <t>Amber Time Band</t>
  </si>
  <si>
    <t>Green Time Band</t>
  </si>
  <si>
    <t>Monday to Friday 
(Including Bank Holidays)
All Year</t>
  </si>
  <si>
    <t>Monday to Friday 
(Including Bank Holidays)
November to February Inclusive</t>
  </si>
  <si>
    <t>Super Red Time Band</t>
  </si>
  <si>
    <t>Black Time Band</t>
  </si>
  <si>
    <t>Yellow Time Band</t>
  </si>
  <si>
    <t>Time Periods for Designated EHV Properties</t>
  </si>
  <si>
    <t xml:space="preserve">Please use this spreadsheet with reference to the LC14 use of system charging statement. </t>
  </si>
  <si>
    <t>Saturday and Sunday
All year</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</si>
  <si>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</si>
  <si>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</si>
  <si>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</si>
  <si>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</si>
  <si>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</si>
  <si>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</si>
  <si>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</si>
  <si>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</si>
  <si>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</si>
  <si>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</si>
  <si>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</si>
  <si>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</si>
  <si>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</si>
  <si>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</si>
  <si>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</si>
  <si>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</si>
  <si>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</si>
  <si>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</si>
  <si>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</si>
  <si>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</si>
  <si>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</si>
  <si>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</si>
  <si>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</si>
  <si>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</si>
  <si>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</si>
  <si>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</si>
  <si>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</si>
  <si>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</si>
  <si>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</si>
  <si>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</si>
  <si>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</si>
  <si>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</si>
  <si>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</si>
  <si>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</si>
  <si>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</si>
  <si>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</si>
  <si>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</si>
  <si>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</si>
  <si>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</si>
  <si>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</si>
  <si>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</si>
  <si>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r>
      <t>Contains the underlying [</t>
    </r>
    <r>
      <rPr>
        <sz val="11"/>
        <color theme="3"/>
        <rFont val="Arial"/>
        <family val="2"/>
      </rPr>
      <t>nodal/network group</t>
    </r>
    <r>
      <rPr>
        <sz val="11"/>
        <rFont val="Arial"/>
        <family val="2"/>
      </rPr>
      <t xml:space="preserve">] costs used to calculate the current EDCM charges. </t>
    </r>
  </si>
  <si>
    <t>Import
LLF
period 2</t>
  </si>
  <si>
    <t>Import
LLF
period 1</t>
  </si>
  <si>
    <t>Import
LLF
period 3</t>
  </si>
  <si>
    <t>Import
LLF
period 4</t>
  </si>
  <si>
    <t>Export
LLF
period 1</t>
  </si>
  <si>
    <t>Export
LLF
period 2</t>
  </si>
  <si>
    <t>Export
LLF
period 3</t>
  </si>
  <si>
    <t>Export
LLF
period 4</t>
  </si>
  <si>
    <t>Import
capacity charge
(p/kVA/day)</t>
  </si>
  <si>
    <t>Export
capacity charge
(p/kVA/day)</t>
  </si>
  <si>
    <t>Import
Super Red
unit charge
(p/kWh)</t>
  </si>
  <si>
    <t>Export
Super Red
unit charge
(p/kWh)</t>
  </si>
  <si>
    <t>The drop down list on the charge calculator can be expanded by unprotecting the charge calculator sheet and selecting 'data', 'data validation...' and then expanding the 'source' data range. The sheet can then be protected.</t>
  </si>
  <si>
    <t>Final</t>
  </si>
  <si>
    <t>Company and Licence name, charging year, effective from, status</t>
  </si>
  <si>
    <t>Company and Licence name</t>
  </si>
  <si>
    <t>Copy EDCM table 5001 range starting B101 and paste into G11.  Extend or reduce print area as required.</t>
  </si>
  <si>
    <t>Copy from CDCM table 3701 "Tariffs!A42:I84" and paste values into A14</t>
  </si>
  <si>
    <t>Year</t>
  </si>
  <si>
    <t>Tariff name</t>
  </si>
  <si>
    <t>Copy from EDCM table 6005 "LDNORev!B549:G683" and paste values into D57</t>
  </si>
  <si>
    <t>Exceeded capacity charge
p/kVA/day</t>
  </si>
  <si>
    <t>Import
exceeded capacity charge
(p/kVA/day)</t>
  </si>
  <si>
    <t>Export
exceeded capacity charge
(p/kVA/day)</t>
  </si>
  <si>
    <t>Average daily exceeded capacity
kVA</t>
  </si>
  <si>
    <t>Exceeded capacity charge
£</t>
  </si>
  <si>
    <t>Import exceeded capacity charge
£</t>
  </si>
  <si>
    <t>Export exceeded capacity charge
£</t>
  </si>
  <si>
    <t>'DNOs paste value cells A15:J47 from CDCM 3701 into cells A14:J46</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</si>
  <si>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</si>
  <si>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Annex 6 - Charges for New or Amended Designated EHV Properties</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</si>
  <si>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</si>
  <si>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</si>
  <si>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</si>
  <si>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Effective from date</t>
  </si>
  <si>
    <t>Domestic Aggregated</t>
  </si>
  <si>
    <t>Domestic Aggregated (related MPAN)</t>
  </si>
  <si>
    <t>Non-Domestic Aggregated</t>
  </si>
  <si>
    <t>Non-Domestic Aggregated (related MPAN)</t>
  </si>
  <si>
    <t>LV Site Specific</t>
  </si>
  <si>
    <t>LV Sub Site Specific</t>
  </si>
  <si>
    <t>HV Site Specific</t>
  </si>
  <si>
    <t>Unmetered Supplies</t>
  </si>
  <si>
    <t>LV Generation Aggregated</t>
  </si>
  <si>
    <t>LV Sub Generation Aggregated</t>
  </si>
  <si>
    <t>LV Generation Site Specific</t>
  </si>
  <si>
    <t>LV Generation Site Specific no RP charge</t>
  </si>
  <si>
    <t>LV Sub Generation Site Specific</t>
  </si>
  <si>
    <t>LV Sub Generation Site Specific no RP charge</t>
  </si>
  <si>
    <t>HV Generation Site Specific</t>
  </si>
  <si>
    <t>HV Generation Site Specific no RP charge</t>
  </si>
  <si>
    <t>Site Specific preserved charges/additional LLFCs</t>
  </si>
  <si>
    <t>Time Bands for LV and HV Designated Properties</t>
  </si>
  <si>
    <t>Time Bands for Unmetered Properties</t>
  </si>
  <si>
    <t>Supercustomer preserved charges/additional LLFCs</t>
  </si>
  <si>
    <t>Red/black unit charge
p/kWh</t>
  </si>
  <si>
    <t>Green unit charge
p/kWh</t>
  </si>
  <si>
    <t>Amber/yellow unit charge
p/kWh</t>
  </si>
  <si>
    <t>Annex 1 contains the charges to LV and HV Designated Properties and Unmetered Supplies.</t>
  </si>
  <si>
    <t>LV and HV designated properties and Unmetered Supplies tariff calculator</t>
  </si>
  <si>
    <t>EHV designated property calculator</t>
  </si>
  <si>
    <t>Red unit charge
p/kWh</t>
  </si>
  <si>
    <t>Black unit charge
p/kWh</t>
  </si>
  <si>
    <t>Amber unit charge
p/kWh</t>
  </si>
  <si>
    <t>Yellow unit charge
p/kWh</t>
  </si>
  <si>
    <t>Fixed charge 
p/MPAN/day</t>
  </si>
  <si>
    <t>Capacity charge 
p/kVA/day</t>
  </si>
  <si>
    <t>Exceeded Capacity charge 
p/kVA/day</t>
  </si>
  <si>
    <t>n/a</t>
  </si>
  <si>
    <t>Annex 1 LV, HV and Unmetered Supplies charges</t>
  </si>
  <si>
    <t>Standard Settlement Configuration Id</t>
  </si>
  <si>
    <t>Standard Settlement Configuration Desc</t>
  </si>
  <si>
    <t>10-hour OP</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</si>
  <si>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</si>
  <si>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</si>
  <si>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</si>
  <si>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</si>
  <si>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</si>
  <si>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</si>
  <si>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</si>
  <si>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</si>
  <si>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</si>
  <si>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</si>
  <si>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</si>
  <si>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</si>
  <si>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</si>
  <si>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</si>
  <si>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Key Meter pseudo 2-rate</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</si>
  <si>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</si>
  <si>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</si>
  <si>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</si>
  <si>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</si>
  <si>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</si>
  <si>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</si>
  <si>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</si>
  <si>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</si>
  <si>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</si>
  <si>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</si>
  <si>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</si>
  <si>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</si>
  <si>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</si>
  <si>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</si>
  <si>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</si>
  <si>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</si>
  <si>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</si>
  <si>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</si>
  <si>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</si>
  <si>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</si>
  <si>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</si>
  <si>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</si>
  <si>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</si>
  <si>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</si>
  <si>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</si>
  <si>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</si>
  <si>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</si>
  <si>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</si>
  <si>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</si>
  <si>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</si>
  <si>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</si>
  <si>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</si>
  <si>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</si>
  <si>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</si>
  <si>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</si>
  <si>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</si>
  <si>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</si>
  <si>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</si>
  <si>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</si>
  <si>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</si>
  <si>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</si>
  <si>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</si>
  <si>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</si>
  <si>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</si>
  <si>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</si>
  <si>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</si>
  <si>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</si>
  <si>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</si>
  <si>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</si>
  <si>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</si>
  <si>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</si>
  <si>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</si>
  <si>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</si>
  <si>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</si>
  <si>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</si>
  <si>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</si>
  <si>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</si>
  <si>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</si>
  <si>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</si>
  <si>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</si>
  <si>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</si>
  <si>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</si>
  <si>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</si>
  <si>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</si>
  <si>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</si>
  <si>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</si>
  <si>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</si>
  <si>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</si>
  <si>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</si>
  <si>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</si>
  <si>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</si>
  <si>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</si>
  <si>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</si>
  <si>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</si>
  <si>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</si>
  <si>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</si>
  <si>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</si>
  <si>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</si>
  <si>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</si>
  <si>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</si>
  <si>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</si>
  <si>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</si>
  <si>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</si>
  <si>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</si>
  <si>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</si>
  <si>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</si>
  <si>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</si>
  <si>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</si>
  <si>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</si>
  <si>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</si>
  <si>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</si>
  <si>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</si>
  <si>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</si>
  <si>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</si>
  <si>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</si>
  <si>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</si>
  <si>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</si>
  <si>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</si>
  <si>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</si>
  <si>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</si>
  <si>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</si>
  <si>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</si>
  <si>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</si>
  <si>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</si>
  <si>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</si>
  <si>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</si>
  <si>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</si>
  <si>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</si>
  <si>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</si>
  <si>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</si>
  <si>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</si>
  <si>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</si>
  <si>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</si>
  <si>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</si>
  <si>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</si>
  <si>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</si>
  <si>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</si>
  <si>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</si>
  <si>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</si>
  <si>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</si>
  <si>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</si>
  <si>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</si>
  <si>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</si>
  <si>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</si>
  <si>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</si>
  <si>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</si>
  <si>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</si>
  <si>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</si>
  <si>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</si>
  <si>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</si>
  <si>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</si>
  <si>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</si>
  <si>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</si>
  <si>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</si>
  <si>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</si>
  <si>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</si>
  <si>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</si>
  <si>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</si>
  <si>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</si>
  <si>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</si>
  <si>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</si>
  <si>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</si>
  <si>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</si>
  <si>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</si>
  <si>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</si>
  <si>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</si>
  <si>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</si>
  <si>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</si>
  <si>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</si>
  <si>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</si>
  <si>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</si>
  <si>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</si>
  <si>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</si>
  <si>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</si>
  <si>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</si>
  <si>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</si>
  <si>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</si>
  <si>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</si>
  <si>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</si>
  <si>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</si>
  <si>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</si>
  <si>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</si>
  <si>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</si>
  <si>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</si>
  <si>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</si>
  <si>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</si>
  <si>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</si>
  <si>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</si>
  <si>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</si>
  <si>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</si>
  <si>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</si>
  <si>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</si>
  <si>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</si>
  <si>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</si>
  <si>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</si>
  <si>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</si>
  <si>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</si>
  <si>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</si>
  <si>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</si>
  <si>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</si>
  <si>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</si>
  <si>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</si>
  <si>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General Purpose 2 Rate (paired wth 0950)</t>
  </si>
  <si>
    <t>E10 Heating Single Rate (prd wth 0949)</t>
  </si>
  <si>
    <t>E9 Heating</t>
  </si>
  <si>
    <t>General Purpose 2 Rate (paired wth 0951)</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</si>
  <si>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</si>
  <si>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</si>
  <si>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</si>
  <si>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</si>
  <si>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</si>
  <si>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</si>
  <si>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</si>
  <si>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</si>
  <si>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</si>
  <si>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</si>
  <si>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</si>
  <si>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</si>
  <si>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</si>
  <si>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</si>
  <si>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2 Rate Saturday Off Peak</t>
  </si>
  <si>
    <t>Saturday Off Peak (9-5)</t>
  </si>
  <si>
    <t>Sunday Off Peak (9-5)</t>
  </si>
  <si>
    <t>General Purpose 2 Rate (paired with 0980</t>
  </si>
  <si>
    <t>E10 Heating Single Rate (prd with 0981)</t>
  </si>
  <si>
    <t>Evening Saver</t>
  </si>
  <si>
    <t>Comfort Booster</t>
  </si>
  <si>
    <t>Saturday Off Peak (24 Hrs)</t>
  </si>
  <si>
    <t>Sunday Off Peak (24 Hrs)</t>
  </si>
  <si>
    <t>Evening/Weekend - BST</t>
  </si>
  <si>
    <t>Common Decode</t>
  </si>
  <si>
    <t>Change implemented</t>
  </si>
  <si>
    <t>Date</t>
  </si>
  <si>
    <t>Comments</t>
  </si>
  <si>
    <t>U</t>
  </si>
  <si>
    <t>G</t>
  </si>
  <si>
    <t>Notes updated</t>
  </si>
  <si>
    <t>Updated to reflect DCP 268 which delinks all tariffs from the TPR bands</t>
  </si>
  <si>
    <t>A</t>
  </si>
  <si>
    <t>A/R</t>
  </si>
  <si>
    <t>Code O changed to A/R</t>
  </si>
  <si>
    <t>Code 1 &amp; 2 changed to A</t>
  </si>
  <si>
    <t>Removed TPR</t>
  </si>
  <si>
    <t>Removed TPR lookup element as this no longer effects which rate to apply</t>
  </si>
  <si>
    <t>2</t>
  </si>
  <si>
    <t>4</t>
  </si>
  <si>
    <t>0, 1 or 8</t>
  </si>
  <si>
    <t>Open LLFCs / LDNO unique billing identifier</t>
  </si>
  <si>
    <t>LDNO LV: Non-Domestic Aggregated (related MPAN)</t>
  </si>
  <si>
    <t>LDNO LV: Unmetered Supplies</t>
  </si>
  <si>
    <t>LDNO LV: LV Generation Aggregated</t>
  </si>
  <si>
    <t>LDNO LV: LV Generation Site Specific</t>
  </si>
  <si>
    <t>LDNO HV: Non-Domestic Aggregated (related MPAN)</t>
  </si>
  <si>
    <t>LDNO HV: Unmetered Supplies</t>
  </si>
  <si>
    <t>LDNO HV: LV Generation Aggregated</t>
  </si>
  <si>
    <t>LDNO HV: LV Sub Generation Aggregated</t>
  </si>
  <si>
    <t>LDNO HV: LV Generation Site Specific</t>
  </si>
  <si>
    <t>LDNO HV: LV Sub Generation Site Specific</t>
  </si>
  <si>
    <t>LDNO HV: HV Generation Site Specific</t>
  </si>
  <si>
    <t>LDNO HVplus: Non-Domestic Aggregated (related MPAN)</t>
  </si>
  <si>
    <t>LDNO HVplus: Unmetered Supplies</t>
  </si>
  <si>
    <t>LDNO HVplus: LV Generation Aggregated</t>
  </si>
  <si>
    <t>LDNO HVplus: LV Sub Generation Aggregated</t>
  </si>
  <si>
    <t>LDNO HVplus: LV Generation Site Specific</t>
  </si>
  <si>
    <t>LDNO HVplus: LV Sub Generation Site Specific</t>
  </si>
  <si>
    <t>LDNO HVplus: HV Generation Site Specific</t>
  </si>
  <si>
    <t>LDNO EHV: Non-Domestic Aggregated (related MPAN)</t>
  </si>
  <si>
    <t>LDNO EHV: Unmetered Supplies</t>
  </si>
  <si>
    <t>LDNO EHV: LV Generation Aggregated</t>
  </si>
  <si>
    <t>LDNO EHV: LV Sub Generation Aggregated</t>
  </si>
  <si>
    <t>LDNO EHV: LV Generation Site Specific</t>
  </si>
  <si>
    <t>LDNO EHV: LV Sub Generation Site Specific</t>
  </si>
  <si>
    <t>LDNO EHV: HV Generation Site Specific</t>
  </si>
  <si>
    <t>LDNO 132kV/EHV: Non-Domestic Aggregated (related MPAN)</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</si>
  <si>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</si>
  <si>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</si>
  <si>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</si>
  <si>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</si>
  <si>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</si>
  <si>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</si>
  <si>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Non-Domestic Aggregated (related MPAN)</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</si>
  <si>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</si>
  <si>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</si>
  <si>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</si>
  <si>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</si>
  <si>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</si>
  <si>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</si>
  <si>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Non-Domestic Aggregated (related MPAN)</t>
  </si>
  <si>
    <t>LDNO 0000: Unmetered Supplies</t>
  </si>
  <si>
    <t>LDNO 0000: LV Generation Aggregated</t>
  </si>
  <si>
    <t>LDNO 0000: LV Sub Generation Aggregated</t>
  </si>
  <si>
    <t>LDNO 0000: LV Generation Site Specific</t>
  </si>
  <si>
    <t>LDNO 0000: LV Sub Generation Site Specific</t>
  </si>
  <si>
    <t>LDNO 0000: HV Generation Site Specific</t>
  </si>
  <si>
    <t>Unique billing identifier</t>
  </si>
  <si>
    <t>Supplier of Last Resort 
Fixed charge adder*
p/MPAN/day</t>
  </si>
  <si>
    <t>Eligible Bad Debt
Fixed charge adder***
p/MPAN/day</t>
  </si>
  <si>
    <t>Annex 7  Fixed adders for Supplier of Last Resort and Eligible Bad Debt pass-through costs</t>
  </si>
  <si>
    <t>Annex 7 contains the fixed adders to recover Supplier of Last Resort and Eligible Bad Debt pass-through costs.
The Excess Supplier of Last Resort fixed adder relates to an increase to previously published charges only.</t>
  </si>
  <si>
    <t>Domestic Aggregated (Related MPAN)</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</si>
  <si>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</si>
  <si>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</si>
  <si>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</si>
  <si>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</si>
  <si>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</si>
  <si>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</si>
  <si>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</si>
  <si>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</si>
  <si>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</si>
  <si>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</si>
  <si>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</si>
  <si>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</si>
  <si>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</si>
  <si>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</si>
  <si>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</si>
  <si>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LDNO LV: LV Site Specific No Residual</t>
  </si>
  <si>
    <t>LDNO LV: LV Site Specific Band 1</t>
  </si>
  <si>
    <t>LDNO LV: LV Site Specific Band 2</t>
  </si>
  <si>
    <t>LDNO LV: LV Site Specific Band 3</t>
  </si>
  <si>
    <t>LDNO LV: LV Site Specific Band 4</t>
  </si>
  <si>
    <t>LDNO HV: Domestic Aggregated (Related MPAN)</t>
  </si>
  <si>
    <t>LDNO HV: LV Site Specific No Residual</t>
  </si>
  <si>
    <t>LDNO HV: LV Site Specific Band 1</t>
  </si>
  <si>
    <t>LDNO HV: LV Site Specific Band 2</t>
  </si>
  <si>
    <t>LDNO HV: LV Site Specific Band 3</t>
  </si>
  <si>
    <t>LDNO HV: LV Site Specific Band 4</t>
  </si>
  <si>
    <t>LDNO HV: LV Sub Site Specific No Residual</t>
  </si>
  <si>
    <t>LDNO HV: LV Sub Site Specific Band 1</t>
  </si>
  <si>
    <t>LDNO HV: LV Sub Site Specific Band 2</t>
  </si>
  <si>
    <t>LDNO HV: LV Sub Site Specific Band 3</t>
  </si>
  <si>
    <t>LDNO HV: LV Sub Site Specific Band 4</t>
  </si>
  <si>
    <t>LDNO HV: HV Site Specific No Residual</t>
  </si>
  <si>
    <t>LDNO HV: HV Site Specific Band 1</t>
  </si>
  <si>
    <t>LDNO HV: HV Site Specific Band 2</t>
  </si>
  <si>
    <t>LDNO HV: HV Site Specific Band 3</t>
  </si>
  <si>
    <t>LDNO HV: HV Site Specific Band 4</t>
  </si>
  <si>
    <t>LDNO 0000: LV Site Specific No Residual</t>
  </si>
  <si>
    <t>LDNO 0000: LV Site Specific Band 1</t>
  </si>
  <si>
    <t>LDNO 0000: LV Site Specific Band 2</t>
  </si>
  <si>
    <t>LDNO 0000: LV Site Specific Band 3</t>
  </si>
  <si>
    <t>LDNO 0000: LV Site Specific Band 4</t>
  </si>
  <si>
    <t>LDNO 0000: LV Sub Site Specific No Residual</t>
  </si>
  <si>
    <t>LDNO 0000: LV Sub Site Specific Band 1</t>
  </si>
  <si>
    <t>LDNO 0000: LV Sub Site Specific Band 2</t>
  </si>
  <si>
    <t>LDNO 0000: LV Sub Site Specific Band 3</t>
  </si>
  <si>
    <t>LDNO 0000: LV Sub Site Specific Band 4</t>
  </si>
  <si>
    <t>LDNO 0000: HV Site Specific No Residual</t>
  </si>
  <si>
    <t>LDNO 0000: HV Site Specific Band 1</t>
  </si>
  <si>
    <t>LDNO 0000: HV Site Specific Band 2</t>
  </si>
  <si>
    <t>LDNO 0000: HV Site Specific Band 3</t>
  </si>
  <si>
    <t>LDNO 0000: HV Site Specific Band 4</t>
  </si>
  <si>
    <t>LDNO 132kV: LV Site Specific No Residual</t>
  </si>
  <si>
    <t>LDNO 132kV: LV Site Specific Band 1</t>
  </si>
  <si>
    <t>LDNO 132kV: LV Site Specific Band 2</t>
  </si>
  <si>
    <t>LDNO 132kV: LV Site Specific Band 3</t>
  </si>
  <si>
    <t>LDNO 132kV: LV Site Specific Band 4</t>
  </si>
  <si>
    <t>LDNO 132kV: LV Sub Site Specific No Residual</t>
  </si>
  <si>
    <t>LDNO 132kV: LV Sub Site Specific Band 1</t>
  </si>
  <si>
    <t>LDNO 132kV: LV Sub Site Specific Band 2</t>
  </si>
  <si>
    <t>LDNO 132kV: LV Sub Site Specific Band 3</t>
  </si>
  <si>
    <t>LDNO 132kV: LV Sub Site Specific Band 4</t>
  </si>
  <si>
    <t>LDNO 132kV: HV Site Specific No Residual</t>
  </si>
  <si>
    <t>LDNO 132kV: HV Site Specific Band 1</t>
  </si>
  <si>
    <t>LDNO 132kV: HV Site Specific Band 2</t>
  </si>
  <si>
    <t>LDNO 132kV: HV Site Specific Band 3</t>
  </si>
  <si>
    <t>LDNO 132kV: HV Site Specific Band 4</t>
  </si>
  <si>
    <t>LDNO 132kV/EHV: LV Site Specific No Residual</t>
  </si>
  <si>
    <t>LDNO 132kV/EHV: LV Site Specific Band 1</t>
  </si>
  <si>
    <t>LDNO 132kV/EHV: LV Site Specific Band 2</t>
  </si>
  <si>
    <t>LDNO 132kV/EHV: LV Site Specific Band 3</t>
  </si>
  <si>
    <t>LDNO 132kV/EHV: LV Site Specific Band 4</t>
  </si>
  <si>
    <t>LDNO 132kV/EHV: LV Sub Site Specific No Residual</t>
  </si>
  <si>
    <t>LDNO 132kV/EHV: LV Sub Site Specific Band 1</t>
  </si>
  <si>
    <t>LDNO 132kV/EHV: LV Sub Site Specific Band 2</t>
  </si>
  <si>
    <t>LDNO 132kV/EHV: LV Sub Site Specific Band 3</t>
  </si>
  <si>
    <t>LDNO 132kV/EHV: LV Sub Site Specific Band 4</t>
  </si>
  <si>
    <t>LDNO 132kV/EHV: HV Site Specific No Residual</t>
  </si>
  <si>
    <t>LDNO 132kV/EHV: HV Site Specific Band 1</t>
  </si>
  <si>
    <t>LDNO 132kV/EHV: HV Site Specific Band 2</t>
  </si>
  <si>
    <t>LDNO 132kV/EHV: HV Site Specific Band 3</t>
  </si>
  <si>
    <t>LDNO 132kV/EHV: HV Site Specific Band 4</t>
  </si>
  <si>
    <t>LDNO EHV: LV Site Specific No Residual</t>
  </si>
  <si>
    <t>LDNO EHV: LV Site Specific Band 1</t>
  </si>
  <si>
    <t>LDNO EHV: LV Site Specific Band 2</t>
  </si>
  <si>
    <t>LDNO EHV: LV Site Specific Band 3</t>
  </si>
  <si>
    <t>LDNO EHV: LV Site Specific Band 4</t>
  </si>
  <si>
    <t>LDNO EHV: LV Sub Site Specific No Residual</t>
  </si>
  <si>
    <t>LDNO EHV: LV Sub Site Specific Band 1</t>
  </si>
  <si>
    <t>LDNO EHV: LV Sub Site Specific Band 2</t>
  </si>
  <si>
    <t>LDNO EHV: LV Sub Site Specific Band 3</t>
  </si>
  <si>
    <t>LDNO EHV: LV Sub Site Specific Band 4</t>
  </si>
  <si>
    <t>LDNO EHV: HV Site Specific No Residual</t>
  </si>
  <si>
    <t>LDNO EHV: HV Site Specific Band 1</t>
  </si>
  <si>
    <t>LDNO EHV: HV Site Specific Band 2</t>
  </si>
  <si>
    <t>LDNO EHV: HV Site Specific Band 3</t>
  </si>
  <si>
    <t>LDNO EHV: HV Site Specific Band 4</t>
  </si>
  <si>
    <t>LDNO HVplus: LV Site Specific No Residual</t>
  </si>
  <si>
    <t>LDNO HVplus: LV Site Specific Band 1</t>
  </si>
  <si>
    <t>LDNO HVplus: LV Site Specific Band 2</t>
  </si>
  <si>
    <t>LDNO HVplus: LV Site Specific Band 3</t>
  </si>
  <si>
    <t>LDNO HVplus: LV Site Specific Band 4</t>
  </si>
  <si>
    <t>LDNO HVplus: LV Sub Site Specific No Residual</t>
  </si>
  <si>
    <t>LDNO HVplus: LV Sub Site Specific Band 1</t>
  </si>
  <si>
    <t>LDNO HVplus: LV Sub Site Specific Band 2</t>
  </si>
  <si>
    <t>LDNO HVplus: LV Sub Site Specific Band 3</t>
  </si>
  <si>
    <t>LDNO HVplus: LV Sub Site Specific Band 4</t>
  </si>
  <si>
    <t>LDNO HVplus: HV Site Specific No Residual</t>
  </si>
  <si>
    <t>LDNO HVplus: HV Site Specific Band 1</t>
  </si>
  <si>
    <t>LDNO HVplus: HV Site Specific Band 2</t>
  </si>
  <si>
    <t>LDNO HVplus: HV Site Specific Band 3</t>
  </si>
  <si>
    <t>LDNO HVplus: HV Site Specific Band 4</t>
  </si>
  <si>
    <t>Residual Charging Bandings</t>
  </si>
  <si>
    <t>Band</t>
  </si>
  <si>
    <t>Contains the four Residual charging band allocation for Customers</t>
  </si>
  <si>
    <t>Single band</t>
  </si>
  <si>
    <t>-</t>
  </si>
  <si>
    <t>Voltage of Connection</t>
  </si>
  <si>
    <t>0, 3, 4, 5-8</t>
  </si>
  <si>
    <t>0, 1, 2</t>
  </si>
  <si>
    <t>Units</t>
  </si>
  <si>
    <t>kWh</t>
  </si>
  <si>
    <t>kVA</t>
  </si>
  <si>
    <t>∞</t>
  </si>
  <si>
    <t>Lower Threshold*</t>
  </si>
  <si>
    <t>Upper Threshold*</t>
  </si>
  <si>
    <t>* All boundaries are inclusive of the upper threshold and exclusive of the lower threshold i.e. Lower &lt; x ≤ Upper.</t>
  </si>
  <si>
    <t>Residual Charge per MPAN (£)</t>
  </si>
  <si>
    <t>Designated Properties connected at LV, billing with no MIC</t>
  </si>
  <si>
    <t>Designated EHV Properties</t>
  </si>
  <si>
    <t>Designated Properties connected at HV</t>
  </si>
  <si>
    <t>Designated Properties connected at LV, billing with MIC</t>
  </si>
  <si>
    <t>Residual Charging Band</t>
  </si>
  <si>
    <t>Non-Domestic Aggregated or CT No Residual</t>
  </si>
  <si>
    <t>Non-Domestic Aggregated or CT Band 1</t>
  </si>
  <si>
    <t>Non-Domestic Aggregated or CT Band 2</t>
  </si>
  <si>
    <t>Non-Domestic Aggregated or CT Band 3</t>
  </si>
  <si>
    <t>Non-Domestic Aggregated or CT Band 4</t>
  </si>
  <si>
    <t>LDNO LV: Domestic Aggregated or CT with Residual</t>
  </si>
  <si>
    <t>LDNO LV: Non-Domestic Aggregated or CT No Residual</t>
  </si>
  <si>
    <t>LDNO LV: Non-Domestic Aggregated or CT Band 1</t>
  </si>
  <si>
    <t>LDNO LV: Non-Domestic Aggregated or CT Band 2</t>
  </si>
  <si>
    <t>LDNO LV: Non-Domestic Aggregated or CT Band 3</t>
  </si>
  <si>
    <t>LDNO LV: Non-Domestic Aggregated or CT Band 4</t>
  </si>
  <si>
    <t>LDNO HV: Domestic Aggregated or CT with Residual</t>
  </si>
  <si>
    <t>LDNO HV: Non-Domestic Aggregated or CT No Residual</t>
  </si>
  <si>
    <t>LDNO HV: Non-Domestic Aggregated or CT Band 1</t>
  </si>
  <si>
    <t>LDNO HV: Non-Domestic Aggregated or CT Band 2</t>
  </si>
  <si>
    <t>LDNO HV: Non-Domestic Aggregated or CT Band 3</t>
  </si>
  <si>
    <t>LDNO HV: Non-Domestic Aggregated or CT Band 4</t>
  </si>
  <si>
    <t>LDNO HVplus: Domestic Aggregated or CT with Residual</t>
  </si>
  <si>
    <t>LDNO HVplus: Non-Domestic Aggregated or CT No Residual</t>
  </si>
  <si>
    <t>LDNO HVplus: Non-Domestic Aggregated or CT Band 1</t>
  </si>
  <si>
    <t>LDNO HVplus: Non-Domestic Aggregated or CT Band 2</t>
  </si>
  <si>
    <t>LDNO HVplus: Non-Domestic Aggregated or CT Band 3</t>
  </si>
  <si>
    <t>LDNO HVplus: Non-Domestic Aggregated or CT Band 4</t>
  </si>
  <si>
    <t>LDNO EHV: Domestic Aggregated or CT with Residual</t>
  </si>
  <si>
    <t>LDNO EHV: Non-Domestic Aggregated or CT No Residual</t>
  </si>
  <si>
    <t>LDNO EHV: Non-Domestic Aggregated or CT Band 1</t>
  </si>
  <si>
    <t>LDNO EHV: Non-Domestic Aggregated or CT Band 2</t>
  </si>
  <si>
    <t>LDNO EHV: Non-Domestic Aggregated or CT Band 3</t>
  </si>
  <si>
    <t>LDNO EHV: Non-Domestic Aggregated or CT Band 4</t>
  </si>
  <si>
    <t>LDNO 132kV/EHV: Domestic Aggregated or CT with Residual</t>
  </si>
  <si>
    <t>LDNO 132kV/EHV: Non-Domestic Aggregated or CT No Residual</t>
  </si>
  <si>
    <t>LDNO 132kV/EHV: Non-Domestic Aggregated or CT Band 1</t>
  </si>
  <si>
    <t>LDNO 132kV/EHV: Non-Domestic Aggregated or CT Band 2</t>
  </si>
  <si>
    <t>LDNO 132kV/EHV: Non-Domestic Aggregated or CT Band 3</t>
  </si>
  <si>
    <t>LDNO 132kV/EHV: Non-Domestic Aggregated or CT Band 4</t>
  </si>
  <si>
    <t>LDNO 132kV: Domestic Aggregated or CT with Residual</t>
  </si>
  <si>
    <t>LDNO 132kV: Non-Domestic Aggregated or CT No Residual</t>
  </si>
  <si>
    <t>LDNO 132kV: Non-Domestic Aggregated or CT Band 1</t>
  </si>
  <si>
    <t>LDNO 132kV: Non-Domestic Aggregated or CT Band 2</t>
  </si>
  <si>
    <t>LDNO 132kV: Non-Domestic Aggregated or CT Band 3</t>
  </si>
  <si>
    <t>LDNO 132kV: Non-Domestic Aggregated or CT Band 4</t>
  </si>
  <si>
    <t>LDNO 0000: Domestic Aggregated or CT with Residual</t>
  </si>
  <si>
    <t>LDNO 0000: Non-Domestic Aggregated or CT No Residual</t>
  </si>
  <si>
    <t>LDNO 0000: Non-Domestic Aggregated or CT Band 1</t>
  </si>
  <si>
    <t>LDNO 0000: Non-Domestic Aggregated or CT Band 2</t>
  </si>
  <si>
    <t>LDNO 0000: Non-Domestic Aggregated or CT Band 3</t>
  </si>
  <si>
    <t>LDNO 0000: Non-Domestic Aggregated or CT Band 4</t>
  </si>
  <si>
    <t>LDNO LV: Domestic Aggregated (related MPAN)</t>
  </si>
  <si>
    <t>LDNO HVplus: Domestic Aggregated (related MPAN)</t>
  </si>
  <si>
    <t>LDNO EHV: Domestic Aggregated (related MPAN)</t>
  </si>
  <si>
    <t>LDNO 132kV/EHV: Domestic Aggregated (related MPAN)</t>
  </si>
  <si>
    <t>LDNO 132kV: Domestic Aggregated (related MPAN)</t>
  </si>
  <si>
    <t>LDNO 0000: Domestic Aggregated (related MPAN)</t>
  </si>
  <si>
    <t>Domestic Aggregated or CT with Residual</t>
  </si>
  <si>
    <t>DUoS Tariff name</t>
  </si>
  <si>
    <t>TNUoS Site Charging Band</t>
  </si>
  <si>
    <t>Domestic</t>
  </si>
  <si>
    <t>n/a (Non-Final Demand Site)</t>
  </si>
  <si>
    <t>LV_NoMIC_1</t>
  </si>
  <si>
    <t>LV_NoMIC_2</t>
  </si>
  <si>
    <t>LV_NoMIC_3</t>
  </si>
  <si>
    <t>LV_NoMIC_4</t>
  </si>
  <si>
    <t>LV1</t>
  </si>
  <si>
    <t>LV2</t>
  </si>
  <si>
    <t>LV3</t>
  </si>
  <si>
    <t>LV4</t>
  </si>
  <si>
    <t>HV1</t>
  </si>
  <si>
    <t>HV2</t>
  </si>
  <si>
    <t>HV3</t>
  </si>
  <si>
    <t>HV4</t>
  </si>
  <si>
    <t>n/a (p/kWh charge)</t>
  </si>
  <si>
    <t>EHV1</t>
  </si>
  <si>
    <t>EHV2</t>
  </si>
  <si>
    <t>EHV3</t>
  </si>
  <si>
    <t>EHV4</t>
  </si>
  <si>
    <t>Designated EHV Site Specific No Residual</t>
  </si>
  <si>
    <t>Designated EHV Site Specific Band 1</t>
  </si>
  <si>
    <t>Designated EHV Site Specific Band 2</t>
  </si>
  <si>
    <t>Designated EHV Site Specific Band 3</t>
  </si>
  <si>
    <t>Designated EHV Site Specific Band 4</t>
  </si>
  <si>
    <t>Annex 2 Designated EHV charges</t>
  </si>
  <si>
    <t>SSC unit rate lookup</t>
  </si>
  <si>
    <t>Contains a mapping of Standard Settlement Configurations to common decodings</t>
  </si>
  <si>
    <t>TNUoS Mapping</t>
  </si>
  <si>
    <t>Contains a mapping of DUoS Tariffs to TNUoS Site Charging Bands</t>
  </si>
  <si>
    <t>*Supplier of Last Resort pass-through costs allocated to all domestic tariffs with a fixed charge (including LDNO)</t>
  </si>
  <si>
    <t>**Eligible Bad Debt pass-through costs allocated to all metered demand tariffs (including LDNO)</t>
  </si>
  <si>
    <t>1 April 2025</t>
  </si>
  <si>
    <t>2025/26</t>
  </si>
  <si>
    <t xml:space="preserve">National Grid Electricity Distribution (East Midlands) plc </t>
  </si>
  <si>
    <t>16:00 - 19:00</t>
  </si>
  <si>
    <t>07:30 to 16:00
19:00 to 21:00</t>
  </si>
  <si>
    <t>00:00 to 07:30
21:00 to 24:00</t>
  </si>
  <si>
    <t>00:00 to 24:00</t>
  </si>
  <si>
    <t>16:00 to 19:00</t>
  </si>
  <si>
    <t>07:30 to 21:00</t>
  </si>
  <si>
    <t>Monday to Friday 
(Including Bank Holidays)
Nov to Feb Inclusive</t>
  </si>
  <si>
    <t>Monday to Friday 
(Including Bank Holidays)
Mar to Oct Inclusive</t>
  </si>
  <si>
    <t>Monday to Friday 
Mar to Oct</t>
  </si>
  <si>
    <t>00:30 – 07:30</t>
  </si>
  <si>
    <t>07:30 – 00:30</t>
  </si>
  <si>
    <t>Monday to Friday 
Nov to Feb</t>
  </si>
  <si>
    <t>16:00 – 19:00</t>
  </si>
  <si>
    <t>07:30 – 16:00
19:00 – 20:00</t>
  </si>
  <si>
    <t>20:00 – 00:30</t>
  </si>
  <si>
    <t>132kV connected</t>
  </si>
  <si>
    <t>132/EHV connected</t>
  </si>
  <si>
    <t>132/HV connected</t>
  </si>
  <si>
    <t>EHV connected</t>
  </si>
  <si>
    <t>High Voltage Substation</t>
  </si>
  <si>
    <t>High Voltage Network</t>
  </si>
  <si>
    <t>Low Voltage Substation</t>
  </si>
  <si>
    <t>Low Voltage Network</t>
  </si>
  <si>
    <t/>
  </si>
  <si>
    <t>L00, LST</t>
  </si>
  <si>
    <t>58, 990</t>
  </si>
  <si>
    <t>L02</t>
  </si>
  <si>
    <t>L03</t>
  </si>
  <si>
    <t>L04</t>
  </si>
  <si>
    <t>S00, SST</t>
  </si>
  <si>
    <t>S02</t>
  </si>
  <si>
    <t>S03</t>
  </si>
  <si>
    <t>S04</t>
  </si>
  <si>
    <t>H00, HST</t>
  </si>
  <si>
    <t>60, 991</t>
  </si>
  <si>
    <t>H02</t>
  </si>
  <si>
    <t>H03</t>
  </si>
  <si>
    <t>H04</t>
  </si>
  <si>
    <t>800, 801, 802, 803, 804</t>
  </si>
  <si>
    <t>971, 973</t>
  </si>
  <si>
    <t>141, 142</t>
  </si>
  <si>
    <t>972, 974</t>
  </si>
  <si>
    <t>143, 144</t>
  </si>
  <si>
    <t>975, 977</t>
  </si>
  <si>
    <t>145, 146</t>
  </si>
  <si>
    <t>2, 4,  8,  10</t>
  </si>
  <si>
    <t>22, 34, 43, 16, 19, 28, 31, 49, 52, 83, 85</t>
  </si>
  <si>
    <t>1, 3, 246, D01</t>
  </si>
  <si>
    <t>N10, N20, N30, X10, X20, X30</t>
  </si>
  <si>
    <t>13, 37, 81, 80, 247, 90, X11, X21, X31</t>
  </si>
  <si>
    <t>N12, N22, N32, X12, X22, X32</t>
  </si>
  <si>
    <t>N13, N23, N33, X13, X23, X33</t>
  </si>
  <si>
    <t>N14, N24, N34, X14, X24, X34</t>
  </si>
  <si>
    <t>Jaguar Land Rover Gaydon</t>
  </si>
  <si>
    <t>Lyon Road Gas Gen</t>
  </si>
  <si>
    <t>Asher Lane 33kV STOR</t>
  </si>
  <si>
    <t xml:space="preserve">Spondon Peaking STOR </t>
  </si>
  <si>
    <t>Churchover solar farm new</t>
  </si>
  <si>
    <t>Hall Farm Site PV  2</t>
  </si>
  <si>
    <t>Back Lane ESS</t>
  </si>
  <si>
    <t>Battery Ln Boston ESS</t>
  </si>
  <si>
    <t>Streetfield Farm Watling PV</t>
  </si>
  <si>
    <t>Gorse Lane Solar</t>
  </si>
  <si>
    <t>Gorse Lane Solar Ext</t>
  </si>
  <si>
    <t>Branston Potato Farm</t>
  </si>
  <si>
    <t>Cotham Grange 132 PV</t>
  </si>
  <si>
    <t>Newhurst ERF 132 EFW</t>
  </si>
  <si>
    <t>Grafton Underwood</t>
  </si>
  <si>
    <t>Desford Road BESS 132</t>
  </si>
  <si>
    <t>Jaguar Land Rover Whitley</t>
  </si>
  <si>
    <t>Long Itchington Northern Portal</t>
  </si>
  <si>
    <t>Yew Tree Farm PV</t>
  </si>
  <si>
    <t>Cobb Farm Egmanton PV</t>
  </si>
  <si>
    <t>Kelmarsh Wind Farm</t>
  </si>
  <si>
    <t>Copley Farm PV Claypole</t>
  </si>
  <si>
    <t>Greatmoor EFW Calvert</t>
  </si>
  <si>
    <t>Lodge Farm (Calow) PV</t>
  </si>
  <si>
    <t>Arkwright Solar PV</t>
  </si>
  <si>
    <t>Langar PV Imports</t>
  </si>
  <si>
    <t>Langar Commercial PV</t>
  </si>
  <si>
    <t>Langar PV Community</t>
  </si>
  <si>
    <t>Averill Farm PV</t>
  </si>
  <si>
    <t>Marchington Solar PV</t>
  </si>
  <si>
    <t>West End Fm Treswell PV</t>
  </si>
  <si>
    <t>Fields Farm Southam PV</t>
  </si>
  <si>
    <t>Canopus Farm PV</t>
  </si>
  <si>
    <t>Lindridge Farm PV</t>
  </si>
  <si>
    <t>Thornborough Grnds PV</t>
  </si>
  <si>
    <t>Wymeswold Narrow Lane PV</t>
  </si>
  <si>
    <t>Manor Farm Horton PV</t>
  </si>
  <si>
    <t>Handley Park Farm PV</t>
  </si>
  <si>
    <t>Shelton Lodge PV</t>
  </si>
  <si>
    <t>Brafield on the Green PV</t>
  </si>
  <si>
    <t>Sywell PV</t>
  </si>
  <si>
    <t>Holtwood Farm PV</t>
  </si>
  <si>
    <t>Drakelow Farm PV</t>
  </si>
  <si>
    <t>Stragglethorpe Rd PV</t>
  </si>
  <si>
    <t>Oxcroft Solar Farm PV</t>
  </si>
  <si>
    <t>Derby Waste Sinfin EFW</t>
  </si>
  <si>
    <t>Littlewood Farm PV</t>
  </si>
  <si>
    <t>Twin Yards Farm PV</t>
  </si>
  <si>
    <t>Tower Hayes Farm PV</t>
  </si>
  <si>
    <t>The Breck Solar PV</t>
  </si>
  <si>
    <t>Barnby Moor Retford PV</t>
  </si>
  <si>
    <t>Lincoln Farm PV</t>
  </si>
  <si>
    <t>Drakelow Renewable BIO</t>
  </si>
  <si>
    <t>Mill Fm Gt Ponton PV</t>
  </si>
  <si>
    <t>Welland Bio Power Imp</t>
  </si>
  <si>
    <t xml:space="preserve">Pebble Hall Farm AD </t>
  </si>
  <si>
    <t>Welland Bio Power Exp</t>
  </si>
  <si>
    <t>Deepdale Solar Fm PV</t>
  </si>
  <si>
    <t>Burton Wolds South WF</t>
  </si>
  <si>
    <t>Gawcott Flds PV Commercial</t>
  </si>
  <si>
    <t>Gawcott Flds PV Community</t>
  </si>
  <si>
    <t>John Brookes Sawmill BIO</t>
  </si>
  <si>
    <t>Hawton Wind Farm WF</t>
  </si>
  <si>
    <t>Garnham Close STOR</t>
  </si>
  <si>
    <t>RAF Cranwell High G</t>
  </si>
  <si>
    <t>Hermitage Lane STOR</t>
  </si>
  <si>
    <t>Fosse Way Radford Sem PV</t>
  </si>
  <si>
    <t>Meadow Fm Thorpe Lang PV</t>
  </si>
  <si>
    <t>Olney Hyde Farm PV</t>
  </si>
  <si>
    <t>Dayfields Farm PV</t>
  </si>
  <si>
    <t>Bolsovermoor Quarry PV</t>
  </si>
  <si>
    <t>Bilsthorpe PV</t>
  </si>
  <si>
    <t>Sutton Bonnington PV</t>
  </si>
  <si>
    <t>Green Lane Marchington PV</t>
  </si>
  <si>
    <t>Baddesley Park PV</t>
  </si>
  <si>
    <t>Baddesley Pk Biomass</t>
  </si>
  <si>
    <t>Taylor Lane 33kV STOR</t>
  </si>
  <si>
    <t>Hill Farm ESS</t>
  </si>
  <si>
    <t>Leverton ESS</t>
  </si>
  <si>
    <t>Nottingham Rd STOR</t>
  </si>
  <si>
    <t>Breach Farm ESS</t>
  </si>
  <si>
    <t>Boston Biomass Gen AD</t>
  </si>
  <si>
    <t>Twin Oaks Diesel STOR</t>
  </si>
  <si>
    <t>Colwick Private Rd STOR</t>
  </si>
  <si>
    <t xml:space="preserve">Mill Fm Caythorpe ESS </t>
  </si>
  <si>
    <t>Breach Farm 132</t>
  </si>
  <si>
    <t>Prestop Park Farm PV</t>
  </si>
  <si>
    <t>Smith Hall Farm Solar</t>
  </si>
  <si>
    <t>Park Farm Solar Ashby</t>
  </si>
  <si>
    <t>Aston House Solar Farm</t>
  </si>
  <si>
    <t>Elms Farm Solar Farm</t>
  </si>
  <si>
    <t>Morton Solar Farm</t>
  </si>
  <si>
    <t>Glebe Farm Podington PV</t>
  </si>
  <si>
    <t>Rolleston Park Solar</t>
  </si>
  <si>
    <t>Nowhere Farm PV</t>
  </si>
  <si>
    <t>Chelveston Renewable PV</t>
  </si>
  <si>
    <t>Horsemoor Drove Solar</t>
  </si>
  <si>
    <t>Decoy Farm Crowland PV</t>
  </si>
  <si>
    <t>Decoy Farm Crowland AD</t>
  </si>
  <si>
    <t>Network Rail Bytham</t>
  </si>
  <si>
    <t>Network Rail Grantham</t>
  </si>
  <si>
    <t>Network Rail Staythorpe</t>
  </si>
  <si>
    <t>Network Rail Retford</t>
  </si>
  <si>
    <t>Jaguar Cars</t>
  </si>
  <si>
    <t>Alstom Frankton</t>
  </si>
  <si>
    <t>University of Warwick</t>
  </si>
  <si>
    <t>Dunlop Factory</t>
  </si>
  <si>
    <t>Bombardier</t>
  </si>
  <si>
    <t>Corby Steel Works</t>
  </si>
  <si>
    <t>Derwent</t>
  </si>
  <si>
    <t>GEC Alsthom</t>
  </si>
  <si>
    <t>St Gobain</t>
  </si>
  <si>
    <t>Toyota</t>
  </si>
  <si>
    <t>Petsoe Wind Farm</t>
  </si>
  <si>
    <t>Castle Cement</t>
  </si>
  <si>
    <t>Rugby Cement</t>
  </si>
  <si>
    <t>Coventry &amp; Solihull Waste</t>
  </si>
  <si>
    <t>Bentinck Generation</t>
  </si>
  <si>
    <t>Asfordby 132kV</t>
  </si>
  <si>
    <t>Calvert Landfill EFW</t>
  </si>
  <si>
    <t>Weldon Landfill</t>
  </si>
  <si>
    <t>Goosy Lodge Power</t>
  </si>
  <si>
    <t>BAR Honda</t>
  </si>
  <si>
    <t>Burton Wolds Wind Farm</t>
  </si>
  <si>
    <t>Network Rail Bretton</t>
  </si>
  <si>
    <t>Bambers Farm Wind Farm</t>
  </si>
  <si>
    <t>Vine House Wind Farm</t>
  </si>
  <si>
    <t>Red House Wind Farm</t>
  </si>
  <si>
    <t>Daneshill Landfill</t>
  </si>
  <si>
    <t>Corby Power demand</t>
  </si>
  <si>
    <t>Newton Longville Landfill</t>
  </si>
  <si>
    <t>Hollies Wind Farm</t>
  </si>
  <si>
    <t>Lynn Wind Farm</t>
  </si>
  <si>
    <t>Inner Dowsing Wind Farm</t>
  </si>
  <si>
    <t>Bicker Fen Wind Farm</t>
  </si>
  <si>
    <t>London Road Heat Station</t>
  </si>
  <si>
    <t>Lindhurst Wind Farm</t>
  </si>
  <si>
    <t>Rolls Royce Coventry</t>
  </si>
  <si>
    <t>Caterpillar</t>
  </si>
  <si>
    <t>Santander Carlton Park</t>
  </si>
  <si>
    <t>Brush</t>
  </si>
  <si>
    <t>JCB</t>
  </si>
  <si>
    <t>Cast Bar UK</t>
  </si>
  <si>
    <t>Bretby GP</t>
  </si>
  <si>
    <t>Holwell Works</t>
  </si>
  <si>
    <t>Pedigree Petfoods</t>
  </si>
  <si>
    <t>Alstom Wolverton</t>
  </si>
  <si>
    <t>Colworth Laboratory</t>
  </si>
  <si>
    <t>Boots Thane Road</t>
  </si>
  <si>
    <t>QMC</t>
  </si>
  <si>
    <t>British Gypsum</t>
  </si>
  <si>
    <t>Melbourne STW</t>
  </si>
  <si>
    <t>Whetstone</t>
  </si>
  <si>
    <t>Holbrook Works</t>
  </si>
  <si>
    <t>Astrazeneca Charnwood</t>
  </si>
  <si>
    <t>B&amp;Q Manton</t>
  </si>
  <si>
    <t>Transco Churchover</t>
  </si>
  <si>
    <t>Alstom Rugby</t>
  </si>
  <si>
    <t>Low Spinney Wind Farm</t>
  </si>
  <si>
    <t>Swinford Wind Farm</t>
  </si>
  <si>
    <t>Yelvertoft Wind Farm</t>
  </si>
  <si>
    <t>Maxwell House Data Centre</t>
  </si>
  <si>
    <t>Burton Wolds Wind Farm phase 2</t>
  </si>
  <si>
    <t>Shacks Barn PV</t>
  </si>
  <si>
    <t>Hatton Gas Compressor</t>
  </si>
  <si>
    <t>North Hykeham EFW</t>
  </si>
  <si>
    <t>Sleaford Renewable Energy Plant</t>
  </si>
  <si>
    <t>Bilsthorpe Wind Farm</t>
  </si>
  <si>
    <t>Old Dalby Lodge Wind Farm</t>
  </si>
  <si>
    <t>Willoughby STOR generation</t>
  </si>
  <si>
    <t>Rolls Royce AB&amp;E 33kV</t>
  </si>
  <si>
    <t>The Grange Wind Farm</t>
  </si>
  <si>
    <t>Clay Lake STOR</t>
  </si>
  <si>
    <t>Balderton STOR</t>
  </si>
  <si>
    <t>Wymeswold Solar Park</t>
  </si>
  <si>
    <t>French Farm Wind Farm</t>
  </si>
  <si>
    <t>Lilbourne Wind Farm</t>
  </si>
  <si>
    <t>Chelvaston Renewable</t>
  </si>
  <si>
    <t>Beachampton Solar Farm</t>
  </si>
  <si>
    <t>Croft End Solar Farm</t>
  </si>
  <si>
    <t>M1 Wind farm</t>
  </si>
  <si>
    <t>Low Farm Anaerobic Dig</t>
  </si>
  <si>
    <t>Turweston Airfield Solar Farm</t>
  </si>
  <si>
    <t>Burton Pedwardine Solar</t>
  </si>
  <si>
    <t>Little Morton Farm Solar</t>
  </si>
  <si>
    <t>Rockingham</t>
  </si>
  <si>
    <t>Santander Carlton Park 132/11</t>
  </si>
  <si>
    <t>Delphi Diesel</t>
  </si>
  <si>
    <t>Lodge Farm Solar Park</t>
  </si>
  <si>
    <t>Ermine Farm PV</t>
  </si>
  <si>
    <t>Ridge Solar Park</t>
  </si>
  <si>
    <t>Winwick Wind Farm</t>
  </si>
  <si>
    <t>Watford Lodge Wind Farm</t>
  </si>
  <si>
    <t>Leverton Solar Park</t>
  </si>
  <si>
    <t>Burton Pedwardine Phase 2</t>
  </si>
  <si>
    <t>Hartwell Solar Farm</t>
  </si>
  <si>
    <t>Eakley Lanes Solar North</t>
  </si>
  <si>
    <t>Eakley Lanes Solar South</t>
  </si>
  <si>
    <t>Welbeck Colliery PV</t>
  </si>
  <si>
    <t>Newton Road PV</t>
  </si>
  <si>
    <t>New Albion Wind Farm</t>
  </si>
  <si>
    <t>Moat Farm PV</t>
  </si>
  <si>
    <t>Bilsthorpe Solar</t>
  </si>
  <si>
    <t>Hall Farm Site PV  1</t>
  </si>
  <si>
    <t>Gaultney Solar Park</t>
  </si>
  <si>
    <t>Fiskerton Solar Farm</t>
  </si>
  <si>
    <t>Mount Mill Solar Park</t>
  </si>
  <si>
    <t>Podington Airfield WF</t>
  </si>
  <si>
    <t>Branston South PV Farm</t>
  </si>
  <si>
    <t>Eakring Solar Farm</t>
  </si>
  <si>
    <t>Ragdale PV Solar Park</t>
  </si>
  <si>
    <t>Thoresby Solar Farm</t>
  </si>
  <si>
    <t>Welbeck Solar Farm</t>
  </si>
  <si>
    <t>Atherstone Solar Farm</t>
  </si>
  <si>
    <t>Babworth Estate PV Farm</t>
  </si>
  <si>
    <t>Homestead Farm Solar Park</t>
  </si>
  <si>
    <t>Grange Solar Farm</t>
  </si>
  <si>
    <t>Grendon/Huntingdon Interconnector</t>
  </si>
  <si>
    <t>Corby Power generation</t>
  </si>
  <si>
    <t>Redfield Road 1 STOR</t>
  </si>
  <si>
    <t>Trafalgar Pk Gas STOR</t>
  </si>
  <si>
    <t>Redfield Road B STOR</t>
  </si>
  <si>
    <t>Derby Power Station</t>
  </si>
  <si>
    <t>Watnall Brickworks</t>
  </si>
  <si>
    <t>Asfordby B STOR</t>
  </si>
  <si>
    <t>Belvoir PV</t>
  </si>
  <si>
    <t>Cogenhoe BESS</t>
  </si>
  <si>
    <t>Dunsford Road (Alfreton PV)</t>
  </si>
  <si>
    <t>Halloughton Solar Farm Southwell</t>
  </si>
  <si>
    <t>Hasland Solar Farm</t>
  </si>
  <si>
    <t>Haunton Manor Farm Solar Project</t>
  </si>
  <si>
    <t>Highgrounds STOR</t>
  </si>
  <si>
    <t>Hinckley Rail freight terminal</t>
  </si>
  <si>
    <t>Inkersall Farm PV</t>
  </si>
  <si>
    <t>Inkersall Grange Farm Bilsthorpe PV</t>
  </si>
  <si>
    <t>Land at Crifton Lodge Farm Bilsthorpe PV</t>
  </si>
  <si>
    <t>Newton Wood Farm ESS</t>
  </si>
  <si>
    <t>Normanton Larches Solar</t>
  </si>
  <si>
    <t>Potash Farm A ESS</t>
  </si>
  <si>
    <t>Potash Farm B ESS</t>
  </si>
  <si>
    <t>Sheepbridge Lane ESS</t>
  </si>
  <si>
    <t>Shirebrook Wind Farm</t>
  </si>
  <si>
    <t>Smart Parc</t>
  </si>
  <si>
    <t>South Wheatley PV</t>
  </si>
  <si>
    <t>Staveley Works</t>
  </si>
  <si>
    <t>Thorpe Constantine Solar</t>
  </si>
  <si>
    <t>Thurlaston Estate Solar Farm</t>
  </si>
  <si>
    <t>Tiln Farm Solar Retford PV</t>
  </si>
  <si>
    <t>Tolldish Hall PV</t>
  </si>
  <si>
    <t>Tuckey Farm PV</t>
  </si>
  <si>
    <t>Watling Street</t>
  </si>
  <si>
    <t>Whaley Solar</t>
  </si>
  <si>
    <t>Winkburn Solar</t>
  </si>
  <si>
    <t>New Import 1</t>
  </si>
  <si>
    <t>New Import 2</t>
  </si>
  <si>
    <t>New Import 3</t>
  </si>
  <si>
    <t>New Import 4</t>
  </si>
  <si>
    <t>New Import 5</t>
  </si>
  <si>
    <t>New Import 6</t>
  </si>
  <si>
    <t>New Import 7</t>
  </si>
  <si>
    <t>New Import 8</t>
  </si>
  <si>
    <t>New Import 9</t>
  </si>
  <si>
    <t>New Import 10</t>
  </si>
  <si>
    <t>New Import 11</t>
  </si>
  <si>
    <t>New Import 12</t>
  </si>
  <si>
    <t>New Import 13</t>
  </si>
  <si>
    <t>New Import 14</t>
  </si>
  <si>
    <t>New Import 15</t>
  </si>
  <si>
    <t>New Import 16</t>
  </si>
  <si>
    <t>New Import 17</t>
  </si>
  <si>
    <t>New Import 18</t>
  </si>
  <si>
    <t>New Import 19</t>
  </si>
  <si>
    <t>New Import 20</t>
  </si>
  <si>
    <t>New Import 21</t>
  </si>
  <si>
    <t>New Import 22</t>
  </si>
  <si>
    <t>New Import 23</t>
  </si>
  <si>
    <t>New Import 24</t>
  </si>
  <si>
    <t>New Import 25</t>
  </si>
  <si>
    <t>New Import 26</t>
  </si>
  <si>
    <t>New Import 27</t>
  </si>
  <si>
    <t>New Import 28</t>
  </si>
  <si>
    <t>New Import 29</t>
  </si>
  <si>
    <t>New Import 30</t>
  </si>
  <si>
    <t>New Import 31</t>
  </si>
  <si>
    <t>New Import 32</t>
  </si>
  <si>
    <t>New Import 33</t>
  </si>
  <si>
    <t>New Import 34</t>
  </si>
  <si>
    <t>New Import 35</t>
  </si>
  <si>
    <t>New Import 36</t>
  </si>
  <si>
    <t>New Import 37</t>
  </si>
  <si>
    <t>New Import 38</t>
  </si>
  <si>
    <t>New Import 39</t>
  </si>
  <si>
    <t>New Import 40</t>
  </si>
  <si>
    <t>New Import 41</t>
  </si>
  <si>
    <t>New Import 42</t>
  </si>
  <si>
    <t>New Import 43</t>
  </si>
  <si>
    <t>New Import 44</t>
  </si>
  <si>
    <t>New Import 45</t>
  </si>
  <si>
    <t>New Import 46</t>
  </si>
  <si>
    <t>New Import 47</t>
  </si>
  <si>
    <t>New Import 48</t>
  </si>
  <si>
    <t>New Import 49</t>
  </si>
  <si>
    <t>New Import 50</t>
  </si>
  <si>
    <t>New Import 51</t>
  </si>
  <si>
    <t>New Import 52</t>
  </si>
  <si>
    <t>New Import 53</t>
  </si>
  <si>
    <t>New Import 54</t>
  </si>
  <si>
    <t>New Import 55</t>
  </si>
  <si>
    <t>New Import 56</t>
  </si>
  <si>
    <t>New Import 57</t>
  </si>
  <si>
    <t>New Import 58</t>
  </si>
  <si>
    <t>New Import 59</t>
  </si>
  <si>
    <t>New Import 60</t>
  </si>
  <si>
    <t>New Import 61</t>
  </si>
  <si>
    <t>New Import 62</t>
  </si>
  <si>
    <t>New Import 63</t>
  </si>
  <si>
    <t>New Import 64</t>
  </si>
  <si>
    <t>New Import 65</t>
  </si>
  <si>
    <t>New Import 66</t>
  </si>
  <si>
    <t>New Import 67</t>
  </si>
  <si>
    <t>New Import 68</t>
  </si>
  <si>
    <t>New Import 69</t>
  </si>
  <si>
    <t>New Import 70</t>
  </si>
  <si>
    <t>New Import 71</t>
  </si>
  <si>
    <t>New Import 72</t>
  </si>
  <si>
    <t>New Import 73</t>
  </si>
  <si>
    <t>New Import 74</t>
  </si>
  <si>
    <t>New Import 75</t>
  </si>
  <si>
    <t>New Import 76</t>
  </si>
  <si>
    <t>New Import 77</t>
  </si>
  <si>
    <t>New Import 78</t>
  </si>
  <si>
    <t>New Import 79</t>
  </si>
  <si>
    <t>New Import 80</t>
  </si>
  <si>
    <t>New Import 81</t>
  </si>
  <si>
    <t>New Import 82</t>
  </si>
  <si>
    <t>New Import 83</t>
  </si>
  <si>
    <t>New Import 84</t>
  </si>
  <si>
    <t>New Import 85</t>
  </si>
  <si>
    <t>New Import 86</t>
  </si>
  <si>
    <t>New Import 87</t>
  </si>
  <si>
    <t>New Import 88</t>
  </si>
  <si>
    <t>New Import 89</t>
  </si>
  <si>
    <t>New Import 90</t>
  </si>
  <si>
    <t>New Import 91</t>
  </si>
  <si>
    <t>New Import 92</t>
  </si>
  <si>
    <t>New Import 93</t>
  </si>
  <si>
    <t>New Import 94</t>
  </si>
  <si>
    <t>New Import 95</t>
  </si>
  <si>
    <t>New Import 96</t>
  </si>
  <si>
    <t>New Import 97</t>
  </si>
  <si>
    <t>New Import 98</t>
  </si>
  <si>
    <t>New Import 99</t>
  </si>
  <si>
    <t>New Import 100</t>
  </si>
  <si>
    <t>New Export 1</t>
  </si>
  <si>
    <t>New Export 2</t>
  </si>
  <si>
    <t>New Export 3</t>
  </si>
  <si>
    <t>New Export 4</t>
  </si>
  <si>
    <t>New Export 5</t>
  </si>
  <si>
    <t>New Export 6</t>
  </si>
  <si>
    <t>New Export 7</t>
  </si>
  <si>
    <t>New Export 8</t>
  </si>
  <si>
    <t>New Export 9</t>
  </si>
  <si>
    <t>New Export 10</t>
  </si>
  <si>
    <t>New Export 11</t>
  </si>
  <si>
    <t>New Export 12</t>
  </si>
  <si>
    <t>New Export 13</t>
  </si>
  <si>
    <t>New Export 14</t>
  </si>
  <si>
    <t>New Export 15</t>
  </si>
  <si>
    <t>New Export 16</t>
  </si>
  <si>
    <t>New Export 17</t>
  </si>
  <si>
    <t>New Export 18</t>
  </si>
  <si>
    <t>New Export 19</t>
  </si>
  <si>
    <t>New Export 20</t>
  </si>
  <si>
    <t>New Export 21</t>
  </si>
  <si>
    <t>New Export 22</t>
  </si>
  <si>
    <t>New Export 23</t>
  </si>
  <si>
    <t>New Export 24</t>
  </si>
  <si>
    <t>New Export 25</t>
  </si>
  <si>
    <t>New Export 26</t>
  </si>
  <si>
    <t>New Export 27</t>
  </si>
  <si>
    <t>New Export 28</t>
  </si>
  <si>
    <t>New Export 29</t>
  </si>
  <si>
    <t>New Export 30</t>
  </si>
  <si>
    <t>New Export 31</t>
  </si>
  <si>
    <t>New Export 32</t>
  </si>
  <si>
    <t>New Export 33</t>
  </si>
  <si>
    <t>New Export 34</t>
  </si>
  <si>
    <t>New Export 35</t>
  </si>
  <si>
    <t>New Export 36</t>
  </si>
  <si>
    <t>New Export 37</t>
  </si>
  <si>
    <t>New Export 38</t>
  </si>
  <si>
    <t>New Export 39</t>
  </si>
  <si>
    <t>New Export 40</t>
  </si>
  <si>
    <t>New Export 41</t>
  </si>
  <si>
    <t>New Export 42</t>
  </si>
  <si>
    <t>New Export 44</t>
  </si>
  <si>
    <t>New Export 45</t>
  </si>
  <si>
    <t>New Export 46</t>
  </si>
  <si>
    <t>New Export 47</t>
  </si>
  <si>
    <t>New Export 49</t>
  </si>
  <si>
    <t>New Export 50</t>
  </si>
  <si>
    <t>New Export 51</t>
  </si>
  <si>
    <t>New Export 52</t>
  </si>
  <si>
    <t>New Export 53</t>
  </si>
  <si>
    <t>New Export 54</t>
  </si>
  <si>
    <t>New Export 55</t>
  </si>
  <si>
    <t>New Export 56</t>
  </si>
  <si>
    <t>New Export 57</t>
  </si>
  <si>
    <t>New Export 58</t>
  </si>
  <si>
    <t>New Export 59</t>
  </si>
  <si>
    <t>New Export 60</t>
  </si>
  <si>
    <t>New Export 61</t>
  </si>
  <si>
    <t>New Export 62</t>
  </si>
  <si>
    <t>New Export 63</t>
  </si>
  <si>
    <t>New Export 64</t>
  </si>
  <si>
    <t>New Export 65</t>
  </si>
  <si>
    <t>New Export 66</t>
  </si>
  <si>
    <t>New Export 67</t>
  </si>
  <si>
    <t>New Export 68</t>
  </si>
  <si>
    <t>New Export 69</t>
  </si>
  <si>
    <t>New Export 70</t>
  </si>
  <si>
    <t>New Export 71</t>
  </si>
  <si>
    <t>New Export 72</t>
  </si>
  <si>
    <t>New Export 73</t>
  </si>
  <si>
    <t>New Export 74</t>
  </si>
  <si>
    <t>New Export 75</t>
  </si>
  <si>
    <t>New Export 76</t>
  </si>
  <si>
    <t>New Export 78</t>
  </si>
  <si>
    <t>New Export 79</t>
  </si>
  <si>
    <t>New Export 80</t>
  </si>
  <si>
    <t>New Export 81</t>
  </si>
  <si>
    <t>New Export 82</t>
  </si>
  <si>
    <t>New Export 83</t>
  </si>
  <si>
    <t>New Export 84</t>
  </si>
  <si>
    <t>New Export 85</t>
  </si>
  <si>
    <t>New Export 86</t>
  </si>
  <si>
    <t>New Export 87</t>
  </si>
  <si>
    <t>New Export 88</t>
  </si>
  <si>
    <t>New Export 90</t>
  </si>
  <si>
    <t>New Export 91</t>
  </si>
  <si>
    <t>New Export 92</t>
  </si>
  <si>
    <t>New Export 93</t>
  </si>
  <si>
    <t>New Export 95</t>
  </si>
  <si>
    <t>New Export 96</t>
  </si>
  <si>
    <t>New Export 97</t>
  </si>
  <si>
    <t>New Export 98</t>
  </si>
  <si>
    <t>New Export 99</t>
  </si>
  <si>
    <t>New Export 100</t>
  </si>
  <si>
    <t>Althorp Estate</t>
  </si>
  <si>
    <t>Ashorne Solar</t>
  </si>
  <si>
    <t>Averham Leazes</t>
  </si>
  <si>
    <t>Blackbridge Farm</t>
  </si>
  <si>
    <t>Boston Biomass 2</t>
  </si>
  <si>
    <t>Brigstock</t>
  </si>
  <si>
    <t>Whitecross Lane PV Park</t>
  </si>
  <si>
    <t>Manor Farm</t>
  </si>
  <si>
    <t>Land at Low Farm</t>
  </si>
  <si>
    <t>Alfreton Solar PV</t>
  </si>
  <si>
    <t>Bridge Street ESS &amp; PV</t>
  </si>
  <si>
    <t>Caudwell Farm</t>
  </si>
  <si>
    <t>Chestnut Farm</t>
  </si>
  <si>
    <t>Copse Lodge Solar Farm</t>
  </si>
  <si>
    <t>Costock Solar Farm</t>
  </si>
  <si>
    <t>Crick Road Solar Plant</t>
  </si>
  <si>
    <t>Eastcroft EfW</t>
  </si>
  <si>
    <t>Eastfields Solar</t>
  </si>
  <si>
    <t>Eden Meadows ESS &amp; PV</t>
  </si>
  <si>
    <t>Fen Farm</t>
  </si>
  <si>
    <t>Fiskerton Airfield</t>
  </si>
  <si>
    <t>Gonerby Moor PV</t>
  </si>
  <si>
    <t>Grantham Solar Farm</t>
  </si>
  <si>
    <t>Grendon Lakes</t>
  </si>
  <si>
    <t>Harborough Fields Farm</t>
  </si>
  <si>
    <t>Inkersall Road ESS &amp; PV</t>
  </si>
  <si>
    <t>Kingston Solar</t>
  </si>
  <si>
    <t>Kisses Barn Farm</t>
  </si>
  <si>
    <t>Land at Ash Farm ESS &amp; PV</t>
  </si>
  <si>
    <t>Land at Langer Lane ESS &amp; PV</t>
  </si>
  <si>
    <t>Lands at Sutton Cheney</t>
  </si>
  <si>
    <t>Laurel Close PV</t>
  </si>
  <si>
    <t>Mallows Lane ESS &amp; PV</t>
  </si>
  <si>
    <t>Manor Fam Bourton</t>
  </si>
  <si>
    <t>Markham Vale</t>
  </si>
  <si>
    <t>Middle Farm Road</t>
  </si>
  <si>
    <t>Moor Lane Solar Farm</t>
  </si>
  <si>
    <t>Moreton Morrell Solar</t>
  </si>
  <si>
    <t>Oakley Bushes Solar Farm</t>
  </si>
  <si>
    <t>Osberton Solar</t>
  </si>
  <si>
    <t>RAF Newton Phase 1</t>
  </si>
  <si>
    <t>Ranksborough Farm</t>
  </si>
  <si>
    <t>Rolleston Park 2</t>
  </si>
  <si>
    <t>Sherbourne Farm Solar</t>
  </si>
  <si>
    <t>Shireoaks Hall Farm PV</t>
  </si>
  <si>
    <t>Soars Lodge Farm</t>
  </si>
  <si>
    <t>Stourton Estate</t>
  </si>
  <si>
    <t>Stow Park Farm ESS &amp; PV</t>
  </si>
  <si>
    <t>Sudbury Estate</t>
  </si>
  <si>
    <t>Tachbrook Hill Farm</t>
  </si>
  <si>
    <t>Thornton Solar Farm</t>
  </si>
  <si>
    <t>Vauls Farm PV</t>
  </si>
  <si>
    <t>Washdyke Farm</t>
  </si>
  <si>
    <t>Westfield House Farm PV</t>
  </si>
  <si>
    <t>Willowbrook Industrial Estate</t>
  </si>
  <si>
    <t>Wood Lodge Farm</t>
  </si>
  <si>
    <t>New Export 48</t>
  </si>
  <si>
    <t>New Export 89</t>
  </si>
  <si>
    <t>Adstock Solar Farm</t>
  </si>
  <si>
    <t>Aston Flamville</t>
  </si>
  <si>
    <t>Bagworth Road</t>
  </si>
  <si>
    <t>Brackley Solar Farm</t>
  </si>
  <si>
    <t>Burnt Thorns Farm</t>
  </si>
  <si>
    <t>By Pass Farm</t>
  </si>
  <si>
    <t>Canal Solar Farm</t>
  </si>
  <si>
    <t>Chapel Street</t>
  </si>
  <si>
    <t>Corley Solar Farm</t>
  </si>
  <si>
    <t>Exton Estate Solar Farm</t>
  </si>
  <si>
    <t>Friskerton Solar Farm</t>
  </si>
  <si>
    <t>Glaston Road</t>
  </si>
  <si>
    <t>Longmoor Solar</t>
  </si>
  <si>
    <t>Lower Farm</t>
  </si>
  <si>
    <t>Mill Farm</t>
  </si>
  <si>
    <t>Newbold Pacey</t>
  </si>
  <si>
    <t>Poole Farm</t>
  </si>
  <si>
    <t>Rothersthorpe</t>
  </si>
  <si>
    <t>Sparrow Lodge Farm</t>
  </si>
  <si>
    <t>Wistow Lodge PV</t>
  </si>
  <si>
    <t>Thornton Estate</t>
  </si>
  <si>
    <t>Location name/ID</t>
  </si>
  <si>
    <t>Parent location</t>
  </si>
  <si>
    <t>Local charge 1
£/kVA/year</t>
  </si>
  <si>
    <t>Remote charge 1
£/kVA/year</t>
  </si>
  <si>
    <t>Residual Revenue by Band</t>
  </si>
  <si>
    <t>Band 1</t>
  </si>
  <si>
    <t>Band 2</t>
  </si>
  <si>
    <t>Band 3</t>
  </si>
  <si>
    <t>Band 4</t>
  </si>
  <si>
    <t>Reduction in Capacity Charge by Band(£/kVA/year)</t>
  </si>
  <si>
    <t>Reduction in Capacity Charge by Band(pence/kVA/year)</t>
  </si>
  <si>
    <t>Band 0</t>
  </si>
  <si>
    <t>Calculating back the revenue</t>
  </si>
  <si>
    <t>Berkswell 132kV</t>
  </si>
  <si>
    <t>Coventry 132kV</t>
  </si>
  <si>
    <t>Coventry 132kV_Hinckley 33kV__</t>
  </si>
  <si>
    <t>Coventry 132kV_Coventry North__</t>
  </si>
  <si>
    <t>Coventry 132kV_Nuneaton__</t>
  </si>
  <si>
    <t>_NO NAME_ [ASHS3GEN]</t>
  </si>
  <si>
    <t>Berkswell 132kV_Warwick 33__</t>
  </si>
  <si>
    <t>Berkswell 132kV_Harbury__</t>
  </si>
  <si>
    <t>Coventry 132kV_Daventry__</t>
  </si>
  <si>
    <t>Coventry 132kV_Rugby__</t>
  </si>
  <si>
    <t>Coventry 132kV_Pailton__</t>
  </si>
  <si>
    <t>Coventry 132kV_Whitley__</t>
  </si>
  <si>
    <t>Berkswell 132kV_Coventry Central_</t>
  </si>
  <si>
    <t>Berkswell 132kV_Coventry South__</t>
  </si>
  <si>
    <t>Berkswell 132kV_Coventry West_</t>
  </si>
  <si>
    <t>_NO NAME_ [CRIR3PV]</t>
  </si>
  <si>
    <t>HYB:[Coventry 132kV_Hinckley 33_] &amp; [Coventry 132kV_Pailton_]-&gt;Coventry 132kV_Pailton_Sapcote (T1 &amp; T2)</t>
  </si>
  <si>
    <t>HYB:[Coventry 132kV_Coventry North_] &amp; [Coventry 132kV_Nuneaton_]-&gt;Coventry 132kV_Coventry North_Newdigate</t>
  </si>
  <si>
    <t>HYB:[Berkswell 132kV_Warwick 33_] &amp; [Berkswell 132kV_Coventry West_]-&gt;Berkswell 132kV_Warwick 33_Kenilworth (T1 &amp; T2)</t>
  </si>
  <si>
    <t>HYB:[Coventry 132kV_Daventry_] &amp; [Coventry 132kV_Rugby_]-&gt;Coventry 132kV_Daventry_Crick (T1 &amp; T2 T3)</t>
  </si>
  <si>
    <t>HYB:[Coventry 132kV_Rugby_] &amp; [Coventry 132kV_Pailton_]-&gt;Coventry 132kV_Rugby_Rugby Gateway (T1)</t>
  </si>
  <si>
    <t>Coventry 132kV_Whitley_Ryton (Peugeot-Talbot)</t>
  </si>
  <si>
    <t>Berkswell 132kV_Coventry Central_Sandy Lane 6.6</t>
  </si>
  <si>
    <t>Coventry 132kV_Nuneaton_Coton Road 11</t>
  </si>
  <si>
    <t>Berkswell 132kV_Harbury_Southam</t>
  </si>
  <si>
    <t>Coventry 132kV_Pailton_Sapcote (T1 &amp; T2)</t>
  </si>
  <si>
    <t>Coventry 132kV_Hinckley 33kV_Aston Flamville, Hinckley, LE10 3AQ</t>
  </si>
  <si>
    <t>Coventry 132kV_Coventry North_Ansty</t>
  </si>
  <si>
    <t>Coventry 132kV_Nuneaton_Arley</t>
  </si>
  <si>
    <t>Berkswell 132kV_Ashorne Solar, CV34 7BN</t>
  </si>
  <si>
    <t>Berkswell 132kV_Warwick 33_Banbury Road</t>
  </si>
  <si>
    <t>Coventry 132kV_Hinckley 33_Barwell</t>
  </si>
  <si>
    <t>Coventry 132kV_Hinckley 33_Middlefield</t>
  </si>
  <si>
    <t>Coventry 132kV_Coventry North_Walsgrave</t>
  </si>
  <si>
    <t>Berkswell 132kV_Harbury_Lower Farm, Bishops Itchington, CV47 2SL</t>
  </si>
  <si>
    <t>Coventry 132kV_Daventry_Braunston Road</t>
  </si>
  <si>
    <t>Coventry 132kV_Rugby_Brownsover</t>
  </si>
  <si>
    <t>Coventry 132kV_Rugby_Burnt Thorns Farm</t>
  </si>
  <si>
    <t>Berkswell 132kV_Warwick 33_Campion Hills</t>
  </si>
  <si>
    <t>Coventry 132kV_Pailton_Churchover</t>
  </si>
  <si>
    <t>Berkswell 132kV_Warwick 33_Claverdon</t>
  </si>
  <si>
    <t>Coventry 132kV_Hinckley 33kV_Canal Solar Farm</t>
  </si>
  <si>
    <t>Coventry 132kV_Coventry North_Coventry Arena</t>
  </si>
  <si>
    <t>Coventry 132kV_Whitley_Copsewood</t>
  </si>
  <si>
    <t>Coventry 132kV_Nuneaton_Corley Solar Farm, Breach Oak Lane, CV7 8AU</t>
  </si>
  <si>
    <t>Berkswell 132kV_Coventry Central_Courthouse Green 11</t>
  </si>
  <si>
    <t>Berkswell 132kV_Coventry Central_Courthouse Green 6.6</t>
  </si>
  <si>
    <t>Berkswell 132kV_Coventry Central_Courtaulds 6.6</t>
  </si>
  <si>
    <t>Coventry 132kV_Coventry North_Coventry North 11</t>
  </si>
  <si>
    <t>Coventry 132kV_Coventry South 132 11_</t>
  </si>
  <si>
    <t>Berkswell 132kV_Coventry West_Coventry West 6.6</t>
  </si>
  <si>
    <t>Berkswell 132kV_Coventry Central_Cox Street 6.6</t>
  </si>
  <si>
    <t>Coventry 132kV_Hinckley 33kV_Chapel Street, Stapleton, LE9 8FT</t>
  </si>
  <si>
    <t>Coventry 132kV_Daventry_Crick (T1 &amp; T2 T3)</t>
  </si>
  <si>
    <t>Coventry 132kV_Crick Road Solar Plant, NN6 6NA</t>
  </si>
  <si>
    <t>Coventry 132kV_Whitley_Whitley 11</t>
  </si>
  <si>
    <t>Coventry 132kV_Rugby 132 11_</t>
  </si>
  <si>
    <t>Coventry 132kV_Pailton_Magna Park</t>
  </si>
  <si>
    <t>Berkswell 132kV_Coventry West_Torrington Avenue</t>
  </si>
  <si>
    <t>Coventry 132kV_Daventry_Daventry 11</t>
  </si>
  <si>
    <t>Coventry 132kV_Whitley_Dillotford Avenue (T1 &amp; T2)</t>
  </si>
  <si>
    <t>Berkswell 132kV_Coventry Central_Dunlop 6.6</t>
  </si>
  <si>
    <t>Coventry 132kV_Rugby_English Electric</t>
  </si>
  <si>
    <t>Berkswell 132kV_Harbury_Gaydon</t>
  </si>
  <si>
    <t>Coventry 132kV_Nuneaton_Nuneaton 11</t>
  </si>
  <si>
    <t>Coventry 132kV_Daventry_West Haddon</t>
  </si>
  <si>
    <t>Coventry 132kV_Nuneaton_Gipsy Lane</t>
  </si>
  <si>
    <t>Coventry 132kV_Whitley_Gulson Road 6.6</t>
  </si>
  <si>
    <t>Berkswell 132kV_Harbury_Harbury 11</t>
  </si>
  <si>
    <t>Coventry 132kV_Rugby_Harborough Fields Farm, CV23 0ER</t>
  </si>
  <si>
    <t>Berkswell 132kV_Coventry West_Hawkesmill Lane 6.6</t>
  </si>
  <si>
    <t>Coventry 132kV_Hinckley 33kV_Watling Street</t>
  </si>
  <si>
    <t>Coventry 132kV_Hinckley 33kV_Hinckley Rail freight terminal</t>
  </si>
  <si>
    <t>Coventry 132kV_Rugby_Hillmorton</t>
  </si>
  <si>
    <t>Berkswell 132kV_Coventry South_Holyhead Road</t>
  </si>
  <si>
    <t>Berkswell 132kV_Coventry Central_Holbrook Lane 6.6</t>
  </si>
  <si>
    <t>Coventry 132kV_Nuneaton_Whittleford</t>
  </si>
  <si>
    <t>Berkswell 132kV_Coventry West_Jaguar Cars Brown Lane</t>
  </si>
  <si>
    <t>Berkswell 132kV_Harbury_JLRGAYDEN T1&amp;T2</t>
  </si>
  <si>
    <t>Berkswell 132kV_Coventry South_JLRWhit T1&amp;T2</t>
  </si>
  <si>
    <t>Berkswell 132kV_Warwick 33_Kenilworth (T1 &amp; T2)</t>
  </si>
  <si>
    <t>Coventry 132kV_Daventry_Welton</t>
  </si>
  <si>
    <t>Coventry 132kV_Nuneaton_Langdale Drive</t>
  </si>
  <si>
    <t>Coventry 132kV_Rugby_Lawford</t>
  </si>
  <si>
    <t>Coventry 132kV_Nuneaton 33kV_Laurel Close 20MW SF</t>
  </si>
  <si>
    <t>Berkswell 132kV_Warwick 33_Lockheed</t>
  </si>
  <si>
    <t>Berkswell 132kV_Harbury_LOIT 1</t>
  </si>
  <si>
    <t>Coventry 132kV_Whitley_London Road 6.6</t>
  </si>
  <si>
    <t>Coventry 132kV_Pailton_Lutterworth</t>
  </si>
  <si>
    <t>Berkswell 132kV_Warwick 33_Moreton Morrell Solar, CV35 9DD</t>
  </si>
  <si>
    <t>Berkswell 132kV_Warwick 33_Newbold Pacey, Newbold Road, CV35 9DP</t>
  </si>
  <si>
    <t>Coventry 132kV_Coventry North_Newdigate</t>
  </si>
  <si>
    <t>Berkswell 132kV_Warwick 33_Princethorpe</t>
  </si>
  <si>
    <t>Coventry 132kV_Rugby_Rugby Cement</t>
  </si>
  <si>
    <t>Coventry 132kV_Rugby_Rugby Gateway (T1)</t>
  </si>
  <si>
    <t>Berkswell 132kV_Warwick 33_Wise Street</t>
  </si>
  <si>
    <t>Berkswell 132kV_Coventry South_Spon Street 6.6 (T1 &amp; T2)</t>
  </si>
  <si>
    <t>Coventry 132kV_Pailton_Streetfield Farm Watling PV</t>
  </si>
  <si>
    <t>Coventry 132kV_Coventry North 33kV_ Tolldish Hall PV</t>
  </si>
  <si>
    <t>Berkswell 132kV_Warwick 33_Tournament Fields</t>
  </si>
  <si>
    <t>Coventry 132kV_Rugby_Union Street</t>
  </si>
  <si>
    <t>Coventry 132kV_Coventry North 33kV_Vauls Farm 16MW SF</t>
  </si>
  <si>
    <t>Berkswell 132kV_Warwick 132 11_</t>
  </si>
  <si>
    <t>Berkswell 132kV_Coventry South_Warwick University</t>
  </si>
  <si>
    <t>Coventry 132kV_Hinckley 33_Wood Lane</t>
  </si>
  <si>
    <t>Coventry 132kV_Daventry_Weedon</t>
  </si>
  <si>
    <t>Chesterfield 132kV</t>
  </si>
  <si>
    <t>Chesterfield 132kV_Alfreton__</t>
  </si>
  <si>
    <t>Chesterfield 132kV_Clipstone__</t>
  </si>
  <si>
    <t>Chesterfield 132kV_Mansfield__</t>
  </si>
  <si>
    <t>Chesterfield 132kV_Annesley (1 &amp; 2)__</t>
  </si>
  <si>
    <t>Chesterfield 132kV_Annesley (3 &amp; 4)__</t>
  </si>
  <si>
    <t>Chesterfield 132kV_Chesterfield 33__</t>
  </si>
  <si>
    <t>Chesterfield 132kV_Whitwell__</t>
  </si>
  <si>
    <t>Chesterfield 132kV_Staveley__</t>
  </si>
  <si>
    <t>Stalybridge 132kV_Buxton (Part)_</t>
  </si>
  <si>
    <t>_NO NAME_ [CRIF3PV]</t>
  </si>
  <si>
    <t>_NO NAME_ [EDEM3GEN]</t>
  </si>
  <si>
    <t>Chesterfield 132kV_Goitside__</t>
  </si>
  <si>
    <t>_NO NAME_ [IKPV3PV]</t>
  </si>
  <si>
    <t>_NO NAME_ [NETW3ESS]</t>
  </si>
  <si>
    <t>HYB:[Chesterfield 132kV_Mansfield_] &amp; [Chesterfield 132kV_Annesley (1 &amp; 2)_] &amp; [Chesterfield 132kV_Annesley (3 &amp; 4)_]-&gt;Chesterfield 132kV_Annesley (3 &amp; 4)_Sutton Junction (T1 T2 &amp; T3)</t>
  </si>
  <si>
    <t>HYB:[Chesterfield 132kV_Annesley (1 &amp; 2)_] &amp; [Chesterfield 132kV_Annesley (3 &amp; 4)_]-&gt;Chesterfield 132kV_Annesley (3 &amp; 4)_Annesley (Kirkby)</t>
  </si>
  <si>
    <t>HYB:[Chesterfield 132kV_Annesley (1 &amp; 2)_] &amp; [Chesterfield 132kV_Annesley (3 &amp; 4)_]-&gt;Chesterfield 132kV_Annesley (1 &amp; 2)_Sherwood Park</t>
  </si>
  <si>
    <t>HYB:[Chesterfield 132kV_Annesley (1 &amp; 2)_] &amp; [Chesterfield 132kV_Annesley (3 &amp; 4)_]-&gt;Chesterfield 132kV_Annesley (3 &amp; 4)_Huthwaite</t>
  </si>
  <si>
    <t>HYB:[Chesterfield 132kV_Annesley (1 &amp; 2)_] &amp; [Chesterfield 132kV_Annesley (3 &amp; 4)_]-&gt;Chesterfield 132kV_Annesley (1 &amp; 2)_Hucknall</t>
  </si>
  <si>
    <t>HYB:[Chesterfield 132kV_Annesley (1 &amp; 2)_] &amp; [Chesterfield 132kV_Annesley (3 &amp; 4)_]-&gt;Chesterfield 132kV_Annesley (1 &amp; 2)_Calverton</t>
  </si>
  <si>
    <t>HYB:[Chesterfield 132kV_Annesley (1 &amp; 2)_] &amp; [Chesterfield 132kV_Annesley (3 &amp; 4)_]-&gt;Chesterfield 132kV_Annesley (1 &amp; 2)_Blidworth</t>
  </si>
  <si>
    <t>HYB:[Chesterfield 132kV_Whitwell_] &amp; [Chesterfield 132kV_Staveley_]-&gt;Chesterfield 132kV_Whitwell_Westhorpe (TA &amp; TB)</t>
  </si>
  <si>
    <t>Chesterfield 132kV_Whitwell_Halfway (TA &amp; TB)</t>
  </si>
  <si>
    <t>Chesterfield 132kV_Chesterfield 33_Sheepbridge</t>
  </si>
  <si>
    <t>Chesterfield 132kV_Chesterfield 33_Danesmoor</t>
  </si>
  <si>
    <t>Chesterfield 132kV_Mansfield_Mansfield 11</t>
  </si>
  <si>
    <t>Chesterfield 132kV_Mansfield_Acreage Lane</t>
  </si>
  <si>
    <t>Chesterfield 132kV_Alfreton_Blackwell</t>
  </si>
  <si>
    <t>Chesterfield 132kV_Alfreton_Dunsford Road (Alfreton PV)</t>
  </si>
  <si>
    <t>Chesterfield 132kV_Alfreton_Meadow Lane</t>
  </si>
  <si>
    <t>Chesterfield 132kV_Clipstone_Crown Farm</t>
  </si>
  <si>
    <t>Chesterfield 132kV_Mansfield_Skegby Lane</t>
  </si>
  <si>
    <t>Chesterfield 132kV_Alfreton_Ambergate</t>
  </si>
  <si>
    <t>Chesterfield 132kV_Annesley (3 &amp; 4)_Annesley (Kirkby)</t>
  </si>
  <si>
    <t>Chesterfield 132kV_Alfreton_Asher Lane 33kV STOR</t>
  </si>
  <si>
    <t>Chesterfield 132kV_Chesterfield 33_Averill Farm PV</t>
  </si>
  <si>
    <t>Chesterfield 132kV_Chesterfield 33_Bolsover</t>
  </si>
  <si>
    <t>Chesterfield 132kV_Clipstone_Bilsthorpe</t>
  </si>
  <si>
    <t>Chesterfield 132kV_Clipstone_Bilsthorpe Solar Farm generation</t>
  </si>
  <si>
    <t>Chesterfield 132kV_Chesterfield 33_Biwaters</t>
  </si>
  <si>
    <t>Chesterfield 132kV_Annesley (1 &amp; 2)_Blidworth</t>
  </si>
  <si>
    <t>Chesterfield 132kV_Annesley (1 &amp; 2)_Bilsthorpe UK Coal Solar Farm generation</t>
  </si>
  <si>
    <t>Chesterfield 132kV_Whitwell_Bolsovermoor Quarry PV</t>
  </si>
  <si>
    <t>Chesterfield 132kV_Pinxton 132 11_</t>
  </si>
  <si>
    <t>Chesterfield 132kV_Staveley_The Breck Solar PV</t>
  </si>
  <si>
    <t>Chesterfield 132kV_Clipstone_Budby</t>
  </si>
  <si>
    <t>Chesterfield 132kV_Annesley (1 &amp; 2)_Calverton</t>
  </si>
  <si>
    <t>Chesterfield 132kV_Clipstone_Ollerton</t>
  </si>
  <si>
    <t>Chesterfield 132kV_Clipstone_Clipstone 11</t>
  </si>
  <si>
    <t>Chesterfield 132kV_Whitwell_Clowne</t>
  </si>
  <si>
    <t>Chesterfield 132kV_Whitwell_Craggs Lane</t>
  </si>
  <si>
    <t>Chesterfield 132kV_Land at Crifton Lodge Farm Bilsthorpe PV</t>
  </si>
  <si>
    <t>Chesterfield 132kV_Staveley_Eckington</t>
  </si>
  <si>
    <t>Chesterfield 132kV_Eden Meadows / JBM Solar Projects (UK) Ltd</t>
  </si>
  <si>
    <t>Chesterfield 132kV_Staveley_Erin Road</t>
  </si>
  <si>
    <t>Chesterfield 132kV_Annesley (1 &amp; 2)_Farnsfield</t>
  </si>
  <si>
    <t>Stalybridge 132kV_Buxton (Part)_Flagg</t>
  </si>
  <si>
    <t>Chesterfield 132kV_Goitside_Goitside 6.6</t>
  </si>
  <si>
    <t>Chesterfield 132kV_Chesterfield 33_Grassmoor</t>
  </si>
  <si>
    <t>Chesterfield 132kV_Alfreton_Garnham Close STOR</t>
  </si>
  <si>
    <t>Chesterfield 132kV_Whitwell_Halfway (TA &amp; TB)_Holbrook Works</t>
  </si>
  <si>
    <t>Chesterfield 132kV_Mansfield_Hermitage Lane STOR</t>
  </si>
  <si>
    <t>Stalybridge 132kV_Buxton (Part)_Hindlow</t>
  </si>
  <si>
    <t>Chesterfield 132kV_Annesley (3 &amp; 4)_Sutton Junction (T1 T2 &amp; T3)</t>
  </si>
  <si>
    <t>Chesterfield 132kV_Whitwell_Holme Carr</t>
  </si>
  <si>
    <t>Chesterfield 132kV_Annesley (1 &amp; 2)_Hucknall</t>
  </si>
  <si>
    <t>Chesterfield 132kV_Annesley (3 &amp; 4)_Huthwaite</t>
  </si>
  <si>
    <t>Chesterfield 132kV_Inkersall Grange Farm Bilsthorpe PV</t>
  </si>
  <si>
    <t>Chesterfield 132kV_Staveley_Inkersall Farm PV</t>
  </si>
  <si>
    <t>Chesterfield 132kV_Staveley 33kV_Inkersall Road / Low Carbon Solar Investment Company 4 Ltd</t>
  </si>
  <si>
    <t>Chesterfield 132kV_Chesterfield 33_Lodge Farm (Calow) PV</t>
  </si>
  <si>
    <t>Chesterfield 132kV_Mansfield_Lime Tree Place</t>
  </si>
  <si>
    <t>Chesterfield 132kV_Mansfield_Littlewood Farm PV</t>
  </si>
  <si>
    <t>Chesterfield 132kV_Staveley_Markham Vale</t>
  </si>
  <si>
    <t>Chesterfield 132kV_Newton Wood Farm ESS</t>
  </si>
  <si>
    <t>Chesterfield 132kV_Whitwell_Oxcroft Solar Farm PV</t>
  </si>
  <si>
    <t>Chesterfield 132kV_Goitside_Queens Park</t>
  </si>
  <si>
    <t>Chesterfield 132kV_Alfreton_Ravensdale Park</t>
  </si>
  <si>
    <t>Chesterfield 132kV_Goitside_Robin Hood</t>
  </si>
  <si>
    <t>Chesterfield 132kV_Chesterfield 33_Robert Hyde</t>
  </si>
  <si>
    <t>Chesterfield 132kV_Clipstone_Rufford</t>
  </si>
  <si>
    <t>_NO NAME_ [SBLN5GEN]</t>
  </si>
  <si>
    <t>Chesterfield 132kV_Whitwell_Shirebrook</t>
  </si>
  <si>
    <t>Chesterfield 132kV_Whitwell 33kV_Shireoaks Hall Farm / Shireoaks Energy Centre Ltd</t>
  </si>
  <si>
    <t>Chesterfield 132kV_Annesley (1 &amp; 2)_Sherwood Park</t>
  </si>
  <si>
    <t>Chesterfield 132kV_Goitside_Sheffield Road 11</t>
  </si>
  <si>
    <t>Chesterfield 132kV_Goitside_Sheffield Road 6.6</t>
  </si>
  <si>
    <t>Chesterfield 132kV_Alfreton_Somercotes</t>
  </si>
  <si>
    <t>Chesterfield 132kV_Staveley_Staveley 11</t>
  </si>
  <si>
    <t>Chesterfield 132kV_Staveley_Staveley Works</t>
  </si>
  <si>
    <t>Chesterfield 132kV_Mansfield_Teversal</t>
  </si>
  <si>
    <t>Chesterfield 132kV_Clipstone_Thoresby</t>
  </si>
  <si>
    <t>Chesterfield 132kV_Annesley (1 &amp; 2)_Twin Yards Farm PV</t>
  </si>
  <si>
    <t>Chesterfield 132kV_Clipstone_Warsop</t>
  </si>
  <si>
    <t>Chesterfield 132kV_Annesley (1 &amp; 2)_Watnall Brickworks</t>
  </si>
  <si>
    <t>Chesterfield 132kV_Clipstone 33kV_Westfield House Farm / Greentech Projects Holding UK Ltd</t>
  </si>
  <si>
    <t>Chesterfield 132kV_Mansfield_Thornton Estate</t>
  </si>
  <si>
    <t>Chesterfield 132kV_Alfreton_Wessington</t>
  </si>
  <si>
    <t>Chesterfield 132kV_Whitwell_Westhorpe (TA &amp; TB)</t>
  </si>
  <si>
    <t>Chesterfield 132kV_Whitwell_Whaley Solar</t>
  </si>
  <si>
    <t>Chesterfield 132kV_Goitside_Walton</t>
  </si>
  <si>
    <t>Chesterfield 132kV_Goitside_Wingerworth</t>
  </si>
  <si>
    <t>Drakelow 132kV</t>
  </si>
  <si>
    <t>Willington 132kV</t>
  </si>
  <si>
    <t>Drakelow 132kV_Burton 33__</t>
  </si>
  <si>
    <t>Willington 132kV_Derby South__</t>
  </si>
  <si>
    <t>Willington 132kV_Winster__</t>
  </si>
  <si>
    <t>Drakelow 132kV_Gresley__</t>
  </si>
  <si>
    <t>Drakelow 132kV_Burton South__</t>
  </si>
  <si>
    <t>Willington 132kV_Spondon__</t>
  </si>
  <si>
    <t>Willington 132kV_Stanton__</t>
  </si>
  <si>
    <t>Willington 132kV_Derby 33__</t>
  </si>
  <si>
    <t>Willington 132kV_Uttoxeter__</t>
  </si>
  <si>
    <t>Willington 132kV_Heanor__</t>
  </si>
  <si>
    <t>_NO NAME_ [SUDE3GEN]</t>
  </si>
  <si>
    <t>HYB:[Drakelow 132kV_Burton 33_] &amp; [Drakelow 132kV_Burton South_]-&gt;Drakelow 132kV_Burton South_Wellington Street (T1 T2 &amp; T3)</t>
  </si>
  <si>
    <t>HYB:[Drakelow 132kV_Burton 33_] &amp; [Drakelow 132kV_Burton South_]-&gt;Drakelow 132kV_Burton South_Station Street (T1 &amp; T2)</t>
  </si>
  <si>
    <t>HYB:[Willington 132kV_Derby South_] &amp; [Willington 132kV_Spondon_]-&gt;Willington 132kV_Spondon_Melbourne (T1 &amp; T2)</t>
  </si>
  <si>
    <t>HYB:[Willington 132kV_Spondon_] &amp; [Willington 132kV_Heanor_]-&gt;Willington 132kV_Heanor_Morley (T1 &amp; T2)</t>
  </si>
  <si>
    <t>Willington 132kV_Uttoxeter_Rocester</t>
  </si>
  <si>
    <t>Drakelow 132kV_Burton 132 11_</t>
  </si>
  <si>
    <t>Drakelow 132kV_Gresley_Moira</t>
  </si>
  <si>
    <t>Willington 132kV_Derby South_Allenton</t>
  </si>
  <si>
    <t>Willington 132kV_Winster_Ashbourne</t>
  </si>
  <si>
    <t>Drakelow 132kV_Gresley_Ashby-De-La-Zouch</t>
  </si>
  <si>
    <t>Willington 132kV_Uttoxeter_Aston House Solar Farm generation</t>
  </si>
  <si>
    <t>Willington 132kV_Winster_Bakewell</t>
  </si>
  <si>
    <t>Drakelow 132kV_Burton South_Barton Under Needwood</t>
  </si>
  <si>
    <t>Willington 132kV_Spondon_Belper</t>
  </si>
  <si>
    <t>Drakelow 132kV_Burton South_Breach Farm ESS</t>
  </si>
  <si>
    <t>Drakelow 132kV_Burton 33_Bretby</t>
  </si>
  <si>
    <t>Willington 132kV_Spondon_Castle Donington</t>
  </si>
  <si>
    <t>Willington 132kV_Derby 33_Chaddesden</t>
  </si>
  <si>
    <t>Willington 132kV_Uttoxeter_Church Street</t>
  </si>
  <si>
    <t>Willington 132kV_Winster_Cromford</t>
  </si>
  <si>
    <t>Willington 132kV_Derby 33_Darley Abbey</t>
  </si>
  <si>
    <t>Willington 132kV_Winster_Dayfields Farm PV</t>
  </si>
  <si>
    <t>Willington 132kV_Heanor_Denby</t>
  </si>
  <si>
    <t>Willington 132kV_Derby 132 11 (Board 1 &amp; 2)_</t>
  </si>
  <si>
    <t>Willington 132kV_Derby South_Derby Waste Sinfin EFW</t>
  </si>
  <si>
    <t>Willington 132kV_Spondon_Spondon 11</t>
  </si>
  <si>
    <t>Drakelow 132kV_Burton South_Drakelow Renewable BIO</t>
  </si>
  <si>
    <t>Willington 132kV_Derby 33_Eagle Centre</t>
  </si>
  <si>
    <t>Willington 132kV_Derby South_Sinfin Lane</t>
  </si>
  <si>
    <t>Drakelow 132kV_Gresley_Gresley (T1 T2 &amp; T3)</t>
  </si>
  <si>
    <t>Drakelow 132kV_Burton 33_Hatton</t>
  </si>
  <si>
    <t>Willington 132kV_Heanor_Heanor 11</t>
  </si>
  <si>
    <t>Willington 132kV_Uttoxeter_Holtwood Farm PV</t>
  </si>
  <si>
    <t>Willington 132kV_Stanton_Ilkeston</t>
  </si>
  <si>
    <t>Willington 132kV_Derby South_Infinity Park (T2)</t>
  </si>
  <si>
    <t>Willington 132kV_Winster_Longcliffe</t>
  </si>
  <si>
    <t>Willington 132kV_Stanton_Little Hallam</t>
  </si>
  <si>
    <t>Willington 132kV_Derby 33_Mackworth</t>
  </si>
  <si>
    <t>Willington 132kV_Winster_Matlock</t>
  </si>
  <si>
    <t>Willington 132kV_Spondon_Melbourne (T1 &amp; T2)</t>
  </si>
  <si>
    <t>Willington 132kV_Winster_Millclose</t>
  </si>
  <si>
    <t>Willington 132kV_Heanor_Moorgreen</t>
  </si>
  <si>
    <t>Willington 132kV_Heanor_Morley (T1 &amp; T2)</t>
  </si>
  <si>
    <t>Drakelow 132kV_Burton South_Wellington Street (T1 T2 &amp; T3)</t>
  </si>
  <si>
    <t>Willington 132kV_Uttoxeter_Marchington</t>
  </si>
  <si>
    <t>Willington 132kV_Derby South_Normanton</t>
  </si>
  <si>
    <t>Willington 132kV_Heanor_Ripley</t>
  </si>
  <si>
    <t>Drakelow 132kV_Burton 33_Rolleston Park 2</t>
  </si>
  <si>
    <t>Willington 132kV_Stanton_Sandiacre</t>
  </si>
  <si>
    <t>Willington 132kV_Derby South_Rolls Royce ABE</t>
  </si>
  <si>
    <t>Willington 132kV_Spondon_Spondon Peaking STOR</t>
  </si>
  <si>
    <t>Drakelow 132kV_Burton South_Station Street (T1 &amp; T2)</t>
  </si>
  <si>
    <t>Willington 132kV_Sudbury Estate</t>
  </si>
  <si>
    <t>Willington 132kV_Heanor_Taylor Lane 33kV STOR</t>
  </si>
  <si>
    <t>Willington 132kV_Burnaston 132 11 (Toyota)__</t>
  </si>
  <si>
    <t>Willington 132kV_Derby South_Trafalgar Pk Gas STOR</t>
  </si>
  <si>
    <t>Drakelow 132kV_Burton 33_Trent Alloys</t>
  </si>
  <si>
    <t>Willington 132kV_Spondon_Trent Lane</t>
  </si>
  <si>
    <t>Willington 132kV_Uttoxeter_Twin Oaks Diesel STOR</t>
  </si>
  <si>
    <t>Willington 132kV_Heanor_Watnall</t>
  </si>
  <si>
    <t>Willington 132kV_Heanor_Westwood</t>
  </si>
  <si>
    <t>Drakelow 132kV_Gresley_Willesley</t>
  </si>
  <si>
    <t>Drakelow 132kV_Burton 33_Woodville</t>
  </si>
  <si>
    <t>East Claydon 132kV</t>
  </si>
  <si>
    <t>East Claydon 132kV_Stony Stratford__</t>
  </si>
  <si>
    <t>East Claydon 132kV_Brackley__</t>
  </si>
  <si>
    <t>East Claydon 132kV_Bletchley__</t>
  </si>
  <si>
    <t>East Claydon 132kV_Bradwell Abbey__</t>
  </si>
  <si>
    <t>East Claydon 132kV_East Claydon__</t>
  </si>
  <si>
    <t>_NO NAME_ [MNPV3PV]</t>
  </si>
  <si>
    <t>_NO NAME_ [PTFM3K]</t>
  </si>
  <si>
    <t>_NO NAME_ [PTFM3L]</t>
  </si>
  <si>
    <t>HYB:[East Claydon 132kV_Stony Stratford_] &amp; [East Claydon 132kV_Bletchley_]-&gt;East Claydon 132kV_Stony Stratford_Tattenhoe (T2)</t>
  </si>
  <si>
    <t>HYB:[East Claydon 132kV_Stony Stratford_] &amp; [East Claydon 132kV_Brackley_]-&gt;East Claydon 132kV_Brackley_Towcester (T1 &amp; T2)</t>
  </si>
  <si>
    <t>HYB:[East Claydon 132kV_Bletchley_] &amp; [East Claydon 132kV_Bletchley_]-&gt;East Claydon 132kV_Bletchley_Wavendon Gate</t>
  </si>
  <si>
    <t>HYB:[East Claydon 132kV_Bletchley_] &amp; [East Claydon 132kV_Bletchley_]-&gt;_NO NAME_ [MIEA5J]</t>
  </si>
  <si>
    <t>HYB:[East Claydon 132kV_Bletchley_] &amp; [East Claydon 132kV_Bletchley_]-&gt;East Claydon 132kV_Bletchley_Fen Farm</t>
  </si>
  <si>
    <t>HYB:[East Claydon 132kV_Bletchley_] &amp; [East Claydon 132kV_Bletchley_] &amp; [East Claydon 132kV_Bradwell Abbey_]-&gt;East Claydon 132kV_Bletchley_Childs Way (T1 &amp; T2 T3)</t>
  </si>
  <si>
    <t>HYB:[East Claydon 132kV_Bletchley_] &amp; [East Claydon 132kV_Bradwell Abbey_]-&gt;East Claydon 132kV_Bletchley_Fox Milne (T1 &amp; T2)</t>
  </si>
  <si>
    <t>East Claydon 132kV_Bradwell Abbey_Wolverton</t>
  </si>
  <si>
    <t>East Claydon 132kV_Bletchley_Bletchley 11</t>
  </si>
  <si>
    <t>East Claydon 132kV_Bletchley_Victoria Road</t>
  </si>
  <si>
    <t>East Claydon 132kV_Bletchley_Fen Farm</t>
  </si>
  <si>
    <t>East Claydon 132kV_Banbury 132 11_</t>
  </si>
  <si>
    <t>East Claydon 132kV_Brackley_Brackley Solar Farm</t>
  </si>
  <si>
    <t>East Claydon 132kV_Brackley_Brackley Town</t>
  </si>
  <si>
    <t>East Claydon 132kV_Brackley_Brackley 11</t>
  </si>
  <si>
    <t>East Claydon 132kV_Stony Stratford_Buckingham</t>
  </si>
  <si>
    <t>East Claydon 132kV_Bletchley_Childs Way (T1 &amp; T2 T3)</t>
  </si>
  <si>
    <t>East Claydon 132kV_Bradwell Abbey_CLPK55J_</t>
  </si>
  <si>
    <t>East Claydon 132kV_Bletchley_Fox Milne (T1 &amp; T2)</t>
  </si>
  <si>
    <t>East Claydon 132kV_Stony Stratford_Eldergate</t>
  </si>
  <si>
    <t>East Claydon 132kV_East Claydon_Greatmoor EFW Calvert</t>
  </si>
  <si>
    <t>East Claydon 132kV_Bradwell Abbey_Hanslope Park (T1 &amp; T2 OS)</t>
  </si>
  <si>
    <t>East Claydon 132kV_Bradwell Abbey_Newport Pagnell</t>
  </si>
  <si>
    <t>East Claydon 132kV_Stony Stratford_Kiln Farm</t>
  </si>
  <si>
    <t>East Claydon 132kV_Bletchley_Kingston</t>
  </si>
  <si>
    <t>East Claydon 132kV_Bradwell Abbey_Yew Tree Farm PV</t>
  </si>
  <si>
    <t>East Claydon 132kV_Bletchley_Lyon Road Gas Gen</t>
  </si>
  <si>
    <t>East Claydon 132kV_Stony Stratford_Manor Farm Bourton, MK18 7DS</t>
  </si>
  <si>
    <t>East Claydon 132kV_Bletchley_Maxwell House Data Centre</t>
  </si>
  <si>
    <t>East Claydon 132kV_Bletchley_Secklow Gate</t>
  </si>
  <si>
    <t>East Claydon 132kV_Copse Lodge Solar Farm</t>
  </si>
  <si>
    <t>East Claydon 132kV_Bradwell Abbey_Marlborough Street</t>
  </si>
  <si>
    <t>East Claydon 132kV_Bletchley_Newton Road</t>
  </si>
  <si>
    <t>East Claydon 132kV_Bradwell Abbey_Portway</t>
  </si>
  <si>
    <t>_NO NAME_ [PTFM9L]</t>
  </si>
  <si>
    <t>East Claydon 132kV_Brackley_Shacks Barn PV</t>
  </si>
  <si>
    <t>East Claydon 132kV_Stony Stratford_Shenley Wood</t>
  </si>
  <si>
    <t>East Claydon 132kV_Brackley_Silverstone</t>
  </si>
  <si>
    <t>East Claydon 132kV_Stony Stratford_Sparrow Lodge Farm</t>
  </si>
  <si>
    <t>East Claydon 132kV_Stony Stratford_Steeple Claydon</t>
  </si>
  <si>
    <t>East Claydon 132kV_Stony Stratford_Tattenhoe (T2)</t>
  </si>
  <si>
    <t>East Claydon 132kV_Brackley_Towcester (T1 &amp; T2)</t>
  </si>
  <si>
    <t>East Claydon 132kV_Brackley_Thenford (T1)</t>
  </si>
  <si>
    <t>East Claydon 132kV_Brackley_Thenford (T2)</t>
  </si>
  <si>
    <t>East Claydon 132kV_Stony Stratford_Thornborough Grnds PV</t>
  </si>
  <si>
    <t>East Claydon 132kV_East Claydon_Tuckey Farm PV</t>
  </si>
  <si>
    <t>East Claydon 132kV_Bletchley_Wavendon Gate</t>
  </si>
  <si>
    <t>East Claydon 132kV_Stony Stratford_Wicken</t>
  </si>
  <si>
    <t>East Claydon 132kV_Stony Stratford_Winslow</t>
  </si>
  <si>
    <t>Enderby 132kV</t>
  </si>
  <si>
    <t>Ratcliffe 132kV</t>
  </si>
  <si>
    <t>Stoke Bardolph 132kV</t>
  </si>
  <si>
    <t>Ratcliffe 132kV_Willoughby__</t>
  </si>
  <si>
    <t>Enderby 132kV_Leicester_</t>
  </si>
  <si>
    <t>Enderby 132kV_Wigston 33__</t>
  </si>
  <si>
    <t>Stoke Bardolph 132kV_Nottingham North 33_</t>
  </si>
  <si>
    <t>Stoke Bardolph 132kV_Nottingham East__</t>
  </si>
  <si>
    <t>Ratcliffe 132kV_Loughborough 33__</t>
  </si>
  <si>
    <t>Enderby 132kV_Coalville__</t>
  </si>
  <si>
    <t>Enderby 132kV_Leicester North_</t>
  </si>
  <si>
    <t>Ratcliffe 132kV_Nottingham__</t>
  </si>
  <si>
    <t>Ratcliffe 132kV_Toton__</t>
  </si>
  <si>
    <t>_NO NAME_ [COAS3PV]</t>
  </si>
  <si>
    <t>_NO NAME_ [DSRD3J]</t>
  </si>
  <si>
    <t>Enderby 132kV_Leicester East_</t>
  </si>
  <si>
    <t>_NO NAME_ [RAFN3J]</t>
  </si>
  <si>
    <t>_NO NAME_ [SUCH3PV]</t>
  </si>
  <si>
    <t>_NO NAME_ [THUE3PV]</t>
  </si>
  <si>
    <t>_NO NAME_ [WISL3P]</t>
  </si>
  <si>
    <t>HYB:[Enderby 132kV_Leicester_] &amp; [Enderby 132kV_Leicester North_]-&gt;Enderby 132kV_Leicester_Hockley Farm Road</t>
  </si>
  <si>
    <t>HYB:[Stoke Bardolph 132kV_Nottingham North 33_] &amp; [Stoke Bardolph 132kV_Nottingham East_]-&gt;Stoke Bardolph 132kV_Nottingham East_Arnold (T1 &amp; T2)</t>
  </si>
  <si>
    <t>HYB:[Ratcliffe 132kV_Nottingham_] &amp; [Ratcliffe 132kV_Nottingham_]-&gt;Ratcliffe 132kV_Nottingham_Wollaton Road</t>
  </si>
  <si>
    <t>HYB:[Ratcliffe 132kV_Nottingham_] &amp; [Ratcliffe 132kV_Nottingham_]-&gt;Ratcliffe 132kV_Nottingham_Lenton</t>
  </si>
  <si>
    <t>HYB:[Ratcliffe 132kV_Nottingham_] &amp; [Ratcliffe 132kV_Nottingham_]-&gt;Ratcliffe 132kV_Nottingham_North Wilford</t>
  </si>
  <si>
    <t>HYB:[Ratcliffe 132kV_Nottingham_] &amp; [Ratcliffe 132kV_Nottingham_]-&gt;Ratcliffe 132kV_Nottingham_Castle Road</t>
  </si>
  <si>
    <t>HYB:[Ratcliffe 132kV_Nottingham_] &amp; [Ratcliffe 132kV_Nottingham_]-&gt;Ratcliffe 132kV_Nottingham_Sneinton</t>
  </si>
  <si>
    <t>HYB:[Ratcliffe 132kV_Nottingham_] &amp; [Ratcliffe 132kV_Nottingham_]-&gt;Ratcliffe 132kV_Nottingham_Clifton</t>
  </si>
  <si>
    <t>Ratcliffe 132kV_Toton_Chilwell</t>
  </si>
  <si>
    <t>Ratcliffe 132kV_Nottingham_Lenton</t>
  </si>
  <si>
    <t>Ratcliffe 132kV_Nottingham_Beeston</t>
  </si>
  <si>
    <t>Ratcliffe 132kV_Nottingham_Sneinton</t>
  </si>
  <si>
    <t>Enderby 132kV_Leicester_Redcross Street</t>
  </si>
  <si>
    <t>Enderby 132kV_Leicester_Leicester 11</t>
  </si>
  <si>
    <t>Enderby 132kV_Leicester East_Highfields</t>
  </si>
  <si>
    <t>Enderby 132kV_Leicester East_Salutation 6.6</t>
  </si>
  <si>
    <t>Enderby 132kV_Leicester East_Stoneygate 6.6</t>
  </si>
  <si>
    <t>Enderby 132kV_Leicester East_Leicester East 6.6</t>
  </si>
  <si>
    <t>Enderby 132kV_Leicester_Hockley Farm Road</t>
  </si>
  <si>
    <t>Enderby 132kV_Leicester East_Thurmaston</t>
  </si>
  <si>
    <t>Enderby 132kV_Wigston 33_Alliance and Leicester</t>
  </si>
  <si>
    <t>Enderby 132kV_Wigston 33_Whetstone</t>
  </si>
  <si>
    <t>Enderby 132kV_Coalville_Worthington</t>
  </si>
  <si>
    <t>Enderby 132kV_Coalville_Desford</t>
  </si>
  <si>
    <t>Enderby 132kV_Coalville_Nailstone</t>
  </si>
  <si>
    <t>Enderby 132kV_Coalville_Osbaston</t>
  </si>
  <si>
    <t>Enderby 132kV_Coalville_Coalville 11</t>
  </si>
  <si>
    <t>Enderby 132kV_Coalville_Mantle Lane</t>
  </si>
  <si>
    <t>Stoke Bardolph 132kV_Nottingham East_Arnold (T1 &amp; T2)</t>
  </si>
  <si>
    <t>Ratcliffe 132kV_Loughborough 33_Astrazeneca</t>
  </si>
  <si>
    <t>Enderby 132kV_Coalville_Park Farm Solar Ashby</t>
  </si>
  <si>
    <t>Enderby 132kV_Coalville_Bardon Road</t>
  </si>
  <si>
    <t>Enderby 132kV_Leicester North_Beaumont Leys</t>
  </si>
  <si>
    <t>Ratcliffe 132kV_Willoughby_British Gypsum</t>
  </si>
  <si>
    <t>Ratcliffe 132kV_Willoughby_Bingham (T1)</t>
  </si>
  <si>
    <t>Stoke Bardolph 132kV_Nottingham North 33_Bilborough (T1 &amp; T2)</t>
  </si>
  <si>
    <t>Enderby 132kV_Leicester North_Birstall</t>
  </si>
  <si>
    <t>Enderby 132kV_Wigston 132 11_</t>
  </si>
  <si>
    <t>Ratcliffe 132kV_Nottingham_Cotgrave</t>
  </si>
  <si>
    <t>Ratcliffe 132kV_Nottingham_Generation (Boots (T2))</t>
  </si>
  <si>
    <t>Enderby 132kV_Leicester_Braunstone</t>
  </si>
  <si>
    <t>Ratcliffe 132kV_Loughborough 33_Brush</t>
  </si>
  <si>
    <t>Stoke Bardolph 132kV_Nottingham North 33_Bulwell</t>
  </si>
  <si>
    <t>Enderby 132kV_Carlton Park 132 11__</t>
  </si>
  <si>
    <t>Enderby 132kV_Leicester_Jupiter</t>
  </si>
  <si>
    <t>Ratcliffe 132kV_Nottingham_Castle Road</t>
  </si>
  <si>
    <t>Enderby 132kV_Coalville_Caterpillar_Caterpillar UK</t>
  </si>
  <si>
    <t>Ratcliffe 132kV_Willoughby_Keyworth</t>
  </si>
  <si>
    <t>Stoke Bardolph 132kV_Nottingham North 33_Cinderhill</t>
  </si>
  <si>
    <t>Stoke Bardolph 132kV_Nottingham North 132 11_</t>
  </si>
  <si>
    <t>Ratcliffe 132kV_Nottingham_Clifton</t>
  </si>
  <si>
    <t>Enderby 132kV_Bagworth Road</t>
  </si>
  <si>
    <t>Stoke Bardolph 132kV_Nottingham East_Colwick</t>
  </si>
  <si>
    <t>Ratcliffe 132kV_Willoughby_South Croxton</t>
  </si>
  <si>
    <t>_NO NAME_ [DSRD9J]</t>
  </si>
  <si>
    <t>Ratcliffe 132kV_Nottingham_Eastcroft EfW, NG2 3JH</t>
  </si>
  <si>
    <t>Ratcliffe 132kV_Willoughby_East Leake</t>
  </si>
  <si>
    <t>Ratcliffe 132kV_Willoughby_John Brookes Sawmill BIO</t>
  </si>
  <si>
    <t>Stoke Bardolph 132kV_Nottingham East_Gedling</t>
  </si>
  <si>
    <t>Ratcliffe 132kV_Willoughby_Willoughby 11</t>
  </si>
  <si>
    <t>Ratcliffe 132kV_Willoughby_Sutton Bonnington PV</t>
  </si>
  <si>
    <t>Enderby 132kV_Leicester North_Groby Road</t>
  </si>
  <si>
    <t>Enderby 132kV_Leicester East_Hamilton</t>
  </si>
  <si>
    <t>Enderby 132kV_Coalville_Hill Farm ESS</t>
  </si>
  <si>
    <t>Enderby 132kV_Hinckley 132 11_</t>
  </si>
  <si>
    <t>Enderby 132kV_Coalville_Hall Farm Solar Farm generation</t>
  </si>
  <si>
    <t>Ratcliffe 132kV_Loughborough 33_Shepshed</t>
  </si>
  <si>
    <t>Enderby 132kV_Coalville_Interlink Park</t>
  </si>
  <si>
    <t>Enderby 132kV_Leicester North_Leicester North 11</t>
  </si>
  <si>
    <t>Enderby 132kV_Leicester North_Lero 6.6</t>
  </si>
  <si>
    <t>Ratcliffe 132kV_Toton_Long Eaton</t>
  </si>
  <si>
    <t>Ratcliffe 132kV_Loughborough 132 11_</t>
  </si>
  <si>
    <t>Enderby 132kV_Leicester_Mansfield Street</t>
  </si>
  <si>
    <t>Stoke Bardolph 132kV_Nottingham East_Mapperley</t>
  </si>
  <si>
    <t>Stoke Bardolph 132kV_Nottingham North 33_Marlborough Road</t>
  </si>
  <si>
    <t>Ratcliffe 132kV_Loughborough 33_Mill Farm, Cotes, LE12 5TL</t>
  </si>
  <si>
    <t>Ratcliffe 132kV_Willoughby_Mountsorrel</t>
  </si>
  <si>
    <t>Ratcliffe 132kV_Newhurst ERF 132 EFW</t>
  </si>
  <si>
    <t>Ratcliffe 132kV_Nottingham_Talbot Street</t>
  </si>
  <si>
    <t>Ratcliffe 132kV_Toton_Nottingham Rd STOR</t>
  </si>
  <si>
    <t>Ratcliffe 132kV_Nottingham_North Wilford</t>
  </si>
  <si>
    <t>Ratcliffe 132kV_Willoughby_Old Dalby (T2)</t>
  </si>
  <si>
    <t>Ratcliffe 132kV_Willoughby_Old Dalby Lodge Wind Farm</t>
  </si>
  <si>
    <t>Ratcliffe 132kV_Loughborough 33_Poole Farm, Barrow Road, LE12 8EN</t>
  </si>
  <si>
    <t>Stoke Bardolph 132kV_Nottingham East_Colwick Private Rd STOR</t>
  </si>
  <si>
    <t>Ratcliffe 132kV_Loughborough 33_Quorn</t>
  </si>
  <si>
    <t>Stoke Bardolph 132kV_RAF Newton Phase 1 NG13 8HL</t>
  </si>
  <si>
    <t>Ratcliffe 132kV_Toton_Ratcliffe on Soar</t>
  </si>
  <si>
    <t>Ratcliffe 132kV_Nottingham_Redfield Road 1 STOR</t>
  </si>
  <si>
    <t>Ratcliffe 132kV_Nottingham_Redfield Road B STOR</t>
  </si>
  <si>
    <t>Stoke Bardolph 132kV_Nottingham East_St Anns (T2 &amp; T3 &amp; T4)</t>
  </si>
  <si>
    <t>Stoke Bardolph 132kV_Nottingham East_Stragglethorpe Rd PV</t>
  </si>
  <si>
    <t>Ratcliffe 132kV_Toton_Toton 11</t>
  </si>
  <si>
    <t>Enderby 132kV_Lands at Sutton Cheney, CV13 0AG</t>
  </si>
  <si>
    <t>Ratcliffe 132kV_Willoughby_Syston</t>
  </si>
  <si>
    <t>Enderby 132kV_Thurlaston Estate Solar Farm</t>
  </si>
  <si>
    <t>Enderby 132kV_Leicester East_Thurnby</t>
  </si>
  <si>
    <t>Ratcliffe 132kV_Nottingham_West Bridgford</t>
  </si>
  <si>
    <t>Ratcliffe 132kV_Willoughby_Wide Lane Solar Farm generation</t>
  </si>
  <si>
    <t>Enderby 132kV_Wigston 33_Wigston Magna</t>
  </si>
  <si>
    <t>Enderby 132kV_Wistow Lodge PV</t>
  </si>
  <si>
    <t>Ratcliffe 132kV_Willoughby_Willoughby STOR generation</t>
  </si>
  <si>
    <t>Ratcliffe 132kV_Nottingham_Wollaton Road</t>
  </si>
  <si>
    <t>Ratcliffe 132kV_Loughborough 33_Wymeswold Solar Park</t>
  </si>
  <si>
    <t>Grendon 132kV</t>
  </si>
  <si>
    <t>Grendon 132kV_Northampton__</t>
  </si>
  <si>
    <t>Grendon 132kV_Northampton West__</t>
  </si>
  <si>
    <t>Grendon 132kV_Wellingborough__</t>
  </si>
  <si>
    <t>Grendon 132kV_Kettering__</t>
  </si>
  <si>
    <t>Grendon 132kV_Irthlingborough__</t>
  </si>
  <si>
    <t>Grendon 132kV_Northampton East__</t>
  </si>
  <si>
    <t>_NO NAME_ [BRGS3J]</t>
  </si>
  <si>
    <t>Grendon 132kV_Kibworth__</t>
  </si>
  <si>
    <t>_NO NAME_ [COER3J]</t>
  </si>
  <si>
    <t>Grendon 132kV_Corby__</t>
  </si>
  <si>
    <t>Grendon 132kV_Oakham__</t>
  </si>
  <si>
    <t>_NO NAME_ [EXES3J]</t>
  </si>
  <si>
    <t>_NO NAME_ [GRAU3PV]</t>
  </si>
  <si>
    <t>_NO NAME_ [GREL3J]</t>
  </si>
  <si>
    <t>Grendon 132kV_Melton Mowbray_</t>
  </si>
  <si>
    <t>_NO NAME_ [OKLB3J]</t>
  </si>
  <si>
    <t>_NO NAME_ [WOOL3PV]</t>
  </si>
  <si>
    <t>HYB:[Grendon 132kV_Northampton_] &amp; [Grendon 132kV_Northampton West_]-&gt;Grendon 132kV_Northampton_Abington (T1 &amp; T2)</t>
  </si>
  <si>
    <t>HYB:[Grendon 132kV_Northampton_] &amp; [Grendon 132kV_Northampton West_]-&gt;Grendon 132kV_Northampton_Pineham (T1 &amp; T2)</t>
  </si>
  <si>
    <t>HYB:[Grendon 132kV_Northampton_] &amp; [Grendon 132kV_Northampton East_]-&gt;Grendon 132kV_Northampton_Brackmills (T1 &amp; T2)</t>
  </si>
  <si>
    <t>HYB:[Grendon 132kV_Northampton_] &amp; [Grendon 132kV_Northampton West_]-&gt;Grendon 132kV_Northampton West_Banbury Lane (T1 &amp; T2)</t>
  </si>
  <si>
    <t>HYB:[Grendon 132kV_Northampton West_] &amp; [Grendon 132kV_Kettering_]-&gt;Grendon 132kV_Northampton West_Chapel Brampton (T1 &amp; T2)</t>
  </si>
  <si>
    <t>HYB:[Grendon 132kV_Kettering_] &amp; [Grendon 132kV_Irthlingborough_]-&gt;Grendon 132kV_Kettering_Burton Latimer (T1 &amp; T2)</t>
  </si>
  <si>
    <t>HYB:[Grendon 132kV_Kettering_] &amp; [Grendon 132kV_Irthlingborough_]-&gt;Grendon 132kV_Irthlingborough_Pytchley Road (T1 &amp; T2)</t>
  </si>
  <si>
    <t>HYB:[Grendon 132kV_Irthlingborough_] &amp; [Grendon 132kV_Corby_]-&gt;Grendon 132kV_Corby_Oundle</t>
  </si>
  <si>
    <t>Grendon 132kV_Irthlingborough_Thrapston</t>
  </si>
  <si>
    <t>Grendon 132kV_Corby_Hazelwood</t>
  </si>
  <si>
    <t>Grendon 132kV_Wellingborough_Little Irchester</t>
  </si>
  <si>
    <t>Grendon 132kV_Corby_Corby No. 2</t>
  </si>
  <si>
    <t>Grendon 132kV_Northampton West_Northampton West 11</t>
  </si>
  <si>
    <t>Grendon 132kV_Northampton_Abington (T1 &amp; T2)</t>
  </si>
  <si>
    <t>Grendon 132kV_Northampton West_Althorp Estate</t>
  </si>
  <si>
    <t>Grendon 132kV_Northampton West_Banbury Lane (T1 &amp; T2)</t>
  </si>
  <si>
    <t>Grendon 132kV_Kettering_Burton Latimer (T1 &amp; T2)</t>
  </si>
  <si>
    <t>Grendon 132kV_Northampton East_Northampton East 11</t>
  </si>
  <si>
    <t>Grendon 132kV_Northampton_Roade</t>
  </si>
  <si>
    <t>Grendon 132kV_Northampton East_Boothville</t>
  </si>
  <si>
    <t>Grendon 132kV_Irthlingborough_Irthlingborough 11</t>
  </si>
  <si>
    <t>Grendon 132kV_Brigstock</t>
  </si>
  <si>
    <t>Grendon 132kV_Northampton_Brackmills (T1 &amp; T2)</t>
  </si>
  <si>
    <t>Grendon 132kV_Kibworth_Bruntingthorpe</t>
  </si>
  <si>
    <t>Grendon 132kV_Northampton West_Ellesmere Avenue</t>
  </si>
  <si>
    <t>Grendon 132kV_Northampton West_Chapel Brampton (T1 &amp; T2)</t>
  </si>
  <si>
    <t>Grendon 132kV_Northampton West_Bugbrooke</t>
  </si>
  <si>
    <t>Grendon 132kV_Irthlingborough_Burton Wolds South WF</t>
  </si>
  <si>
    <t>Grendon 132kV_Northampton_Campbell Street</t>
  </si>
  <si>
    <t>Grendon 132kV_Corby_Corby North Dem</t>
  </si>
  <si>
    <t>Grendon 132kV_Wellingborough_Cannon Street</t>
  </si>
  <si>
    <t>Grendon 132kV_Cogenhoe BESS</t>
  </si>
  <si>
    <t>Grendon 132kV_Corby_Earlstrees</t>
  </si>
  <si>
    <t>Grendon 132kV_Corby_Corby Central</t>
  </si>
  <si>
    <t>Grendon 132kV_Corby North PS_</t>
  </si>
  <si>
    <t>Grendon 132kV_Northampton East_Olney</t>
  </si>
  <si>
    <t>Grendon 132kV_Irthlingborough_Chelveston Renewable Energy Park</t>
  </si>
  <si>
    <t>Grendon 132kV_Irthlingborough_Chelveston Energy Park</t>
  </si>
  <si>
    <t>Grendon 132kV_Northampton East_Denton</t>
  </si>
  <si>
    <t>Grendon 132kV_Kettering_Desborough</t>
  </si>
  <si>
    <t>Grendon 132kV_Northampton East_Earls Barton</t>
  </si>
  <si>
    <t>Grendon 132kV_Northampton East_Newton Road PV</t>
  </si>
  <si>
    <t>Grendon 132kV_Oakham_Empingham</t>
  </si>
  <si>
    <t>Grendon 132kV_Exton Estate Solar Farm</t>
  </si>
  <si>
    <t>Grendon 132kV_Oakham_Exton</t>
  </si>
  <si>
    <t>Grendon 132kV_Kibworth_Farndon Road (T1 &amp; T2)</t>
  </si>
  <si>
    <t>Grendon 132kV_Kettering_Field Street</t>
  </si>
  <si>
    <t>Grendon 132kV_Grafton Underwood</t>
  </si>
  <si>
    <t>Grendon 132kV_Grendon Lakes</t>
  </si>
  <si>
    <t>Grendon 132kV_Wellingborough 132 11_</t>
  </si>
  <si>
    <t>Grendon 132kV_Kettering_Hayfield</t>
  </si>
  <si>
    <t>Grendon 132kV_Wellingborough_Sharnbrook</t>
  </si>
  <si>
    <t>Grendon 132kV_Melton Mowbray_Holwell</t>
  </si>
  <si>
    <t>Grendon 132kV_Wellingborough_Harrold</t>
  </si>
  <si>
    <t>Grendon 132kV_Kibworth_Kelmarsh Wind Farm</t>
  </si>
  <si>
    <t>Grendon 132kV_Kettering_Kettering North</t>
  </si>
  <si>
    <t>Grendon 132kV_Kettering Energy Park</t>
  </si>
  <si>
    <t>Grendon 132kV_Kibworth_Kibworth 11</t>
  </si>
  <si>
    <t>Grendon 132kV_Northampton West_Kingsthorpe</t>
  </si>
  <si>
    <t>Grendon 132kV_Kibworth_Meadow Fm Thorpe Lang PV</t>
  </si>
  <si>
    <t>Grendon 132kV_Melton Mowbray_Melton Mowbray 11</t>
  </si>
  <si>
    <t>Grendon 132kV_Kibworth_Market Harborough</t>
  </si>
  <si>
    <t>Grendon 132kV_Oakham_Market Overton (T1)</t>
  </si>
  <si>
    <t>Grendon 132kV_Oakham_Oakham 11</t>
  </si>
  <si>
    <t>Grendon 132kV_Corby_Oakley</t>
  </si>
  <si>
    <t>Grendon 132kV_Melton Mowbray_Old Dalby (T1)</t>
  </si>
  <si>
    <t>Grendon 132kV_Oakley Bushes Solar Farm</t>
  </si>
  <si>
    <t>Grendon 132kV_Northampton East_Olney Hyde Farm PV</t>
  </si>
  <si>
    <t>Grendon 132kV_Corby_Oundle</t>
  </si>
  <si>
    <t>Grendon 132kV_Wellingborough_Park Farm</t>
  </si>
  <si>
    <t>Grendon 132kV_Northampton_Pineham (T1 &amp; T2)</t>
  </si>
  <si>
    <t>Grendon 132kV_Kettering_Gaultney Solar Park</t>
  </si>
  <si>
    <t>Grendon 132kV_Irthlingborough_Pytchley Road (T1 &amp; T2)</t>
  </si>
  <si>
    <t>Grendon 132kV_Oakham_Ranksborough Farm, LE15 7EJ</t>
  </si>
  <si>
    <t>Grendon 132kV_Irthlingborough_Raunds</t>
  </si>
  <si>
    <t>Grendon 132kV_Melton Mowbray_Regent Street</t>
  </si>
  <si>
    <t>Grendon 132kV_Corby_Rockingham</t>
  </si>
  <si>
    <t>Grendon 132kV_Northampton_Rothersthorpe</t>
  </si>
  <si>
    <t>Grendon 132kV_Irthlingborough_Rushden</t>
  </si>
  <si>
    <t>Grendon 132kV_Oakham_Uppingham</t>
  </si>
  <si>
    <t>Grendon 132kV_Northampton East_Wellingborough Road</t>
  </si>
  <si>
    <t>Grendon 132kV_Corby_Willowbrook Industrial Estate</t>
  </si>
  <si>
    <t>Grendon 132kV_Oakham_Glaston Road, Oakham, LE15 8RU</t>
  </si>
  <si>
    <t>Grendon 132kV_Wood Lodge Farm, NN14 4NJ</t>
  </si>
  <si>
    <t>Grendon 132kV_Northampton_Wootton</t>
  </si>
  <si>
    <t>Bicker Fen 132kV</t>
  </si>
  <si>
    <t>Staythorpe 132kV</t>
  </si>
  <si>
    <t>West Burton 132kV____</t>
  </si>
  <si>
    <t>Walpole 132kV</t>
  </si>
  <si>
    <t>Staythorpe 132kV_Hawton__</t>
  </si>
  <si>
    <t>Walpole 132kV_Boston__</t>
  </si>
  <si>
    <t>Bicker Fen 132kV_Skegness__</t>
  </si>
  <si>
    <t>West Burton 132kV_Lincoln 33__</t>
  </si>
  <si>
    <t>_NO NAME_ [AVLZ3]</t>
  </si>
  <si>
    <t>_NO NAME_ [BELS3PV]</t>
  </si>
  <si>
    <t>Staythorpe 132kV_Checkerhouse__</t>
  </si>
  <si>
    <t>Bicker Fen 132kV_Sleaford__</t>
  </si>
  <si>
    <t>Bicker Fen 132kV_Grantham__</t>
  </si>
  <si>
    <t>West Burton 132kV_Branston Potato Farm</t>
  </si>
  <si>
    <t>_NO NAME_ [BOBI3]</t>
  </si>
  <si>
    <t>Walpole 132kV_Bourne_</t>
  </si>
  <si>
    <t>Staythorpe 132kV_Network Rail Bytham (GT1 &amp; GT2)__</t>
  </si>
  <si>
    <t>Walpole 132kV_Network Rail Bretton__</t>
  </si>
  <si>
    <t>Walpole 132kV_Spalding &amp; South Holland__</t>
  </si>
  <si>
    <t>Staythorpe 132kV_Cotham Grange 132 PV</t>
  </si>
  <si>
    <t>_NO NAME_ [FISA3PV]</t>
  </si>
  <si>
    <t>_NO NAME_ [GONM3GEN]</t>
  </si>
  <si>
    <t>Bicker Fen 132kV_Network Rail Grantham (GT1 &amp; GT2)__</t>
  </si>
  <si>
    <t>_NO NAME_ [HAKL3PV]</t>
  </si>
  <si>
    <t>West Burton 132kV_Worksop__</t>
  </si>
  <si>
    <t>Walpole 132kV_Stamford__</t>
  </si>
  <si>
    <t>_NO NAME_ [LONS3PV]</t>
  </si>
  <si>
    <t>_NO NAME_ [LOWF3PV]</t>
  </si>
  <si>
    <t>_NO NAME_ [PASF3J-PASF3P]</t>
  </si>
  <si>
    <t>Staythorpe 132kV_Network Rail Retford (GT1 &amp; GT2)__</t>
  </si>
  <si>
    <t>_NO NAME_ [STUE3]</t>
  </si>
  <si>
    <t>_NO NAME_ [THTS3PV]</t>
  </si>
  <si>
    <t>_NO NAME_ [TIRE3GEN]</t>
  </si>
  <si>
    <t>Bicker Fen 132kV_Land at Ash Farm / Vicarage Drove Energy Centre Ltd</t>
  </si>
  <si>
    <t>_NO NAME_ [WINB3]</t>
  </si>
  <si>
    <t>HYB:[Bicker Fen 132kV_Skegness_] &amp; [Bicker Fen 132kV_Sleaford_]-&gt;Bicker Fen 132kV_Skegness_Horncastle (T1 &amp; T2)</t>
  </si>
  <si>
    <t>HYB:[Bicker Fen 132kV_Sleaford_] &amp; [Bicker Fen 132kV_Grantham_]-&gt;Bicker Fen 132kV_Grantham_Billingborough</t>
  </si>
  <si>
    <t>HYB:[Walpole 132kV_Bourne_] &amp; [Walpole 132kV_Stamford_]-&gt;Walpole 132kV_Stamford_West Deeping (T1 &amp; T2)</t>
  </si>
  <si>
    <t>HYB:[Walpole 132kV_Bourne_] &amp; [Walpole 132kV_Stamford_]-&gt;Walpole 132kV_Stamford_Market Deeping (T1 &amp; T2)</t>
  </si>
  <si>
    <t>HYB:[Walpole 132kV_Bourne_] &amp; [Walpole 132kV_Spalding &amp; South Holland_]-&gt;Walpole 132kV_Spalding &amp; South Holland_Crowland</t>
  </si>
  <si>
    <t>Walpole 132kV_Boston_Marsh Lane</t>
  </si>
  <si>
    <t>Staythorpe 132kV_Grantham North 132 11_</t>
  </si>
  <si>
    <t>Staythorpe 132kV_Hawton_Newark Junction</t>
  </si>
  <si>
    <t>West Burton 132kV_Lincoln 132 11_</t>
  </si>
  <si>
    <t>Staythorpe 132kV_Hawton_Hawton 11</t>
  </si>
  <si>
    <t>Staythorpe 132kV_Checkerhouse_Hallcroft Road</t>
  </si>
  <si>
    <t>Staythorpe 132kV_Checkerhouse_Misterton</t>
  </si>
  <si>
    <t>West Burton 132kV_Lincoln 33_Metheringham (T1 &amp; T2 OS)</t>
  </si>
  <si>
    <t>Staythorpe 132kV_Worksop_Kilton Road</t>
  </si>
  <si>
    <t>Bicker Fen 132kV_Skegness_Alford</t>
  </si>
  <si>
    <t>West Burton 132kV_Lincoln 33_Anderson Lane</t>
  </si>
  <si>
    <t>_NO NAME_ [ASF9 STOR-ASFY5J-ASFY5 X]</t>
  </si>
  <si>
    <t>Staythorpe 132kV_Asfordby 132 11_</t>
  </si>
  <si>
    <t>Staythorpe 132kV_Averham Leazes</t>
  </si>
  <si>
    <t>Staythorpe 132kV_Belvoir PV</t>
  </si>
  <si>
    <t>Staythorpe 132kV_Checkerhouse_Bevercotes</t>
  </si>
  <si>
    <t>West Burton 132kV_Lincoln 33_Beevor Street</t>
  </si>
  <si>
    <t>Walpole 132kV_Boston_Bicker Fen Wind Farm generation</t>
  </si>
  <si>
    <t>Staythorpe 132kV_Hawton_Bingham (T2)</t>
  </si>
  <si>
    <t>Bicker Fen 132kV_Grantham_Billingborough</t>
  </si>
  <si>
    <t>Staythorpe 132kV_Hawton_Bottesford</t>
  </si>
  <si>
    <t>Walpole 132kV_Bourne_Bourne 11</t>
  </si>
  <si>
    <t>West Burton 132kV_Worksop_Manton</t>
  </si>
  <si>
    <t>West Burton 132kV_Lincoln 33_Branson Mere Road PV generation</t>
  </si>
  <si>
    <t>Bicker Fen 132kV_Skegness_Warth Lane</t>
  </si>
  <si>
    <t>Walpole 132kV_Boston_Stickney</t>
  </si>
  <si>
    <t>Staythorpe 132kV_Hawton_Carlton-on-Trent (T1 &amp; T2)</t>
  </si>
  <si>
    <t>Staythorpe 132kV_Hawton_Caythorpe</t>
  </si>
  <si>
    <t>Staythorpe 132kV_Checkerhouse_Checkerhouse 11</t>
  </si>
  <si>
    <t>Bicker Fen 132kV_Skegness_Chapel St. Leonards</t>
  </si>
  <si>
    <t>Walpole 132kV_Spalding &amp; South Holland_Clay Lake Generation</t>
  </si>
  <si>
    <t>Staythorpe 132kV_Hawton_Copley Farm PV Claypole</t>
  </si>
  <si>
    <t>Bicker Fen 132kV_Sleaford_Cranwell (RAF)</t>
  </si>
  <si>
    <t>Walpole 132kV_Spalding &amp; South Holland_Crowland</t>
  </si>
  <si>
    <t>Bicker Fen 132kV_Skegness_Hollies Solar Farm generation</t>
  </si>
  <si>
    <t>Bicker Fen 132kV_Sleaford_Leadenham (T1 &amp; T2)</t>
  </si>
  <si>
    <t>Walpole 132kV_Spalding &amp; South Holland_Decoy Farm Crowland AD</t>
  </si>
  <si>
    <t>Walpole 132kV_Spalding &amp; South Holland_Decoy Farm Crowland PV</t>
  </si>
  <si>
    <t>Walpole 132kV_Spalding &amp; South Holland_Vine House Wind Farm</t>
  </si>
  <si>
    <t>Bicker Fen 132kV_Sleaford_Deepdale Solar Fm PV</t>
  </si>
  <si>
    <t>West Burton 132kV_Lincoln 33_Doddington Park</t>
  </si>
  <si>
    <t>Walpole 132kV_Boston_Donington</t>
  </si>
  <si>
    <t>Walpole 132kV_Bourne_Dowsby Fen</t>
  </si>
  <si>
    <t>Bicker Fen 132kV_Grantham_Easton</t>
  </si>
  <si>
    <t>West Burton 132kV_Lincoln 33_Friskerton Solar Farm, Reepham Road, LN4 4HZ</t>
  </si>
  <si>
    <t>West Burton 132kV_Fiskerton Airfield, LN3 4HZ</t>
  </si>
  <si>
    <t>West Burton 132kV_Lincoln 33_Fiskerton</t>
  </si>
  <si>
    <t>West Burton 132kV_Lincoln 33_Fen Farm</t>
  </si>
  <si>
    <t>Staythorpe 132kV_Hawton_Fernwood</t>
  </si>
  <si>
    <t>Walpole 132kV_Spalding &amp; South Holland_French Farm Wind Farm</t>
  </si>
  <si>
    <t>Bicker Fen 132kV_Sleaford_Great Hale</t>
  </si>
  <si>
    <t>Staythorpe 132kV_Gonerby Moor</t>
  </si>
  <si>
    <t>Bicker Fen 132kV_Sleaford_Gorse Lane Solar Ext</t>
  </si>
  <si>
    <t>Bicker Fen 132kV_Grantham_Grantham Solar Farm, NG32 2DF</t>
  </si>
  <si>
    <t>Staythorpe 132kV_Grantham South 132 11_</t>
  </si>
  <si>
    <t>Staythorpe 132kV_Halloughton Solar Farm Southwell</t>
  </si>
  <si>
    <t>West Burton 132kV_Worksop_Highgrounds STOR</t>
  </si>
  <si>
    <t>Walpole 132kV_Spalding &amp; South Holland_Holbeach (T1 &amp; T2)</t>
  </si>
  <si>
    <t>Bicker Fen 132kV_Skegness_Horncastle (T1 &amp; T2)</t>
  </si>
  <si>
    <t>Staythorpe 132kV_Hawton_Hawton Wind Farm WF</t>
  </si>
  <si>
    <t>Bicker Fen 132kV_Skegness_Ingoldmells</t>
  </si>
  <si>
    <t>Walpole 132kV_Stamford_Ketton Cement</t>
  </si>
  <si>
    <t>Walpole 132kV_Boston_Kirton</t>
  </si>
  <si>
    <t>Walpole 132kV_Boston_Langrick</t>
  </si>
  <si>
    <t>Bicker Fen 132kV_Skegness_Lincoln Farm PV</t>
  </si>
  <si>
    <t>West Burton 132kV_Lincoln 33_Leverton ESS</t>
  </si>
  <si>
    <t>West Burton 132kV_Lincoln 132 11 (GT5)_</t>
  </si>
  <si>
    <t>Staythorpe 132kV_Longmoor Solar, Castle View Road, NG13 0DZ</t>
  </si>
  <si>
    <t>Bicker Fen 132kV_Land at Low Farm, PE24 4JS</t>
  </si>
  <si>
    <t>Walpole 132kV_Boston_Leverton Solar Park</t>
  </si>
  <si>
    <t>Walpole 132kV_Spalding &amp; South Holland_Long Sutton</t>
  </si>
  <si>
    <t>Walpole 132kV_Stamford_Market Deeping (T1 &amp; T2)</t>
  </si>
  <si>
    <t>Bicker Fen 132kV_Grantham_Mill Fm Caythorpe ESS</t>
  </si>
  <si>
    <t>Staythorpe 132kV_Checkerhouse_Misson</t>
  </si>
  <si>
    <t>Bicker Fen 132kV_Grantham_Mill Fm Gt Ponton PV</t>
  </si>
  <si>
    <t>Staythorpe 132kV_Checkerhouse_Moat Farm Solar Farm generation</t>
  </si>
  <si>
    <t>Walpole 132kV_Boston_Mount Bridge</t>
  </si>
  <si>
    <t>Bicker Fen 132kV_Grantham_Market Overton (T2)</t>
  </si>
  <si>
    <t>Bicker Fen 132kV_Grantham_New Beacon Road</t>
  </si>
  <si>
    <t>West Burton 132kV_Lincoln 33_North Hykeham</t>
  </si>
  <si>
    <t>Staythorpe 132kV_Normanton Larches Solar</t>
  </si>
  <si>
    <t>Staythorpe 132kV_Hawton_Southwell</t>
  </si>
  <si>
    <t>Staythorpe 132kV_Checkerhouse_North Wheatley</t>
  </si>
  <si>
    <t>Walpole 132kV_Boston_Nowhere Farm PV</t>
  </si>
  <si>
    <t>Staythorpe 132kV_Checkerhouse_Ordsall Road</t>
  </si>
  <si>
    <t>West Burton 132kV_Worksop_Osberton Solar, S81 0UF</t>
  </si>
  <si>
    <t>Walpole 132kV_Spalding &amp; South Holland_Park Road Spalding</t>
  </si>
  <si>
    <t>Staythorpe 132kV_By Pass Farm, Great North Road, NG32 2JT</t>
  </si>
  <si>
    <t>Walpole 132kV_Spalding &amp; South Holland_Red House Wind Farm generation</t>
  </si>
  <si>
    <t>West Burton 132kV_Lincoln 33_Rookery Lane</t>
  </si>
  <si>
    <t>Bicker Fen 132kV_Sleaford_Ruskington</t>
  </si>
  <si>
    <t>West Burton 132kV_Lincoln 33_Ruston and Hornsby</t>
  </si>
  <si>
    <t>Staythorpe 132kV_Hawton_Sibthorpe</t>
  </si>
  <si>
    <t>Bicker Fen 132kV_Grantham_Skillington</t>
  </si>
  <si>
    <t>Bicker Fen 132kV_Sleaford_Sleaford 11</t>
  </si>
  <si>
    <t>Walpole 132kV_Boston_Sleaford Road</t>
  </si>
  <si>
    <t>Walpole 132kV_Sleaford Biomass Power Station_</t>
  </si>
  <si>
    <t>Staythorpe 132kV_Hawton_Shelton Lodge PV</t>
  </si>
  <si>
    <t>West Burton 132kV_Lincoln 33_South Carlton</t>
  </si>
  <si>
    <t>West Burton 132kV_South Wheatley PV</t>
  </si>
  <si>
    <t>Walpole 132kV_Spalding &amp; South Holland_Spalding 11</t>
  </si>
  <si>
    <t>Bicker Fen 132kV_Skegness_Spilsby</t>
  </si>
  <si>
    <t>Walpole 132kV_Stamford_Stamford (T3 T4)</t>
  </si>
  <si>
    <t>West Burton 132kV_Stourton Estate, LN9 5PB</t>
  </si>
  <si>
    <t>Walpole 132kV_Boston_Wrangle (T1 &amp; T2)</t>
  </si>
  <si>
    <t>Staythorpe 132kV_Hawton_Swinderby</t>
  </si>
  <si>
    <t>Bicker Fen 132kV_Sleaford_Tattershall</t>
  </si>
  <si>
    <t>Staythorpe 132kV_Thornton Solar Farm NG13 9DS</t>
  </si>
  <si>
    <t>Staythorpe 132kV_Checkerhouse_Babworth Estate Solar Farm generation</t>
  </si>
  <si>
    <t>Walpole 132kV_Stamford_Tinwell Road</t>
  </si>
  <si>
    <t>West Burton 132kV_Tiln Farm Solar Retford PV</t>
  </si>
  <si>
    <t>Bicker Fen 132kV_Skegness_Trusthorpe</t>
  </si>
  <si>
    <t>Walpole 132kV_Bourne_Tunnel Bank</t>
  </si>
  <si>
    <t>Staythorpe 132kV_Checkerhouse_Tuxford</t>
  </si>
  <si>
    <t>West Burton 132kV_Lincoln 33_Waddington</t>
  </si>
  <si>
    <t>Staythorpe 132kV_Checkerhouse_Morton Solar Farm generation</t>
  </si>
  <si>
    <t>Walpole 132kV_Spalding &amp; South Holland_Wardentree Park</t>
  </si>
  <si>
    <t>Staythorpe 132kV_Checkerhouse_Woodbeck</t>
  </si>
  <si>
    <t>Walpole 132kV_Stamford_West Deeping (T1 &amp; T2)</t>
  </si>
  <si>
    <t>Staythorpe 132kV_Hawton_Westborough</t>
  </si>
  <si>
    <t>Walpole 132kV_Spalding &amp; South Holland_Whaplode Drove</t>
  </si>
  <si>
    <t>Bicker Fen 132kV_Sleaford_Whitecross Lane PV</t>
  </si>
  <si>
    <t>Staythorpe 132kV_Winkburn Solar</t>
  </si>
  <si>
    <t>Walpole 132kV_Stamford_Wittering</t>
  </si>
  <si>
    <t>Bicker Fen 132kV_Sleaford_Woodhall Spa</t>
  </si>
  <si>
    <t>Staythorpe 132kV_Worksop_Worksop West</t>
  </si>
  <si>
    <t>West Burton 132kV_Lincoln 33_Wragby</t>
  </si>
  <si>
    <t>Lea Marston 132kV</t>
  </si>
  <si>
    <t>Lea Marston 132kV_Tamworth Town__</t>
  </si>
  <si>
    <t>Lea Marston 132kV_Tamworth Grid 33kV __</t>
  </si>
  <si>
    <t>1100039606230
1100050612745</t>
  </si>
  <si>
    <t>1170000982191</t>
  </si>
  <si>
    <t>1170000982207</t>
  </si>
  <si>
    <t>1170001003919</t>
  </si>
  <si>
    <t>1170001003928</t>
  </si>
  <si>
    <t>1170001052172</t>
  </si>
  <si>
    <t>1170001052181</t>
  </si>
  <si>
    <t>1170001154334</t>
  </si>
  <si>
    <t>1170001154343</t>
  </si>
  <si>
    <t>1170001200878</t>
  </si>
  <si>
    <t>1170001200887</t>
  </si>
  <si>
    <t>1170001247398</t>
  </si>
  <si>
    <t>1170001247403</t>
  </si>
  <si>
    <t>1170001302506</t>
  </si>
  <si>
    <t>1170001302515</t>
  </si>
  <si>
    <t>1170001326302</t>
  </si>
  <si>
    <t>1170001326311</t>
  </si>
  <si>
    <t>1170001415733</t>
  </si>
  <si>
    <t>1170001443100</t>
  </si>
  <si>
    <t>1170001443128</t>
  </si>
  <si>
    <t>1170001544448</t>
  </si>
  <si>
    <t>1170001544642</t>
  </si>
  <si>
    <t>1170001694598</t>
  </si>
  <si>
    <t>1170001815428</t>
  </si>
  <si>
    <t>1170001815437</t>
  </si>
  <si>
    <t>1170001236847</t>
  </si>
  <si>
    <t>1170001236856</t>
  </si>
  <si>
    <t>1170001326288</t>
  </si>
  <si>
    <t>1170001326297</t>
  </si>
  <si>
    <t>1170001439707</t>
  </si>
  <si>
    <t>1170001439725</t>
  </si>
  <si>
    <t>1170001534811</t>
  </si>
  <si>
    <t>1170001534820</t>
  </si>
  <si>
    <t>1170000946973
1170000946982</t>
  </si>
  <si>
    <t>1170001293394
1170001293400</t>
  </si>
  <si>
    <t>1170000480680</t>
  </si>
  <si>
    <t>1170000480699</t>
  </si>
  <si>
    <t>1170000487142</t>
  </si>
  <si>
    <t>1170000487151</t>
  </si>
  <si>
    <t>1170000530950</t>
  </si>
  <si>
    <t>1170000530969</t>
  </si>
  <si>
    <t>1170000549231</t>
  </si>
  <si>
    <t>1170000549240</t>
  </si>
  <si>
    <t>1170000549269</t>
  </si>
  <si>
    <t>1170000549278</t>
  </si>
  <si>
    <t>1170000559851</t>
  </si>
  <si>
    <t>1170000559860</t>
  </si>
  <si>
    <t>1170000569840</t>
  </si>
  <si>
    <t>1170000569850</t>
  </si>
  <si>
    <t>1170000579245</t>
  </si>
  <si>
    <t>1170000579919</t>
  </si>
  <si>
    <t>1170000579928</t>
  </si>
  <si>
    <t>1170000582692</t>
  </si>
  <si>
    <t>1170000582708</t>
  </si>
  <si>
    <t>1170000586492</t>
  </si>
  <si>
    <t>1170000586508
1170000591702</t>
  </si>
  <si>
    <t>1170000586605</t>
  </si>
  <si>
    <t>1170000586614</t>
  </si>
  <si>
    <t>1170000587273</t>
  </si>
  <si>
    <t>1170000587282</t>
  </si>
  <si>
    <t>1170000594261</t>
  </si>
  <si>
    <t>1170000594270</t>
  </si>
  <si>
    <t>1170000594164</t>
  </si>
  <si>
    <t>1170000594173</t>
  </si>
  <si>
    <t>1170000592228</t>
  </si>
  <si>
    <t>1170000592237</t>
  </si>
  <si>
    <t>1170000598034</t>
  </si>
  <si>
    <t>1170000598043</t>
  </si>
  <si>
    <t>1170000598196</t>
  </si>
  <si>
    <t>1170000598201</t>
  </si>
  <si>
    <t>1170000601982</t>
  </si>
  <si>
    <t>1170000601991</t>
  </si>
  <si>
    <t>1170000604023</t>
  </si>
  <si>
    <t>1170000604050</t>
  </si>
  <si>
    <t>1170000605221</t>
  </si>
  <si>
    <t>1170000605240</t>
  </si>
  <si>
    <t>1170000614990</t>
  </si>
  <si>
    <t>1170000615007</t>
  </si>
  <si>
    <t>1170000614972</t>
  </si>
  <si>
    <t>1170000614981</t>
  </si>
  <si>
    <t>1170000619916</t>
  </si>
  <si>
    <t>1170000619925</t>
  </si>
  <si>
    <t>1170000627448</t>
  </si>
  <si>
    <t>1170000627457</t>
  </si>
  <si>
    <t>1170000626816</t>
  </si>
  <si>
    <t>1170000626825</t>
  </si>
  <si>
    <t>1170000625681</t>
  </si>
  <si>
    <t>1170000625690</t>
  </si>
  <si>
    <t>1170000630413</t>
  </si>
  <si>
    <t>1170000630422</t>
  </si>
  <si>
    <t>1170000629640</t>
  </si>
  <si>
    <t>1170000629659</t>
  </si>
  <si>
    <t>1170000632606</t>
  </si>
  <si>
    <t>1170000632615</t>
  </si>
  <si>
    <t>1170000631426</t>
  </si>
  <si>
    <t>1170000631435</t>
  </si>
  <si>
    <t>1170000636503</t>
  </si>
  <si>
    <t>1170000636512</t>
  </si>
  <si>
    <t>1170000652009</t>
  </si>
  <si>
    <t>1170000652018</t>
  </si>
  <si>
    <t>1170000641470</t>
  </si>
  <si>
    <t>1170000641489</t>
  </si>
  <si>
    <t>1170000954316</t>
  </si>
  <si>
    <t>1170000671093</t>
  </si>
  <si>
    <t>1170000671109</t>
  </si>
  <si>
    <t>1170000671118</t>
  </si>
  <si>
    <t>1170000671127</t>
  </si>
  <si>
    <t>1170000677271</t>
  </si>
  <si>
    <t>1170000677280</t>
  </si>
  <si>
    <t>1170000677290</t>
  </si>
  <si>
    <t>1170000677305</t>
  </si>
  <si>
    <t>1170000722748</t>
  </si>
  <si>
    <t>1170000722757</t>
  </si>
  <si>
    <t>1170000723991</t>
  </si>
  <si>
    <t>1170000724008</t>
  </si>
  <si>
    <t>1170000727221</t>
  </si>
  <si>
    <t>1170000727230
1170000730001</t>
  </si>
  <si>
    <t>1170000733935</t>
  </si>
  <si>
    <t>1170000751465</t>
  </si>
  <si>
    <t>1170000751474</t>
  </si>
  <si>
    <t>1170000759678</t>
  </si>
  <si>
    <t>1170000759687</t>
  </si>
  <si>
    <t>1170000761640</t>
  </si>
  <si>
    <t>1170000761659</t>
  </si>
  <si>
    <t>1170000768557</t>
  </si>
  <si>
    <t>1170000768566</t>
  </si>
  <si>
    <t>1170000772456</t>
  </si>
  <si>
    <t>1170000772465</t>
  </si>
  <si>
    <t>1170000775712</t>
  </si>
  <si>
    <t>1170000775721</t>
  </si>
  <si>
    <t>1170000775340</t>
  </si>
  <si>
    <t>1170000775350</t>
  </si>
  <si>
    <t>1170000783305</t>
  </si>
  <si>
    <t>1170000783314</t>
  </si>
  <si>
    <t>1170000790241</t>
  </si>
  <si>
    <t>1170000790250</t>
  </si>
  <si>
    <t>1170000807142</t>
  </si>
  <si>
    <t>1170000807151</t>
  </si>
  <si>
    <t>1170000807160</t>
  </si>
  <si>
    <t>1170000807170</t>
  </si>
  <si>
    <t>1170000858990</t>
  </si>
  <si>
    <t>1170000859007</t>
  </si>
  <si>
    <t>1170000871315</t>
  </si>
  <si>
    <t>1170000871324</t>
  </si>
  <si>
    <t>1170000871120</t>
  </si>
  <si>
    <t>1170000871139</t>
  </si>
  <si>
    <t>1170000884086</t>
  </si>
  <si>
    <t>1170000884095</t>
  </si>
  <si>
    <t>1170000895724</t>
  </si>
  <si>
    <t>1170000895733</t>
  </si>
  <si>
    <t>1170000902629</t>
  </si>
  <si>
    <t>1170000902638</t>
  </si>
  <si>
    <t>1170000928965</t>
  </si>
  <si>
    <t>1170000928974</t>
  </si>
  <si>
    <t>1170000939911</t>
  </si>
  <si>
    <t>1170000939920</t>
  </si>
  <si>
    <t>1170000953544</t>
  </si>
  <si>
    <t>1170000953553</t>
  </si>
  <si>
    <t>1170000447716</t>
  </si>
  <si>
    <t>1170000447725</t>
  </si>
  <si>
    <t>1170000447479</t>
  </si>
  <si>
    <t>1170000447488</t>
  </si>
  <si>
    <t>1170000447497</t>
  </si>
  <si>
    <t>1170000447502</t>
  </si>
  <si>
    <t>1170000451420</t>
  </si>
  <si>
    <t>1170000451439</t>
  </si>
  <si>
    <t>1170000457617</t>
  </si>
  <si>
    <t>1170000457626</t>
  </si>
  <si>
    <t>1170000458550</t>
  </si>
  <si>
    <t>1170000458569</t>
  </si>
  <si>
    <t>1170000463150</t>
  </si>
  <si>
    <t>1170000463160</t>
  </si>
  <si>
    <t>1170000468015</t>
  </si>
  <si>
    <t>1170000468024</t>
  </si>
  <si>
    <t>1170000467572</t>
  </si>
  <si>
    <t>1170000467581</t>
  </si>
  <si>
    <t>1170000467509</t>
  </si>
  <si>
    <t>1170000467527</t>
  </si>
  <si>
    <t>1170000474082</t>
  </si>
  <si>
    <t>1170000474107</t>
  </si>
  <si>
    <t>1170000474436</t>
  </si>
  <si>
    <t>1170000474445</t>
  </si>
  <si>
    <t>1170000474393</t>
  </si>
  <si>
    <t>1170000474409</t>
  </si>
  <si>
    <t>1100039676983
1100039676992</t>
  </si>
  <si>
    <t xml:space="preserve"> </t>
  </si>
  <si>
    <t>1100039676690
1100039676706</t>
  </si>
  <si>
    <t>1100050641453</t>
  </si>
  <si>
    <t>1100050106527</t>
  </si>
  <si>
    <t>1100050106971</t>
  </si>
  <si>
    <t>1100039676965
1100039676974</t>
  </si>
  <si>
    <t>1100050314637
1100770450945</t>
  </si>
  <si>
    <t>1100039602086</t>
  </si>
  <si>
    <t>1100039600655</t>
  </si>
  <si>
    <t>1170000817007
1170000817025</t>
  </si>
  <si>
    <t>1100039603131</t>
  </si>
  <si>
    <t>1160001030330
1160001139525</t>
  </si>
  <si>
    <t>1100039600015</t>
  </si>
  <si>
    <t>1144444444443</t>
  </si>
  <si>
    <t>1100039667570</t>
  </si>
  <si>
    <t>1100050311185
1100050311194</t>
  </si>
  <si>
    <t>1100039603559</t>
  </si>
  <si>
    <t>1160001236210</t>
  </si>
  <si>
    <t>1160001236229</t>
  </si>
  <si>
    <t>1100039600042</t>
  </si>
  <si>
    <t>1170000330966</t>
  </si>
  <si>
    <t>1100050013290
1100050314594</t>
  </si>
  <si>
    <t>1100039667446</t>
  </si>
  <si>
    <t>1100050222604</t>
  </si>
  <si>
    <t>1170000014575</t>
  </si>
  <si>
    <t>1170000014584</t>
  </si>
  <si>
    <t>1100050780529</t>
  </si>
  <si>
    <t>1160001479030</t>
  </si>
  <si>
    <t>1100770095532</t>
  </si>
  <si>
    <t>1100770095541
1130000014463</t>
  </si>
  <si>
    <t>1100770104666</t>
  </si>
  <si>
    <t>1100770104693</t>
  </si>
  <si>
    <t>1100770099918</t>
  </si>
  <si>
    <t>1100770099927</t>
  </si>
  <si>
    <t>1160000116234
1160000135185</t>
  </si>
  <si>
    <t>1160000226327</t>
  </si>
  <si>
    <t>1160000226336</t>
  </si>
  <si>
    <t>1100039606090</t>
  </si>
  <si>
    <t>1100770683368</t>
  </si>
  <si>
    <t>1100770683377</t>
  </si>
  <si>
    <t>1160000213601</t>
  </si>
  <si>
    <t>1160000213610</t>
  </si>
  <si>
    <t>1160000154150</t>
  </si>
  <si>
    <t>1160000154160</t>
  </si>
  <si>
    <t>1160000186551</t>
  </si>
  <si>
    <t>1160000186560</t>
  </si>
  <si>
    <t>1130000053950</t>
  </si>
  <si>
    <t>1160000745093</t>
  </si>
  <si>
    <t>1130000079897
1160000745066</t>
  </si>
  <si>
    <t>1160000909822</t>
  </si>
  <si>
    <t>1160000909840</t>
  </si>
  <si>
    <t>1130000044004</t>
  </si>
  <si>
    <t>1130000044013</t>
  </si>
  <si>
    <t>1130000044022</t>
  </si>
  <si>
    <t>1130000044031</t>
  </si>
  <si>
    <t>1160000999037</t>
  </si>
  <si>
    <t>1160000999046</t>
  </si>
  <si>
    <t>1100039667455</t>
  </si>
  <si>
    <t>1100050222473</t>
  </si>
  <si>
    <t>1160001253330</t>
  </si>
  <si>
    <t>1160001253321</t>
  </si>
  <si>
    <t>1100039600317</t>
  </si>
  <si>
    <t>1100039667989</t>
  </si>
  <si>
    <t>1100039602323</t>
  </si>
  <si>
    <t>1100039600308</t>
  </si>
  <si>
    <t>1170000352384
1170000352409</t>
  </si>
  <si>
    <t>1100039606197</t>
  </si>
  <si>
    <t>1100039668227</t>
  </si>
  <si>
    <t>1100039601028</t>
  </si>
  <si>
    <t>1100039601019</t>
  </si>
  <si>
    <t>1100039601339</t>
  </si>
  <si>
    <t>1100039600567</t>
  </si>
  <si>
    <t>1100039601923
1100039601932</t>
  </si>
  <si>
    <t>1100050222464</t>
  </si>
  <si>
    <t>1100039606294</t>
  </si>
  <si>
    <t>1100050222446</t>
  </si>
  <si>
    <t>1100039604358</t>
  </si>
  <si>
    <t>1100039605139
1100039605148</t>
  </si>
  <si>
    <t>1100039601116
1100050484817</t>
  </si>
  <si>
    <t>1100039603647
1100039603656</t>
  </si>
  <si>
    <t>1100050674421
1100050677575</t>
  </si>
  <si>
    <t>1160000002893
1160000065918</t>
  </si>
  <si>
    <t>1160001059394</t>
  </si>
  <si>
    <t>1160001007100
1160001122717</t>
  </si>
  <si>
    <t>1100039600033</t>
  </si>
  <si>
    <t>1160001363390</t>
  </si>
  <si>
    <t>1160001363380</t>
  </si>
  <si>
    <t>1160001457392</t>
  </si>
  <si>
    <t>1160001457408</t>
  </si>
  <si>
    <t>1170000117971</t>
  </si>
  <si>
    <t>1170000117980</t>
  </si>
  <si>
    <t>1170000199789</t>
  </si>
  <si>
    <t>1170000199798</t>
  </si>
  <si>
    <t>1170000137579</t>
  </si>
  <si>
    <t>1170000137588</t>
  </si>
  <si>
    <t>1160001324665</t>
  </si>
  <si>
    <t>1170000112477</t>
  </si>
  <si>
    <t>1170000112486</t>
  </si>
  <si>
    <t>1160001415347</t>
  </si>
  <si>
    <t>1160001415356</t>
  </si>
  <si>
    <t>1170000059210</t>
  </si>
  <si>
    <t>1170000059186</t>
  </si>
  <si>
    <t>1170000117944</t>
  </si>
  <si>
    <t>1170000117953</t>
  </si>
  <si>
    <t>1170000146670</t>
  </si>
  <si>
    <t>1170000146680</t>
  </si>
  <si>
    <t>1130000085288</t>
  </si>
  <si>
    <t>1170000110600</t>
  </si>
  <si>
    <t>1170000110610</t>
  </si>
  <si>
    <t>1170000111881</t>
  </si>
  <si>
    <t>1170000111890</t>
  </si>
  <si>
    <t>1170000113443</t>
  </si>
  <si>
    <t>1170000113452</t>
  </si>
  <si>
    <t>1170000172954</t>
  </si>
  <si>
    <t>1170000172963</t>
  </si>
  <si>
    <t>1170000722696</t>
  </si>
  <si>
    <t>1170000722701</t>
  </si>
  <si>
    <t>1170000398486</t>
  </si>
  <si>
    <t>1170000398495</t>
  </si>
  <si>
    <t>1170000154538</t>
  </si>
  <si>
    <t>1170000154547</t>
  </si>
  <si>
    <t>1170000174827</t>
  </si>
  <si>
    <t>1170000174836</t>
  </si>
  <si>
    <t>1170000182961</t>
  </si>
  <si>
    <t>1170000182970</t>
  </si>
  <si>
    <t>1170000233552</t>
  </si>
  <si>
    <t>1170000233570</t>
  </si>
  <si>
    <t>1170000280108</t>
  </si>
  <si>
    <t>1170000280117</t>
  </si>
  <si>
    <t>1170000280960</t>
  </si>
  <si>
    <t>1170000280970</t>
  </si>
  <si>
    <t>1170000281175</t>
  </si>
  <si>
    <t>1170000281193</t>
  </si>
  <si>
    <t>1170000306909</t>
  </si>
  <si>
    <t>1170000306918</t>
  </si>
  <si>
    <t>1170000073288</t>
  </si>
  <si>
    <t>1170000086612
1170000091783
1170000091792
1170000091808</t>
  </si>
  <si>
    <t>1170000306884</t>
  </si>
  <si>
    <t>1170000306893</t>
  </si>
  <si>
    <t>1170000313162</t>
  </si>
  <si>
    <t>1170000313171</t>
  </si>
  <si>
    <t>1170000319234</t>
  </si>
  <si>
    <t>1170000319243</t>
  </si>
  <si>
    <t>1170000325283</t>
  </si>
  <si>
    <t>1170000325292</t>
  </si>
  <si>
    <t>1170000325308</t>
  </si>
  <si>
    <t>1170000325317</t>
  </si>
  <si>
    <t>1170000326454</t>
  </si>
  <si>
    <t>1170000326463</t>
  </si>
  <si>
    <t>1170000337508</t>
  </si>
  <si>
    <t>1170000337517</t>
  </si>
  <si>
    <t>1170000369068</t>
  </si>
  <si>
    <t>1170000369086</t>
  </si>
  <si>
    <t>1170000369100</t>
  </si>
  <si>
    <t>1170000369110</t>
  </si>
  <si>
    <t>1170000369129</t>
  </si>
  <si>
    <t>1170000369147</t>
  </si>
  <si>
    <t>1170000388743</t>
  </si>
  <si>
    <t>1170000388752</t>
  </si>
  <si>
    <t>1170000394960</t>
  </si>
  <si>
    <t>1170000394979</t>
  </si>
  <si>
    <t>1170000395954</t>
  </si>
  <si>
    <t>1170000395963</t>
  </si>
  <si>
    <t>1170000400772</t>
  </si>
  <si>
    <t>1170000400781</t>
  </si>
  <si>
    <t>1170000407875</t>
  </si>
  <si>
    <t>1170000407884</t>
  </si>
  <si>
    <t>1170000409696</t>
  </si>
  <si>
    <t>1170000409701</t>
  </si>
  <si>
    <t>1170000415946</t>
  </si>
  <si>
    <t>1170000415955</t>
  </si>
  <si>
    <t>1170000413692</t>
  </si>
  <si>
    <t>1170000413708</t>
  </si>
  <si>
    <t>1170000424904</t>
  </si>
  <si>
    <t>1170000424913</t>
  </si>
  <si>
    <t>1170000427170</t>
  </si>
  <si>
    <t>1170000427180</t>
  </si>
  <si>
    <t>1170000428528</t>
  </si>
  <si>
    <t>1170000428537</t>
  </si>
  <si>
    <t>1170000430182</t>
  </si>
  <si>
    <t>1170000430191</t>
  </si>
  <si>
    <t>1170000439877</t>
  </si>
  <si>
    <t>1170000439886</t>
  </si>
  <si>
    <t>1170000438312</t>
  </si>
  <si>
    <t>1170000438321</t>
  </si>
  <si>
    <t>1170000437211</t>
  </si>
  <si>
    <t>1170000437220</t>
  </si>
  <si>
    <t>1170000444690</t>
  </si>
  <si>
    <t>1170000444681</t>
  </si>
  <si>
    <t>1170000445115</t>
  </si>
  <si>
    <t>1170000445133</t>
  </si>
  <si>
    <t>1170000446615</t>
  </si>
  <si>
    <t>1170000446606</t>
  </si>
  <si>
    <t>1170000447033</t>
  </si>
  <si>
    <t>1170000447042</t>
  </si>
  <si>
    <t>1170000535113</t>
  </si>
  <si>
    <t>1170000579254</t>
  </si>
  <si>
    <t>1170000645118</t>
  </si>
  <si>
    <t>1170000740808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</si>
</sst>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3">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_ ;[Red]\-0.000\ "/>
    <numFmt numFmtId="173" formatCode="0.00;[Red]\-0.00;?;"/>
    <numFmt numFmtId="174" formatCode="#,##0;\-#,##0;;"/>
    <numFmt numFmtId="175" formatCode="000"/>
    <numFmt numFmtId="176" formatCode="#,##0;[Red]\-#,##0;;"/>
    <numFmt numFmtId="177" formatCode="0.000;[Red]\-0.000;?;"/>
    <numFmt numFmtId="178" formatCode="0.000_ ;\-0.000\ "/>
    <numFmt numFmtId="179" formatCode="0000"/>
    <numFmt numFmtId="180" formatCode="0.00;\(0.00\);"/>
    <numFmt numFmtId="181" formatCode="&quot;£&quot;#,##0.00"/>
    <numFmt numFmtId="182" formatCode="0.000;\-0.000;;@\,"/>
    <numFmt numFmtId="183" formatCode="0.00;\-0.00;;@\,"/>
    <numFmt numFmtId="184" formatCode="0;\-0;;@\,"/>
    <numFmt numFmtId="185" formatCode="0.000000000"/>
  </numFmts>
  <fonts count="37" x14ac:knownFonts="1">
    <font>
      <sz val="10"/>
      <name val="Arial"/>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1"/>
      <color theme="1"/>
      <name val="Calibri"/>
      <family val="2"/>
      <scheme val="minor"/>
    </font>
    <font>
      <sz val="11"/>
      <color theme="3"/>
      <name val="Arial"/>
      <family val="2"/>
    </font>
    <font>
      <sz val="10"/>
      <color rgb="FF9C6500"/>
      <name val="Arial"/>
      <family val="2"/>
    </font>
    <font>
      <b/>
      <sz val="8"/>
      <color theme="0"/>
      <name val="Arial"/>
      <family val="2"/>
    </font>
    <font>
      <b/>
      <sz val="18"/>
      <name val="Arial"/>
      <family val="2"/>
    </font>
    <font>
      <b/>
      <sz val="11"/>
      <color indexed="8"/>
      <name val="Arial"/>
      <family val="2"/>
    </font>
    <font>
      <sz val="10"/>
      <color rgb="FF000000"/>
      <name val="Arial"/>
      <family val="2"/>
    </font>
    <font>
      <b/>
      <sz val="11"/>
      <color theme="0"/>
      <name val="Calibri"/>
      <family val="2"/>
      <scheme val="minor"/>
    </font>
    <font>
      <b/>
      <sz val="11"/>
      <color rgb="FFFF0000"/>
      <name val="Calibri"/>
      <family val="2"/>
      <scheme val="minor"/>
    </font>
  </fonts>
  <fills count="40">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theme="4" tint="0.79998168889431442"/>
        <bgColor indexed="64"/>
      </patternFill>
    </fill>
    <fill>
      <patternFill patternType="solid">
        <fgColor rgb="FFCCFFFF"/>
        <bgColor indexed="64"/>
      </patternFill>
    </fill>
    <fill>
      <patternFill patternType="solid">
        <fgColor rgb="FFD9D9D9"/>
        <bgColor indexed="64"/>
      </patternFill>
    </fill>
    <fill>
      <patternFill patternType="solid">
        <fgColor rgb="FF27579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s>
  <cellStyleXfs count="21">
    <xf numFmtId="0" fontId="0" fillId="0" borderId="0"/>
    <xf numFmtId="0" fontId="11" fillId="0" borderId="0" applyNumberFormat="0" applyFill="0" applyBorder="0" applyAlignment="0" applyProtection="0"/>
    <xf numFmtId="0" fontId="12" fillId="5" borderId="7" applyNumberFormat="0" applyAlignment="0" applyProtection="0"/>
    <xf numFmtId="0" fontId="13" fillId="0" borderId="0" applyNumberFormat="0" applyFill="0" applyBorder="0" applyAlignment="0" applyProtection="0">
      <alignment vertical="top"/>
      <protection locked="0"/>
    </xf>
    <xf numFmtId="0" fontId="19" fillId="0" borderId="9" applyNumberFormat="0" applyFill="0" applyAlignment="0" applyProtection="0"/>
    <xf numFmtId="0" fontId="11" fillId="0" borderId="10" applyNumberFormat="0" applyFill="0" applyAlignment="0" applyProtection="0"/>
    <xf numFmtId="0" fontId="6" fillId="0" borderId="0"/>
    <xf numFmtId="43" fontId="6" fillId="0" borderId="0" applyFont="0" applyFill="0" applyBorder="0" applyAlignment="0" applyProtection="0"/>
    <xf numFmtId="0" fontId="24" fillId="24" borderId="0" applyNumberFormat="0" applyBorder="0" applyAlignment="0" applyProtection="0"/>
    <xf numFmtId="0" fontId="3" fillId="6" borderId="0" applyNumberFormat="0" applyBorder="0" applyAlignment="0" applyProtection="0"/>
    <xf numFmtId="0" fontId="24" fillId="25" borderId="0" applyNumberFormat="0" applyBorder="0" applyAlignment="0" applyProtection="0"/>
    <xf numFmtId="0" fontId="24" fillId="26" borderId="0" applyNumberFormat="0" applyBorder="0" applyAlignment="0" applyProtection="0"/>
    <xf numFmtId="0" fontId="3" fillId="27" borderId="0" applyNumberFormat="0" applyBorder="0" applyAlignment="0" applyProtection="0"/>
    <xf numFmtId="0" fontId="24" fillId="28" borderId="0" applyNumberFormat="0" applyBorder="0" applyAlignment="0" applyProtection="0"/>
    <xf numFmtId="0" fontId="28" fillId="0" borderId="0"/>
    <xf numFmtId="0" fontId="30" fillId="35" borderId="0" applyNumberFormat="0" applyBorder="0" applyAlignment="0" applyProtection="0"/>
    <xf numFmtId="0" fontId="4" fillId="0" borderId="0"/>
    <xf numFmtId="0" fontId="2" fillId="6" borderId="0" applyNumberFormat="0" applyBorder="0" applyAlignment="0" applyProtection="0"/>
    <xf numFmtId="0" fontId="2" fillId="27" borderId="0" applyNumberFormat="0" applyBorder="0" applyAlignment="0" applyProtection="0"/>
    <xf numFmtId="0" fontId="1" fillId="0" borderId="0" applyNumberFormat="0" applyFill="0" applyBorder="0" applyAlignment="0" applyProtection="0">
      <alignment horizontal="left"/>
    </xf>
    <xf numFmtId="49" fontId="35" fillId="39" borderId="0" applyBorder="0" applyAlignment="0" applyProtection="0"/>
  </cellStyleXfs>
  <cellXfs count="305">
    <xf numFmtId="0" fontId="0" fillId="0" borderId="0" xfId="0"/>
    <xf numFmtId="0" fontId="6"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8" fillId="2" borderId="0" xfId="0" applyFont="1" applyFill="1" applyAlignment="1">
      <alignment vertical="center"/>
    </xf>
    <xf numFmtId="0" fontId="0" fillId="0" borderId="1" xfId="0" applyBorder="1" applyAlignment="1">
      <alignment vertical="center"/>
    </xf>
    <xf numFmtId="0" fontId="6" fillId="0" borderId="0" xfId="0" applyFont="1" applyAlignment="1">
      <alignment wrapText="1"/>
    </xf>
    <xf numFmtId="0" fontId="7" fillId="0" borderId="0" xfId="0" applyFont="1" applyAlignment="1">
      <alignment vertical="top" wrapText="1"/>
    </xf>
    <xf numFmtId="0" fontId="14" fillId="2" borderId="0" xfId="3" applyFont="1" applyFill="1" applyAlignment="1" applyProtection="1">
      <alignment vertical="center"/>
    </xf>
    <xf numFmtId="0" fontId="7" fillId="7" borderId="1" xfId="0" applyFont="1" applyFill="1" applyBorder="1" applyAlignment="1">
      <alignment horizontal="center" vertical="center" wrapText="1"/>
    </xf>
    <xf numFmtId="0" fontId="6" fillId="0" borderId="1" xfId="0" quotePrefix="1" applyFont="1" applyBorder="1" applyAlignment="1">
      <alignment horizontal="left" vertical="top" wrapText="1"/>
    </xf>
    <xf numFmtId="0" fontId="7" fillId="7" borderId="1" xfId="0" applyFont="1" applyFill="1" applyBorder="1" applyAlignment="1" applyProtection="1">
      <alignment vertical="center" wrapText="1"/>
      <protection locked="0"/>
    </xf>
    <xf numFmtId="0" fontId="15"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7" fillId="7" borderId="1" xfId="0" applyFont="1" applyFill="1" applyBorder="1" applyAlignment="1" applyProtection="1">
      <alignment horizontal="center" vertical="center" wrapText="1"/>
      <protection locked="0"/>
    </xf>
    <xf numFmtId="0" fontId="6" fillId="4" borderId="1" xfId="0" applyFont="1" applyFill="1" applyBorder="1" applyAlignment="1">
      <alignment horizontal="center" vertical="center" wrapText="1"/>
    </xf>
    <xf numFmtId="0" fontId="6" fillId="0" borderId="1" xfId="0" quotePrefix="1" applyFont="1" applyBorder="1" applyAlignment="1">
      <alignment horizontal="center" vertical="center" wrapText="1"/>
    </xf>
    <xf numFmtId="0" fontId="6" fillId="0" borderId="6" xfId="0" applyFont="1" applyBorder="1" applyAlignment="1">
      <alignment horizontal="center" vertical="center" wrapText="1"/>
    </xf>
    <xf numFmtId="0" fontId="6" fillId="2" borderId="0" xfId="0" applyFont="1" applyFill="1" applyAlignment="1">
      <alignment vertical="center"/>
    </xf>
    <xf numFmtId="0" fontId="0" fillId="0" borderId="0" xfId="0" applyProtection="1">
      <protection locked="0"/>
    </xf>
    <xf numFmtId="169" fontId="6" fillId="3" borderId="1" xfId="0" applyNumberFormat="1" applyFont="1" applyFill="1" applyBorder="1" applyAlignment="1" applyProtection="1">
      <alignment horizontal="center" vertical="center"/>
      <protection locked="0"/>
    </xf>
    <xf numFmtId="49" fontId="15" fillId="8" borderId="1" xfId="0" applyNumberFormat="1" applyFont="1" applyFill="1" applyBorder="1" applyAlignment="1" applyProtection="1">
      <alignment horizontal="center" vertical="center" wrapText="1"/>
      <protection locked="0"/>
    </xf>
    <xf numFmtId="0" fontId="7" fillId="7" borderId="1" xfId="0" quotePrefix="1" applyFont="1" applyFill="1" applyBorder="1" applyAlignment="1">
      <alignment horizontal="center" vertical="center" wrapText="1"/>
    </xf>
    <xf numFmtId="49" fontId="16" fillId="5" borderId="7" xfId="2" applyNumberFormat="1" applyFont="1" applyAlignment="1" applyProtection="1">
      <alignment horizontal="center" vertical="center" wrapText="1"/>
      <protection locked="0"/>
    </xf>
    <xf numFmtId="170" fontId="18" fillId="12" borderId="1" xfId="0" applyNumberFormat="1" applyFont="1" applyFill="1" applyBorder="1" applyAlignment="1" applyProtection="1">
      <alignment horizontal="center" vertical="center"/>
      <protection locked="0"/>
    </xf>
    <xf numFmtId="171" fontId="18" fillId="12" borderId="1" xfId="0" applyNumberFormat="1" applyFont="1" applyFill="1" applyBorder="1" applyAlignment="1" applyProtection="1">
      <alignment horizontal="center" vertical="center"/>
      <protection locked="0"/>
    </xf>
    <xf numFmtId="170" fontId="18" fillId="14" borderId="1" xfId="0" applyNumberFormat="1" applyFont="1" applyFill="1" applyBorder="1" applyAlignment="1" applyProtection="1">
      <alignment horizontal="center" vertical="center"/>
      <protection locked="0"/>
    </xf>
    <xf numFmtId="171" fontId="18" fillId="14" borderId="1" xfId="0" applyNumberFormat="1" applyFont="1" applyFill="1" applyBorder="1" applyAlignment="1" applyProtection="1">
      <alignment horizontal="center" vertical="center"/>
      <protection locked="0"/>
    </xf>
    <xf numFmtId="0" fontId="7" fillId="13" borderId="1" xfId="0" quotePrefix="1" applyFont="1" applyFill="1" applyBorder="1" applyAlignment="1">
      <alignment horizontal="center" vertical="center" wrapText="1"/>
    </xf>
    <xf numFmtId="171" fontId="18" fillId="15" borderId="1" xfId="0" applyNumberFormat="1" applyFont="1" applyFill="1" applyBorder="1" applyAlignment="1" applyProtection="1">
      <alignment horizontal="center" vertical="center"/>
      <protection locked="0"/>
    </xf>
    <xf numFmtId="0" fontId="7" fillId="16" borderId="1" xfId="0" quotePrefix="1" applyFont="1" applyFill="1" applyBorder="1" applyAlignment="1">
      <alignment horizontal="center" vertical="center" wrapText="1"/>
    </xf>
    <xf numFmtId="49" fontId="6"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170" fontId="18" fillId="9" borderId="1" xfId="0" applyNumberFormat="1" applyFont="1" applyFill="1" applyBorder="1" applyAlignment="1" applyProtection="1">
      <alignment horizontal="center" vertical="center"/>
      <protection locked="0"/>
    </xf>
    <xf numFmtId="171" fontId="18" fillId="9" borderId="1" xfId="0" applyNumberFormat="1" applyFont="1" applyFill="1" applyBorder="1" applyAlignment="1" applyProtection="1">
      <alignment horizontal="center" vertical="center"/>
      <protection locked="0"/>
    </xf>
    <xf numFmtId="49" fontId="0" fillId="14" borderId="1" xfId="0" applyNumberFormat="1" applyFill="1" applyBorder="1" applyAlignment="1" applyProtection="1">
      <alignment horizontal="left" vertical="top" wrapText="1"/>
      <protection locked="0"/>
    </xf>
    <xf numFmtId="172" fontId="21" fillId="9" borderId="1" xfId="0" applyNumberFormat="1" applyFont="1" applyFill="1" applyBorder="1" applyAlignment="1" applyProtection="1">
      <alignment horizontal="center" vertical="center"/>
      <protection locked="0"/>
    </xf>
    <xf numFmtId="0" fontId="21" fillId="8" borderId="1" xfId="0" applyFont="1" applyFill="1" applyBorder="1" applyAlignment="1" applyProtection="1">
      <alignment horizontal="center" vertical="center" wrapText="1"/>
      <protection locked="0"/>
    </xf>
    <xf numFmtId="3" fontId="21" fillId="8" borderId="1" xfId="0" applyNumberFormat="1" applyFont="1" applyFill="1" applyBorder="1" applyAlignment="1" applyProtection="1">
      <alignment horizontal="center" vertical="center" wrapText="1"/>
      <protection locked="0"/>
    </xf>
    <xf numFmtId="49" fontId="6" fillId="9" borderId="1" xfId="0" quotePrefix="1" applyNumberFormat="1" applyFont="1" applyFill="1" applyBorder="1" applyAlignment="1" applyProtection="1">
      <alignment horizontal="left" vertical="center" wrapText="1"/>
      <protection locked="0"/>
    </xf>
    <xf numFmtId="49" fontId="6"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0" fontId="0" fillId="17" borderId="0" xfId="0" applyFill="1"/>
    <xf numFmtId="0" fontId="13" fillId="2" borderId="0" xfId="3" applyFill="1" applyAlignment="1" applyProtection="1">
      <alignment vertical="center"/>
    </xf>
    <xf numFmtId="0" fontId="6" fillId="2" borderId="8" xfId="6" quotePrefix="1" applyFill="1" applyBorder="1" applyAlignment="1">
      <alignment vertical="center" wrapText="1"/>
    </xf>
    <xf numFmtId="0" fontId="6" fillId="2" borderId="0" xfId="6" applyFill="1" applyAlignment="1">
      <alignment vertical="center"/>
    </xf>
    <xf numFmtId="0" fontId="8" fillId="2" borderId="0" xfId="6" applyFont="1" applyFill="1" applyAlignment="1">
      <alignment vertical="center"/>
    </xf>
    <xf numFmtId="0" fontId="7" fillId="7" borderId="1" xfId="6" quotePrefix="1" applyFont="1" applyFill="1" applyBorder="1" applyAlignment="1">
      <alignment horizontal="center" vertical="center" wrapText="1"/>
    </xf>
    <xf numFmtId="0" fontId="7" fillId="7" borderId="1" xfId="6" applyFont="1" applyFill="1" applyBorder="1" applyAlignment="1">
      <alignment horizontal="center" vertical="center" wrapText="1"/>
    </xf>
    <xf numFmtId="49" fontId="23" fillId="7" borderId="1" xfId="6" applyNumberFormat="1" applyFont="1" applyFill="1" applyBorder="1" applyAlignment="1">
      <alignment horizontal="center" vertical="center" wrapText="1"/>
    </xf>
    <xf numFmtId="49" fontId="7" fillId="7" borderId="1" xfId="6" applyNumberFormat="1" applyFont="1" applyFill="1" applyBorder="1" applyAlignment="1">
      <alignment horizontal="center" vertical="center" wrapText="1"/>
    </xf>
    <xf numFmtId="0" fontId="6" fillId="9" borderId="1" xfId="6" applyFill="1" applyBorder="1" applyAlignment="1" applyProtection="1">
      <alignment horizontal="left" vertical="center" wrapText="1"/>
      <protection locked="0"/>
    </xf>
    <xf numFmtId="0" fontId="6" fillId="2" borderId="0" xfId="6" applyFill="1" applyAlignment="1">
      <alignment horizontal="center" vertical="center"/>
    </xf>
    <xf numFmtId="166" fontId="6" fillId="2" borderId="0" xfId="6" applyNumberFormat="1" applyFill="1" applyAlignment="1">
      <alignment horizontal="center" vertical="center"/>
    </xf>
    <xf numFmtId="0" fontId="6" fillId="2" borderId="0" xfId="6" applyFill="1"/>
    <xf numFmtId="0" fontId="6" fillId="0" borderId="0" xfId="0" applyFont="1" applyProtection="1">
      <protection locked="0"/>
    </xf>
    <xf numFmtId="49" fontId="11" fillId="6" borderId="0" xfId="1" quotePrefix="1" applyNumberFormat="1" applyFill="1" applyAlignment="1" applyProtection="1">
      <alignment horizontal="left" vertical="center" wrapText="1"/>
      <protection locked="0"/>
    </xf>
    <xf numFmtId="49" fontId="11" fillId="6" borderId="0" xfId="1" applyNumberFormat="1" applyFill="1" applyAlignment="1" applyProtection="1">
      <alignment vertical="center" wrapText="1"/>
      <protection locked="0"/>
    </xf>
    <xf numFmtId="49" fontId="19" fillId="0" borderId="0" xfId="4" applyNumberFormat="1" applyBorder="1" applyAlignment="1" applyProtection="1">
      <alignment vertical="center"/>
      <protection locked="0"/>
    </xf>
    <xf numFmtId="49" fontId="11" fillId="6" borderId="0" xfId="1" applyNumberFormat="1" applyFill="1" applyBorder="1" applyAlignment="1" applyProtection="1">
      <alignment vertical="center" wrapText="1"/>
      <protection locked="0"/>
    </xf>
    <xf numFmtId="49" fontId="11" fillId="0" borderId="0" xfId="5" applyNumberFormat="1" applyBorder="1" applyAlignment="1" applyProtection="1">
      <alignment vertical="center"/>
      <protection locked="0"/>
    </xf>
    <xf numFmtId="49" fontId="11" fillId="0" borderId="0" xfId="5" quotePrefix="1" applyNumberFormat="1" applyBorder="1" applyAlignment="1" applyProtection="1">
      <alignment horizontal="left" vertical="center"/>
      <protection locked="0"/>
    </xf>
    <xf numFmtId="49" fontId="23" fillId="7" borderId="1" xfId="0" applyNumberFormat="1" applyFont="1" applyFill="1" applyBorder="1" applyAlignment="1">
      <alignment horizontal="center" vertical="center" wrapText="1"/>
    </xf>
    <xf numFmtId="0" fontId="13" fillId="0" borderId="0" xfId="3" applyAlignment="1" applyProtection="1">
      <alignment horizontal="left" vertical="top"/>
    </xf>
    <xf numFmtId="0" fontId="7" fillId="7" borderId="6" xfId="0" applyFont="1" applyFill="1" applyBorder="1" applyAlignment="1" applyProtection="1">
      <alignment vertical="center" wrapText="1"/>
      <protection locked="0"/>
    </xf>
    <xf numFmtId="0" fontId="0" fillId="17" borderId="0" xfId="0" applyFill="1" applyAlignment="1">
      <alignment vertical="center"/>
    </xf>
    <xf numFmtId="0" fontId="25" fillId="20" borderId="1" xfId="0" applyFont="1" applyFill="1" applyBorder="1" applyAlignment="1" applyProtection="1">
      <alignment horizontal="center" vertical="center" wrapText="1"/>
      <protection locked="0"/>
    </xf>
    <xf numFmtId="0" fontId="7" fillId="0" borderId="6" xfId="0" applyFont="1" applyBorder="1" applyAlignment="1">
      <alignment vertical="center" wrapText="1"/>
    </xf>
    <xf numFmtId="0" fontId="7" fillId="0" borderId="1" xfId="0" applyFont="1" applyBorder="1" applyAlignment="1">
      <alignment vertical="center" wrapText="1"/>
    </xf>
    <xf numFmtId="0" fontId="25" fillId="18" borderId="1" xfId="0" applyFont="1" applyFill="1" applyBorder="1" applyAlignment="1" applyProtection="1">
      <alignment horizontal="center" vertical="center" wrapText="1"/>
      <protection locked="0"/>
    </xf>
    <xf numFmtId="0" fontId="25" fillId="21" borderId="1" xfId="0" applyFont="1" applyFill="1" applyBorder="1" applyAlignment="1" applyProtection="1">
      <alignment horizontal="center" vertical="center" wrapText="1"/>
      <protection locked="0"/>
    </xf>
    <xf numFmtId="0" fontId="7" fillId="22" borderId="1" xfId="0" applyFont="1" applyFill="1" applyBorder="1" applyAlignment="1" applyProtection="1">
      <alignment horizontal="center" vertical="center" wrapText="1"/>
      <protection locked="0"/>
    </xf>
    <xf numFmtId="0" fontId="17" fillId="17" borderId="0" xfId="1" applyNumberFormat="1" applyFont="1" applyFill="1" applyBorder="1" applyAlignment="1">
      <alignment horizontal="center" vertical="center" wrapText="1"/>
    </xf>
    <xf numFmtId="0" fontId="8" fillId="17" borderId="0" xfId="6" applyFont="1" applyFill="1" applyAlignment="1">
      <alignment vertical="center"/>
    </xf>
    <xf numFmtId="0" fontId="17" fillId="17" borderId="0" xfId="1" applyNumberFormat="1" applyFont="1" applyFill="1" applyBorder="1" applyAlignment="1" applyProtection="1">
      <alignment horizontal="center" vertical="center" wrapText="1"/>
    </xf>
    <xf numFmtId="0" fontId="17" fillId="17" borderId="12" xfId="1" applyNumberFormat="1" applyFont="1" applyFill="1" applyBorder="1" applyAlignment="1">
      <alignment horizontal="center" vertical="center" wrapText="1"/>
    </xf>
    <xf numFmtId="0" fontId="17" fillId="17" borderId="0" xfId="1" applyNumberFormat="1" applyFont="1" applyFill="1" applyBorder="1" applyAlignment="1">
      <alignment vertical="center" wrapText="1"/>
    </xf>
    <xf numFmtId="0" fontId="7" fillId="17" borderId="4" xfId="0" applyFont="1" applyFill="1" applyBorder="1" applyAlignment="1">
      <alignment horizontal="left" vertical="center" wrapText="1"/>
    </xf>
    <xf numFmtId="0" fontId="6" fillId="17" borderId="4" xfId="0" applyFont="1" applyFill="1" applyBorder="1" applyAlignment="1">
      <alignment horizontal="center" vertical="center" wrapText="1"/>
    </xf>
    <xf numFmtId="0" fontId="6" fillId="17" borderId="8" xfId="0" applyFont="1" applyFill="1" applyBorder="1" applyAlignment="1">
      <alignment horizontal="center" vertical="center" wrapText="1"/>
    </xf>
    <xf numFmtId="0" fontId="17" fillId="17" borderId="8" xfId="1" applyNumberFormat="1" applyFont="1" applyFill="1" applyBorder="1" applyAlignment="1">
      <alignment horizontal="center" vertical="center" wrapText="1"/>
    </xf>
    <xf numFmtId="172" fontId="21" fillId="19" borderId="3" xfId="0" applyNumberFormat="1" applyFont="1" applyFill="1" applyBorder="1" applyAlignment="1" applyProtection="1">
      <alignment horizontal="center" vertical="center" wrapText="1"/>
      <protection locked="0"/>
    </xf>
    <xf numFmtId="0" fontId="13" fillId="0" borderId="0" xfId="3" applyAlignment="1" applyProtection="1"/>
    <xf numFmtId="0" fontId="13" fillId="2" borderId="0" xfId="3" applyFill="1" applyAlignment="1" applyProtection="1">
      <alignment vertical="center"/>
      <protection hidden="1"/>
    </xf>
    <xf numFmtId="175" fontId="6" fillId="9" borderId="1" xfId="6" applyNumberFormat="1" applyFill="1" applyBorder="1" applyAlignment="1">
      <alignment horizontal="center" vertical="center" wrapText="1"/>
    </xf>
    <xf numFmtId="0" fontId="6" fillId="9" borderId="1" xfId="6" applyFill="1" applyBorder="1" applyAlignment="1">
      <alignment horizontal="left" vertical="center" wrapText="1"/>
    </xf>
    <xf numFmtId="1" fontId="6" fillId="9" borderId="1" xfId="6" applyNumberFormat="1" applyFill="1" applyBorder="1" applyAlignment="1">
      <alignment horizontal="left" vertical="center" wrapText="1"/>
    </xf>
    <xf numFmtId="172" fontId="4" fillId="23" borderId="1" xfId="6" applyNumberFormat="1" applyFont="1" applyFill="1" applyBorder="1" applyAlignment="1">
      <alignment horizontal="center" vertical="center"/>
    </xf>
    <xf numFmtId="165" fontId="4" fillId="12" borderId="1" xfId="6" applyNumberFormat="1" applyFont="1" applyFill="1" applyBorder="1" applyAlignment="1">
      <alignment horizontal="center" vertical="center"/>
    </xf>
    <xf numFmtId="0" fontId="6" fillId="11" borderId="1" xfId="13" applyFont="1" applyFill="1" applyBorder="1" applyAlignment="1" applyProtection="1">
      <alignment vertical="center"/>
      <protection locked="0"/>
    </xf>
    <xf numFmtId="174" fontId="6" fillId="31" borderId="1" xfId="10" applyNumberFormat="1" applyFont="1" applyFill="1" applyBorder="1" applyAlignment="1" applyProtection="1">
      <alignment vertical="center"/>
      <protection locked="0"/>
    </xf>
    <xf numFmtId="173" fontId="3" fillId="30" borderId="1" xfId="9" applyNumberFormat="1" applyFill="1" applyBorder="1" applyAlignment="1" applyProtection="1">
      <alignment vertical="center"/>
    </xf>
    <xf numFmtId="174" fontId="6" fillId="30" borderId="1" xfId="9" applyNumberFormat="1" applyFont="1" applyFill="1" applyBorder="1" applyAlignment="1" applyProtection="1">
      <alignment vertical="center"/>
      <protection locked="0"/>
    </xf>
    <xf numFmtId="174" fontId="6" fillId="33" borderId="1" xfId="9" applyNumberFormat="1" applyFont="1" applyFill="1" applyBorder="1" applyAlignment="1" applyProtection="1">
      <alignment vertical="center"/>
      <protection locked="0"/>
    </xf>
    <xf numFmtId="174" fontId="6" fillId="34" borderId="1" xfId="10" applyNumberFormat="1" applyFont="1" applyFill="1" applyBorder="1" applyAlignment="1" applyProtection="1">
      <alignment vertical="center"/>
      <protection locked="0"/>
    </xf>
    <xf numFmtId="0" fontId="17" fillId="0" borderId="0" xfId="1" applyNumberFormat="1" applyFont="1" applyFill="1" applyBorder="1" applyAlignment="1" applyProtection="1">
      <alignment horizontal="center" vertical="center" wrapText="1"/>
    </xf>
    <xf numFmtId="0" fontId="0" fillId="0" borderId="0" xfId="0" applyAlignment="1">
      <alignment vertical="center"/>
    </xf>
    <xf numFmtId="0" fontId="0" fillId="0" borderId="0" xfId="0" applyAlignment="1">
      <alignment wrapText="1"/>
    </xf>
    <xf numFmtId="0" fontId="7" fillId="7" borderId="6" xfId="0" applyFont="1" applyFill="1" applyBorder="1" applyAlignment="1">
      <alignment horizontal="left" vertical="center" wrapText="1"/>
    </xf>
    <xf numFmtId="0" fontId="6" fillId="11" borderId="1" xfId="8" quotePrefix="1" applyFont="1" applyFill="1" applyBorder="1" applyAlignment="1" applyProtection="1">
      <alignment horizontal="center" vertical="center" wrapText="1"/>
    </xf>
    <xf numFmtId="0" fontId="6" fillId="32" borderId="1" xfId="11" quotePrefix="1" applyFont="1" applyFill="1" applyBorder="1" applyAlignment="1" applyProtection="1">
      <alignment horizontal="center" vertical="center" wrapText="1"/>
    </xf>
    <xf numFmtId="173" fontId="3" fillId="33" borderId="1" xfId="12" applyNumberFormat="1" applyFill="1" applyBorder="1" applyAlignment="1" applyProtection="1">
      <alignment vertical="center"/>
    </xf>
    <xf numFmtId="0" fontId="7" fillId="7" borderId="1" xfId="0" applyFont="1" applyFill="1" applyBorder="1" applyAlignment="1">
      <alignment horizontal="left" vertical="center" wrapText="1"/>
    </xf>
    <xf numFmtId="0" fontId="6" fillId="11" borderId="1" xfId="13" applyFont="1" applyFill="1" applyBorder="1" applyAlignment="1" applyProtection="1">
      <alignment vertical="center" wrapText="1"/>
    </xf>
    <xf numFmtId="0" fontId="6" fillId="29" borderId="1" xfId="13" applyFont="1" applyFill="1" applyBorder="1" applyAlignment="1" applyProtection="1">
      <alignment vertical="center" wrapText="1"/>
    </xf>
    <xf numFmtId="0" fontId="2" fillId="11" borderId="1" xfId="13" applyFont="1" applyFill="1" applyBorder="1" applyAlignment="1" applyProtection="1">
      <alignment vertical="center" wrapText="1"/>
    </xf>
    <xf numFmtId="0" fontId="2" fillId="29" borderId="1" xfId="13" applyFont="1" applyFill="1" applyBorder="1" applyAlignment="1" applyProtection="1">
      <alignment vertical="center" wrapText="1"/>
    </xf>
    <xf numFmtId="0" fontId="6" fillId="7" borderId="1" xfId="0" applyFont="1" applyFill="1" applyBorder="1" applyAlignment="1">
      <alignment horizontal="center" vertical="center" wrapText="1"/>
    </xf>
    <xf numFmtId="174" fontId="3" fillId="30" borderId="1" xfId="9" applyNumberFormat="1" applyFill="1" applyBorder="1" applyAlignment="1" applyProtection="1">
      <alignment vertical="center"/>
      <protection locked="0"/>
    </xf>
    <xf numFmtId="176" fontId="3" fillId="30" borderId="1" xfId="9" applyNumberFormat="1" applyFill="1" applyBorder="1" applyAlignment="1" applyProtection="1">
      <alignment vertical="center"/>
    </xf>
    <xf numFmtId="176" fontId="3" fillId="33" borderId="1" xfId="9" applyNumberFormat="1" applyFill="1" applyBorder="1" applyAlignment="1" applyProtection="1">
      <alignment vertical="center"/>
    </xf>
    <xf numFmtId="176" fontId="6" fillId="31" borderId="1" xfId="10" applyNumberFormat="1" applyFont="1" applyFill="1" applyBorder="1" applyAlignment="1" applyProtection="1">
      <alignment vertical="center"/>
    </xf>
    <xf numFmtId="176" fontId="6" fillId="34" borderId="1" xfId="10" applyNumberFormat="1" applyFont="1" applyFill="1" applyBorder="1" applyAlignment="1" applyProtection="1">
      <alignment vertical="center"/>
    </xf>
    <xf numFmtId="177" fontId="3" fillId="30" borderId="5" xfId="9" applyNumberFormat="1" applyFill="1" applyBorder="1" applyAlignment="1" applyProtection="1">
      <alignment vertical="center"/>
    </xf>
    <xf numFmtId="177" fontId="3" fillId="30" borderId="1" xfId="9" applyNumberFormat="1" applyFill="1" applyBorder="1" applyAlignment="1" applyProtection="1">
      <alignment vertical="center"/>
    </xf>
    <xf numFmtId="2" fontId="7" fillId="7" borderId="1" xfId="6" applyNumberFormat="1" applyFont="1" applyFill="1" applyBorder="1" applyAlignment="1">
      <alignment horizontal="center" vertical="center" wrapText="1"/>
    </xf>
    <xf numFmtId="49" fontId="6" fillId="11" borderId="1" xfId="8" quotePrefix="1" applyNumberFormat="1" applyFont="1" applyFill="1" applyBorder="1" applyAlignment="1" applyProtection="1">
      <alignment horizontal="center" vertical="center" wrapText="1"/>
    </xf>
    <xf numFmtId="49" fontId="6" fillId="32" borderId="1" xfId="11" quotePrefix="1" applyNumberFormat="1" applyFont="1" applyFill="1" applyBorder="1" applyAlignment="1" applyProtection="1">
      <alignment horizontal="center" vertical="center" wrapText="1"/>
    </xf>
    <xf numFmtId="0" fontId="7" fillId="0" borderId="1" xfId="0" applyFont="1" applyBorder="1" applyAlignment="1">
      <alignment horizontal="left" vertical="center" wrapText="1"/>
    </xf>
    <xf numFmtId="49" fontId="11" fillId="6" borderId="0" xfId="1" applyNumberFormat="1" applyFill="1" applyAlignment="1" applyProtection="1">
      <alignment horizontal="center" vertical="center" wrapText="1"/>
      <protection locked="0"/>
    </xf>
    <xf numFmtId="49" fontId="11" fillId="6" borderId="0" xfId="1" quotePrefix="1" applyNumberFormat="1" applyFill="1" applyAlignment="1" applyProtection="1">
      <alignment horizontal="center" vertical="center" wrapText="1"/>
      <protection locked="0"/>
    </xf>
    <xf numFmtId="49" fontId="23" fillId="7" borderId="1" xfId="6" quotePrefix="1" applyNumberFormat="1" applyFont="1" applyFill="1" applyBorder="1" applyAlignment="1">
      <alignment horizontal="center" vertical="center" wrapText="1"/>
    </xf>
    <xf numFmtId="0" fontId="14" fillId="0" borderId="0" xfId="3" applyFont="1" applyFill="1" applyBorder="1" applyAlignment="1" applyProtection="1">
      <alignment vertical="center"/>
    </xf>
    <xf numFmtId="49" fontId="19" fillId="0" borderId="0" xfId="4" quotePrefix="1" applyNumberFormat="1" applyBorder="1" applyAlignment="1" applyProtection="1">
      <alignment horizontal="left" vertical="center"/>
      <protection locked="0"/>
    </xf>
    <xf numFmtId="178" fontId="22" fillId="18" borderId="1" xfId="0" applyNumberFormat="1" applyFont="1" applyFill="1" applyBorder="1" applyAlignment="1" applyProtection="1">
      <alignment horizontal="center" vertical="center"/>
      <protection locked="0"/>
    </xf>
    <xf numFmtId="178" fontId="21" fillId="19" borderId="1" xfId="0" applyNumberFormat="1" applyFont="1" applyFill="1" applyBorder="1" applyAlignment="1" applyProtection="1">
      <alignment horizontal="center" vertical="center"/>
      <protection locked="0"/>
    </xf>
    <xf numFmtId="178" fontId="22" fillId="20" borderId="1" xfId="0" applyNumberFormat="1" applyFont="1" applyFill="1" applyBorder="1" applyAlignment="1" applyProtection="1">
      <alignment horizontal="center" vertical="center"/>
      <protection locked="0"/>
    </xf>
    <xf numFmtId="178" fontId="22" fillId="21" borderId="1" xfId="0" applyNumberFormat="1" applyFont="1" applyFill="1" applyBorder="1" applyAlignment="1" applyProtection="1">
      <alignment horizontal="center" vertical="center"/>
      <protection locked="0"/>
    </xf>
    <xf numFmtId="178" fontId="21" fillId="22" borderId="1" xfId="0" applyNumberFormat="1" applyFont="1" applyFill="1" applyBorder="1" applyAlignment="1" applyProtection="1">
      <alignment horizontal="center" vertical="center"/>
      <protection locked="0"/>
    </xf>
    <xf numFmtId="178" fontId="31" fillId="18" borderId="1" xfId="0" applyNumberFormat="1" applyFont="1" applyFill="1" applyBorder="1" applyAlignment="1" applyProtection="1">
      <alignment horizontal="center" vertical="center" wrapText="1"/>
      <protection locked="0"/>
    </xf>
    <xf numFmtId="178" fontId="9" fillId="19" borderId="1" xfId="0" applyNumberFormat="1" applyFont="1" applyFill="1" applyBorder="1" applyAlignment="1" applyProtection="1">
      <alignment horizontal="center" vertical="center" wrapText="1"/>
      <protection locked="0"/>
    </xf>
    <xf numFmtId="178" fontId="31" fillId="20" borderId="1" xfId="0" applyNumberFormat="1" applyFont="1" applyFill="1" applyBorder="1" applyAlignment="1" applyProtection="1">
      <alignment horizontal="center" vertical="center" wrapText="1"/>
      <protection locked="0"/>
    </xf>
    <xf numFmtId="164" fontId="9" fillId="3" borderId="1" xfId="0" applyNumberFormat="1" applyFont="1" applyFill="1" applyBorder="1" applyAlignment="1" applyProtection="1">
      <alignment horizontal="center" vertical="center"/>
      <protection locked="0"/>
    </xf>
    <xf numFmtId="172" fontId="9" fillId="3" borderId="1" xfId="0" applyNumberFormat="1" applyFont="1" applyFill="1" applyBorder="1" applyAlignment="1" applyProtection="1">
      <alignment horizontal="center" vertical="center"/>
      <protection locked="0"/>
    </xf>
    <xf numFmtId="172" fontId="9" fillId="9" borderId="1" xfId="0" applyNumberFormat="1" applyFont="1" applyFill="1" applyBorder="1" applyAlignment="1" applyProtection="1">
      <alignment horizontal="center" vertical="center"/>
      <protection locked="0"/>
    </xf>
    <xf numFmtId="178" fontId="31" fillId="21" borderId="1" xfId="0" applyNumberFormat="1" applyFont="1" applyFill="1" applyBorder="1" applyAlignment="1" applyProtection="1">
      <alignment horizontal="center" vertical="center" wrapText="1"/>
      <protection locked="0"/>
    </xf>
    <xf numFmtId="178" fontId="9" fillId="22" borderId="1" xfId="0" applyNumberFormat="1" applyFont="1" applyFill="1" applyBorder="1" applyAlignment="1" applyProtection="1">
      <alignment horizontal="center" vertical="center" wrapText="1"/>
      <protection locked="0"/>
    </xf>
    <xf numFmtId="164" fontId="9" fillId="10" borderId="1" xfId="0" applyNumberFormat="1" applyFont="1" applyFill="1" applyBorder="1" applyAlignment="1" applyProtection="1">
      <alignment horizontal="center" vertical="center" wrapText="1"/>
      <protection locked="0"/>
    </xf>
    <xf numFmtId="164" fontId="9" fillId="10" borderId="1" xfId="0" applyNumberFormat="1" applyFont="1" applyFill="1" applyBorder="1" applyAlignment="1">
      <alignment horizontal="center" vertical="center" wrapText="1"/>
    </xf>
    <xf numFmtId="172" fontId="9" fillId="9" borderId="1" xfId="0" applyNumberFormat="1" applyFont="1" applyFill="1" applyBorder="1" applyAlignment="1" applyProtection="1">
      <alignment horizontal="center" vertical="center" wrapText="1"/>
      <protection locked="0"/>
    </xf>
    <xf numFmtId="0" fontId="6" fillId="0" borderId="0" xfId="6"/>
    <xf numFmtId="0" fontId="6" fillId="0" borderId="0" xfId="6" applyAlignment="1">
      <alignment horizontal="left"/>
    </xf>
    <xf numFmtId="0" fontId="32" fillId="0" borderId="0" xfId="6" applyFont="1"/>
    <xf numFmtId="0" fontId="13" fillId="0" borderId="0" xfId="3" applyFill="1" applyAlignment="1" applyProtection="1">
      <alignment horizontal="left" vertical="center"/>
    </xf>
    <xf numFmtId="0" fontId="6" fillId="0" borderId="0" xfId="6" applyAlignment="1">
      <alignment horizontal="center" vertical="center" wrapText="1"/>
    </xf>
    <xf numFmtId="0" fontId="6" fillId="0" borderId="0" xfId="6" applyAlignment="1">
      <alignment horizontal="center" vertical="top" wrapText="1"/>
    </xf>
    <xf numFmtId="0" fontId="6" fillId="36" borderId="0" xfId="6" applyFill="1" applyAlignment="1">
      <alignment horizontal="left"/>
    </xf>
    <xf numFmtId="14" fontId="6" fillId="0" borderId="0" xfId="6" applyNumberFormat="1"/>
    <xf numFmtId="0" fontId="6" fillId="0" borderId="0" xfId="6" quotePrefix="1" applyAlignment="1">
      <alignment horizontal="left"/>
    </xf>
    <xf numFmtId="0" fontId="6" fillId="36" borderId="0" xfId="6" applyFill="1" applyAlignment="1">
      <alignment horizontal="left" vertical="center"/>
    </xf>
    <xf numFmtId="179" fontId="6" fillId="36" borderId="0" xfId="6" applyNumberFormat="1" applyFill="1" applyAlignment="1">
      <alignment horizontal="left"/>
    </xf>
    <xf numFmtId="0" fontId="21" fillId="17" borderId="1" xfId="0" applyFont="1" applyFill="1" applyBorder="1" applyAlignment="1" applyProtection="1">
      <alignment horizontal="center" vertical="center" wrapText="1"/>
      <protection locked="0"/>
    </xf>
    <xf numFmtId="0" fontId="7" fillId="11" borderId="1" xfId="0" applyFont="1" applyFill="1" applyBorder="1" applyAlignment="1">
      <alignment vertical="center" wrapText="1"/>
    </xf>
    <xf numFmtId="0" fontId="33" fillId="0" borderId="1" xfId="16" applyFont="1" applyBorder="1" applyAlignment="1">
      <alignment horizontal="center" vertical="center" wrapText="1"/>
    </xf>
    <xf numFmtId="2" fontId="21" fillId="10" borderId="1" xfId="0" applyNumberFormat="1" applyFont="1" applyFill="1" applyBorder="1" applyAlignment="1" applyProtection="1">
      <alignment horizontal="center" vertical="center"/>
      <protection locked="0"/>
    </xf>
    <xf numFmtId="0" fontId="7" fillId="7" borderId="1" xfId="0" applyFont="1" applyFill="1" applyBorder="1" applyAlignment="1">
      <alignment vertical="center" wrapText="1"/>
    </xf>
    <xf numFmtId="2" fontId="21" fillId="10" borderId="1" xfId="0" applyNumberFormat="1" applyFont="1" applyFill="1" applyBorder="1" applyAlignment="1">
      <alignment horizontal="center" vertical="center"/>
    </xf>
    <xf numFmtId="0" fontId="21" fillId="0" borderId="1" xfId="0" applyFont="1" applyBorder="1" applyAlignment="1">
      <alignment horizontal="center" vertical="center" wrapText="1"/>
    </xf>
    <xf numFmtId="0" fontId="6" fillId="2" borderId="0" xfId="6" quotePrefix="1" applyFill="1" applyAlignment="1">
      <alignment horizontal="center" vertical="center" wrapText="1"/>
    </xf>
    <xf numFmtId="0" fontId="13" fillId="0" borderId="0" xfId="3" applyAlignment="1" applyProtection="1">
      <alignment horizontal="left" vertical="top" wrapText="1"/>
    </xf>
    <xf numFmtId="49" fontId="21" fillId="0" borderId="1" xfId="0" applyNumberFormat="1" applyFont="1" applyBorder="1" applyAlignment="1" applyProtection="1">
      <alignment horizontal="center" vertical="center" wrapText="1"/>
      <protection locked="0"/>
    </xf>
    <xf numFmtId="3" fontId="21" fillId="0" borderId="1" xfId="0" applyNumberFormat="1" applyFont="1" applyBorder="1" applyAlignment="1" applyProtection="1">
      <alignment horizontal="center" vertical="center" wrapText="1"/>
      <protection locked="0"/>
    </xf>
    <xf numFmtId="0" fontId="21" fillId="0" borderId="1" xfId="0" applyFont="1" applyBorder="1" applyAlignment="1" applyProtection="1">
      <alignment horizontal="center" vertical="center" wrapText="1"/>
      <protection locked="0"/>
    </xf>
    <xf numFmtId="0" fontId="7" fillId="7" borderId="1" xfId="0" applyFont="1" applyFill="1" applyBorder="1" applyAlignment="1" applyProtection="1">
      <alignment horizontal="center" vertical="center"/>
      <protection locked="0"/>
    </xf>
    <xf numFmtId="0" fontId="7" fillId="7" borderId="1" xfId="0" applyFont="1" applyFill="1" applyBorder="1" applyAlignment="1" applyProtection="1">
      <alignment vertical="center"/>
      <protection locked="0"/>
    </xf>
    <xf numFmtId="0" fontId="15" fillId="8" borderId="1" xfId="0" applyFont="1" applyFill="1" applyBorder="1" applyAlignment="1" applyProtection="1">
      <alignment horizontal="center" vertical="center"/>
      <protection locked="0"/>
    </xf>
    <xf numFmtId="49" fontId="21" fillId="0" borderId="1" xfId="0" quotePrefix="1" applyNumberFormat="1" applyFont="1" applyBorder="1" applyAlignment="1" applyProtection="1">
      <alignment horizontal="center" vertical="center" wrapText="1"/>
      <protection locked="0"/>
    </xf>
    <xf numFmtId="164" fontId="21" fillId="9" borderId="1" xfId="0" applyNumberFormat="1" applyFont="1" applyFill="1" applyBorder="1" applyAlignment="1" applyProtection="1">
      <alignment horizontal="center" vertical="center"/>
      <protection locked="0"/>
    </xf>
    <xf numFmtId="180" fontId="21" fillId="3" borderId="1" xfId="0" applyNumberFormat="1" applyFont="1" applyFill="1" applyBorder="1" applyAlignment="1" applyProtection="1">
      <alignment horizontal="center" vertical="center"/>
      <protection locked="0"/>
    </xf>
    <xf numFmtId="181" fontId="15" fillId="8" borderId="1" xfId="0" applyNumberFormat="1" applyFont="1" applyFill="1" applyBorder="1" applyAlignment="1" applyProtection="1">
      <alignment horizontal="center" vertical="center"/>
      <protection locked="0"/>
    </xf>
    <xf numFmtId="181" fontId="21" fillId="8" borderId="1" xfId="0" applyNumberFormat="1" applyFont="1" applyFill="1" applyBorder="1" applyAlignment="1" applyProtection="1">
      <alignment horizontal="center" vertical="center"/>
      <protection locked="0"/>
    </xf>
    <xf numFmtId="3" fontId="15" fillId="8" borderId="1" xfId="0" applyNumberFormat="1" applyFont="1" applyFill="1" applyBorder="1" applyAlignment="1" applyProtection="1">
      <alignment horizontal="center" vertical="center"/>
      <protection locked="0"/>
    </xf>
    <xf numFmtId="3" fontId="15" fillId="37" borderId="1" xfId="0" applyNumberFormat="1" applyFont="1" applyFill="1" applyBorder="1" applyAlignment="1" applyProtection="1">
      <alignment horizontal="center" vertical="center"/>
      <protection locked="0"/>
    </xf>
    <xf numFmtId="0" fontId="0" fillId="0" borderId="1" xfId="0" applyBorder="1"/>
    <xf numFmtId="0" fontId="34" fillId="0" borderId="1" xfId="0" applyFont="1" applyBorder="1" applyAlignment="1">
      <alignment vertical="center"/>
    </xf>
    <xf numFmtId="0" fontId="34" fillId="38" borderId="1" xfId="0" applyFont="1" applyFill="1" applyBorder="1" applyAlignment="1">
      <alignment vertical="center"/>
    </xf>
    <xf numFmtId="0" fontId="6" fillId="4" borderId="1" xfId="0" applyFont="1" applyFill="1" applyBorder="1" applyAlignment="1">
      <alignment horizontal="center" vertical="center" wrapText="1"/>
    </xf>
    <xf numFmtId="0" fontId="6" fillId="4"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6" fillId="0" borderId="6" xfId="6" applyFont="1" applyBorder="1" applyAlignment="1">
      <alignment horizontal="center" vertical="center" wrapText="1"/>
    </xf>
    <xf numFmtId="0" fontId="6" fillId="0" borderId="1" xfId="6" applyFont="1" applyBorder="1" applyAlignment="1">
      <alignment horizontal="center" vertical="center" wrapText="1"/>
    </xf>
    <xf numFmtId="0" fontId="6" fillId="17" borderId="1" xfId="6" applyFont="1" applyFill="1" applyBorder="1" applyAlignment="1">
      <alignment horizontal="center" vertical="center" wrapText="1"/>
    </xf>
    <xf numFmtId="0" fontId="6" fillId="4" borderId="1" xfId="6" applyFont="1" applyFill="1" applyBorder="1" applyAlignment="1">
      <alignment horizontal="center" vertical="center" wrapText="1"/>
    </xf>
    <xf numFmtId="0" fontId="6" fillId="4" borderId="3" xfId="6" applyFont="1" applyFill="1" applyBorder="1" applyAlignment="1">
      <alignment horizontal="center" vertical="center" wrapText="1"/>
    </xf>
    <xf numFmtId="0" fontId="7" fillId="0" borderId="6" xfId="0" applyFont="1" applyBorder="1" applyAlignment="1">
      <alignment vertical="top" wrapText="1"/>
    </xf>
    <xf numFmtId="182" fontId="22" fillId="18" borderId="1" xfId="0" applyNumberFormat="1" applyFont="1" applyFill="1" applyBorder="1" applyAlignment="1" applyProtection="1">
      <alignment horizontal="center" vertical="center"/>
      <protection locked="0"/>
    </xf>
    <xf numFmtId="182" fontId="21" fillId="19" borderId="1" xfId="0" applyNumberFormat="1" applyFont="1" applyFill="1" applyBorder="1" applyAlignment="1" applyProtection="1">
      <alignment horizontal="center" vertical="center"/>
      <protection locked="0"/>
    </xf>
    <xf numFmtId="182" fontId="22" fillId="20" borderId="1" xfId="0" applyNumberFormat="1" applyFont="1" applyFill="1" applyBorder="1" applyAlignment="1" applyProtection="1">
      <alignment horizontal="center" vertical="center"/>
      <protection locked="0"/>
    </xf>
    <xf numFmtId="183" fontId="21" fillId="10" borderId="1" xfId="0" applyNumberFormat="1" applyFont="1" applyFill="1" applyBorder="1" applyAlignment="1" applyProtection="1">
      <alignment horizontal="center" vertical="center"/>
      <protection locked="0"/>
    </xf>
    <xf numFmtId="183" fontId="21" fillId="3" borderId="1" xfId="0" applyNumberFormat="1" applyFont="1" applyFill="1" applyBorder="1" applyAlignment="1" applyProtection="1">
      <alignment horizontal="center" vertical="center"/>
      <protection locked="0"/>
    </xf>
    <xf numFmtId="182" fontId="21" fillId="3" borderId="1" xfId="0" applyNumberFormat="1" applyFont="1" applyFill="1" applyBorder="1" applyAlignment="1" applyProtection="1">
      <alignment horizontal="center" vertical="center"/>
      <protection locked="0"/>
    </xf>
    <xf numFmtId="183" fontId="21" fillId="10" borderId="1" xfId="0" applyNumberFormat="1" applyFont="1" applyFill="1" applyBorder="1" applyAlignment="1">
      <alignment horizontal="center" vertical="center"/>
    </xf>
    <xf numFmtId="182" fontId="21" fillId="9" borderId="1" xfId="0" applyNumberFormat="1" applyFont="1" applyFill="1" applyBorder="1" applyAlignment="1" applyProtection="1">
      <alignment horizontal="center" vertical="center"/>
      <protection locked="0"/>
    </xf>
    <xf numFmtId="182" fontId="22" fillId="21" borderId="1" xfId="0" applyNumberFormat="1" applyFont="1" applyFill="1" applyBorder="1" applyAlignment="1" applyProtection="1">
      <alignment horizontal="center" vertical="center"/>
      <protection locked="0"/>
    </xf>
    <xf numFmtId="182" fontId="21" fillId="22" borderId="1" xfId="0" applyNumberFormat="1" applyFont="1" applyFill="1" applyBorder="1" applyAlignment="1" applyProtection="1">
      <alignment horizontal="center" vertical="center"/>
      <protection locked="0"/>
    </xf>
    <xf numFmtId="184" fontId="4" fillId="9" borderId="1" xfId="6" applyNumberFormat="1" applyFont="1" applyFill="1" applyBorder="1" applyAlignment="1" applyProtection="1">
      <alignment horizontal="center" vertical="center"/>
    </xf>
    <xf numFmtId="182" fontId="4" fillId="12" borderId="1" xfId="6" applyNumberFormat="1" applyFont="1" applyFill="1" applyBorder="1" applyAlignment="1" applyProtection="1">
      <alignment horizontal="center" vertical="center"/>
    </xf>
    <xf numFmtId="183" fontId="4" fillId="12" borderId="1" xfId="6" applyNumberFormat="1" applyFont="1" applyFill="1" applyBorder="1" applyAlignment="1" applyProtection="1">
      <alignment horizontal="center" vertical="center"/>
    </xf>
    <xf numFmtId="182" fontId="4" fillId="9" borderId="1" xfId="6" applyNumberFormat="1" applyFont="1" applyFill="1" applyBorder="1" applyAlignment="1" applyProtection="1">
      <alignment horizontal="center" vertical="center"/>
    </xf>
    <xf numFmtId="183" fontId="4" fillId="9" borderId="1" xfId="6" applyNumberFormat="1" applyFont="1" applyFill="1" applyBorder="1" applyAlignment="1" applyProtection="1">
      <alignment horizontal="center" vertical="center"/>
    </xf>
    <xf numFmtId="49" fontId="6" fillId="9" borderId="1" xfId="0" quotePrefix="1" applyNumberFormat="1" applyFont="1" applyFill="1" applyBorder="1" applyAlignment="1" applyProtection="1">
      <alignment horizontal="center" vertical="center" wrapText="1"/>
      <protection locked="0"/>
    </xf>
    <xf numFmtId="1" fontId="6" fillId="9" borderId="1" xfId="6" applyNumberFormat="1" applyFill="1" applyBorder="1" applyAlignment="1" applyProtection="1">
      <alignment horizontal="center" vertical="center" wrapText="1"/>
      <protection locked="0"/>
    </xf>
    <xf numFmtId="49" fontId="6" fillId="9" borderId="1" xfId="0" applyNumberFormat="1" applyFont="1" applyFill="1" applyBorder="1" applyAlignment="1" applyProtection="1">
      <alignment horizontal="center" vertical="center" wrapText="1"/>
      <protection locked="0"/>
    </xf>
    <xf numFmtId="2" fontId="0" fillId="2" borderId="1" xfId="0" applyNumberFormat="1" applyFill="1" applyBorder="1" applyAlignment="1">
      <alignment horizontal="center" vertical="center"/>
    </xf>
    <xf numFmtId="165" fontId="0" fillId="2" borderId="1" xfId="0" applyNumberFormat="1" applyFill="1" applyBorder="1" applyAlignment="1">
      <alignment horizontal="center" vertical="center"/>
    </xf>
    <xf numFmtId="0" fontId="0" fillId="2" borderId="1" xfId="0" applyFill="1" applyBorder="1" applyAlignment="1">
      <alignment vertical="center" wrapText="1"/>
    </xf>
    <xf numFmtId="0" fontId="35" fillId="39" borderId="0" xfId="20" applyNumberFormat="1" applyAlignment="1" applyProtection="1">
      <alignment horizontal="left" vertical="center"/>
    </xf>
    <xf numFmtId="0" fontId="35" fillId="39" borderId="0" xfId="20" applyNumberFormat="1" applyAlignment="1" applyProtection="1">
      <alignment horizontal="right" vertical="center"/>
    </xf>
    <xf numFmtId="0" fontId="36" fillId="0" borderId="0" xfId="0" applyFont="1" applyAlignment="1">
      <alignment vertical="center"/>
    </xf>
    <xf numFmtId="2" fontId="0" fillId="0" borderId="0" xfId="0" applyNumberFormat="1" applyAlignment="1">
      <alignment vertical="center"/>
    </xf>
    <xf numFmtId="185" fontId="0" fillId="0" borderId="0" xfId="0" applyNumberFormat="1" applyAlignment="1">
      <alignment vertical="center"/>
    </xf>
    <xf numFmtId="2" fontId="0" fillId="0" borderId="0" xfId="0" applyNumberFormat="1" applyAlignment="1">
      <alignment horizontal="right" vertical="center"/>
    </xf>
    <xf numFmtId="0" fontId="15" fillId="0" borderId="0" xfId="0" quotePrefix="1" applyFont="1" applyAlignment="1">
      <alignment horizontal="left" vertical="top" wrapText="1"/>
    </xf>
    <xf numFmtId="49" fontId="11" fillId="6" borderId="0" xfId="1" applyNumberFormat="1" applyFill="1" applyAlignment="1" applyProtection="1">
      <alignment horizontal="left" vertical="center" wrapText="1"/>
      <protection locked="0"/>
    </xf>
    <xf numFmtId="0" fontId="6" fillId="0" borderId="0" xfId="0" quotePrefix="1" applyFont="1" applyAlignment="1">
      <alignment horizontal="left" wrapText="1"/>
    </xf>
    <xf numFmtId="0" fontId="20" fillId="0" borderId="0" xfId="0" quotePrefix="1" applyFont="1" applyAlignment="1">
      <alignment horizontal="left" vertical="top" wrapText="1"/>
    </xf>
    <xf numFmtId="0" fontId="6" fillId="0" borderId="0" xfId="0" quotePrefix="1" applyFont="1" applyAlignment="1" applyProtection="1">
      <alignment horizontal="left" vertical="top" wrapText="1"/>
      <protection locked="0"/>
    </xf>
    <xf numFmtId="0" fontId="6" fillId="0" borderId="0" xfId="0" applyFont="1" applyAlignment="1" applyProtection="1">
      <alignment horizontal="left" vertical="top" wrapText="1"/>
      <protection locked="0"/>
    </xf>
    <xf numFmtId="49" fontId="11" fillId="6" borderId="0" xfId="1" applyNumberFormat="1" applyFill="1" applyAlignment="1" applyProtection="1">
      <alignment horizontal="center" vertical="center" wrapText="1"/>
      <protection locked="0"/>
    </xf>
    <xf numFmtId="0" fontId="6" fillId="2" borderId="8" xfId="6" quotePrefix="1" applyFill="1" applyBorder="1" applyAlignment="1">
      <alignment horizontal="center" vertical="center" wrapText="1"/>
    </xf>
    <xf numFmtId="0" fontId="30" fillId="35" borderId="13" xfId="15" quotePrefix="1" applyBorder="1" applyAlignment="1">
      <alignment horizontal="left" vertical="top" wrapText="1"/>
    </xf>
    <xf numFmtId="0" fontId="30" fillId="35" borderId="8" xfId="15" quotePrefix="1" applyBorder="1" applyAlignment="1">
      <alignment horizontal="left" vertical="top" wrapText="1"/>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5" xfId="0" applyFont="1" applyBorder="1" applyAlignment="1">
      <alignment horizontal="center" vertical="center" wrapText="1"/>
    </xf>
    <xf numFmtId="0" fontId="17" fillId="6" borderId="1" xfId="1" applyNumberFormat="1" applyFont="1" applyFill="1" applyBorder="1" applyAlignment="1">
      <alignment horizontal="center" vertical="center" wrapText="1"/>
    </xf>
    <xf numFmtId="172" fontId="21" fillId="19" borderId="3" xfId="0" applyNumberFormat="1" applyFont="1" applyFill="1" applyBorder="1" applyAlignment="1" applyProtection="1">
      <alignment horizontal="center" vertical="center"/>
      <protection locked="0"/>
    </xf>
    <xf numFmtId="172" fontId="21" fillId="19" borderId="5" xfId="0" applyNumberFormat="1" applyFont="1" applyFill="1" applyBorder="1" applyAlignment="1" applyProtection="1">
      <alignment horizontal="center" vertical="center"/>
      <protection locked="0"/>
    </xf>
    <xf numFmtId="0" fontId="6" fillId="0" borderId="1" xfId="0" applyFont="1" applyBorder="1" applyAlignment="1">
      <alignment horizontal="center" vertical="center" wrapText="1"/>
    </xf>
    <xf numFmtId="0" fontId="7" fillId="7" borderId="3" xfId="0" applyFont="1" applyFill="1" applyBorder="1" applyAlignment="1" applyProtection="1">
      <alignment horizontal="center" vertical="center" wrapText="1"/>
      <protection locked="0"/>
    </xf>
    <xf numFmtId="0" fontId="7" fillId="7" borderId="5" xfId="0" applyFont="1" applyFill="1" applyBorder="1" applyAlignment="1" applyProtection="1">
      <alignment horizontal="center" vertical="center" wrapText="1"/>
      <protection locked="0"/>
    </xf>
    <xf numFmtId="0" fontId="7" fillId="0" borderId="1" xfId="0" applyFont="1" applyBorder="1" applyAlignment="1">
      <alignment horizontal="center" vertical="center" wrapText="1"/>
    </xf>
    <xf numFmtId="0" fontId="6" fillId="4" borderId="1" xfId="0" applyFont="1" applyFill="1" applyBorder="1" applyAlignment="1">
      <alignment horizontal="center" vertical="center" wrapText="1"/>
    </xf>
    <xf numFmtId="0" fontId="6" fillId="0" borderId="3" xfId="0" applyFont="1" applyBorder="1" applyAlignment="1">
      <alignment horizontal="left" vertical="center" wrapText="1"/>
    </xf>
    <xf numFmtId="0" fontId="6" fillId="0" borderId="4" xfId="0" applyFont="1" applyBorder="1" applyAlignment="1">
      <alignment horizontal="left" vertical="center" wrapText="1"/>
    </xf>
    <xf numFmtId="0" fontId="6" fillId="0" borderId="5" xfId="0" applyFont="1" applyBorder="1" applyAlignment="1">
      <alignment horizontal="left" vertical="center" wrapText="1"/>
    </xf>
    <xf numFmtId="0" fontId="7" fillId="7" borderId="11" xfId="0" applyFont="1" applyFill="1" applyBorder="1" applyAlignment="1" applyProtection="1">
      <alignment horizontal="center" vertical="center" wrapText="1"/>
      <protection locked="0"/>
    </xf>
    <xf numFmtId="0" fontId="7" fillId="7" borderId="0" xfId="0" applyFont="1" applyFill="1" applyAlignment="1" applyProtection="1">
      <alignment horizontal="center" vertical="center" wrapText="1"/>
      <protection locked="0"/>
    </xf>
    <xf numFmtId="0" fontId="7" fillId="0" borderId="1" xfId="0" applyFont="1" applyBorder="1" applyAlignment="1">
      <alignment horizontal="left" vertical="center" wrapText="1"/>
    </xf>
    <xf numFmtId="0" fontId="25" fillId="18" borderId="1" xfId="0" applyFont="1" applyFill="1" applyBorder="1" applyAlignment="1" applyProtection="1">
      <alignment horizontal="center" vertical="center" wrapText="1"/>
      <protection locked="0"/>
    </xf>
    <xf numFmtId="0" fontId="6" fillId="2" borderId="8" xfId="0" quotePrefix="1" applyFont="1" applyFill="1" applyBorder="1" applyAlignment="1">
      <alignment horizontal="left" vertical="center" wrapText="1"/>
    </xf>
    <xf numFmtId="0" fontId="17" fillId="6" borderId="11" xfId="1" applyNumberFormat="1" applyFont="1" applyFill="1" applyBorder="1" applyAlignment="1">
      <alignment horizontal="center" vertical="center" wrapText="1"/>
    </xf>
    <xf numFmtId="0" fontId="17" fillId="6" borderId="0" xfId="1" applyNumberFormat="1" applyFont="1" applyFill="1" applyBorder="1" applyAlignment="1">
      <alignment horizontal="center" vertical="center" wrapText="1"/>
    </xf>
    <xf numFmtId="0" fontId="6" fillId="2" borderId="0" xfId="6" quotePrefix="1" applyFill="1" applyAlignment="1">
      <alignment horizontal="center" vertical="center" wrapText="1"/>
    </xf>
    <xf numFmtId="0" fontId="26" fillId="6" borderId="3" xfId="1" applyNumberFormat="1" applyFont="1" applyFill="1" applyBorder="1" applyAlignment="1">
      <alignment horizontal="center" vertical="center" wrapText="1"/>
    </xf>
    <xf numFmtId="0" fontId="26" fillId="6" borderId="4" xfId="1" applyNumberFormat="1" applyFont="1" applyFill="1" applyBorder="1" applyAlignment="1">
      <alignment horizontal="center" vertical="center" wrapText="1"/>
    </xf>
    <xf numFmtId="0" fontId="26" fillId="6" borderId="5" xfId="1" applyNumberFormat="1" applyFont="1" applyFill="1" applyBorder="1" applyAlignment="1">
      <alignment horizontal="center" vertical="center" wrapText="1"/>
    </xf>
    <xf numFmtId="0" fontId="6" fillId="2" borderId="8" xfId="6" quotePrefix="1" applyFill="1" applyBorder="1" applyAlignment="1">
      <alignment horizontal="left" vertical="center" wrapText="1"/>
    </xf>
    <xf numFmtId="0" fontId="5" fillId="0" borderId="1" xfId="0" applyFont="1" applyBorder="1" applyAlignment="1">
      <alignment wrapText="1"/>
    </xf>
    <xf numFmtId="0" fontId="0" fillId="0" borderId="1" xfId="0" applyBorder="1"/>
    <xf numFmtId="0" fontId="7" fillId="7" borderId="1" xfId="0" applyFont="1" applyFill="1" applyBorder="1" applyAlignment="1">
      <alignment horizontal="center" vertical="center" wrapText="1"/>
    </xf>
    <xf numFmtId="0" fontId="9" fillId="0" borderId="1" xfId="0" applyFont="1" applyBorder="1" applyAlignment="1">
      <alignment vertical="top" wrapText="1"/>
    </xf>
    <xf numFmtId="0" fontId="9" fillId="0" borderId="1" xfId="0" applyFont="1" applyBorder="1" applyAlignment="1">
      <alignment wrapText="1"/>
    </xf>
    <xf numFmtId="0" fontId="7" fillId="0" borderId="1" xfId="0" applyFont="1" applyBorder="1"/>
    <xf numFmtId="0" fontId="0" fillId="0" borderId="1" xfId="0" applyBorder="1" applyAlignment="1">
      <alignment vertical="top" wrapText="1"/>
    </xf>
    <xf numFmtId="0" fontId="6" fillId="0" borderId="3" xfId="6" applyFont="1" applyBorder="1" applyAlignment="1">
      <alignment horizontal="center" vertical="center" wrapText="1"/>
    </xf>
    <xf numFmtId="0" fontId="6" fillId="0" borderId="4" xfId="6" applyFont="1" applyBorder="1" applyAlignment="1">
      <alignment horizontal="center" vertical="center" wrapText="1"/>
    </xf>
    <xf numFmtId="0" fontId="6" fillId="0" borderId="5" xfId="6" applyFont="1" applyBorder="1" applyAlignment="1">
      <alignment horizontal="center" vertical="center" wrapText="1"/>
    </xf>
    <xf numFmtId="0" fontId="7" fillId="0" borderId="3" xfId="0" applyFont="1" applyBorder="1" applyAlignment="1">
      <alignment horizontal="left" vertical="center" wrapText="1" indent="1"/>
    </xf>
    <xf numFmtId="0" fontId="7" fillId="0" borderId="5" xfId="0" applyFont="1" applyBorder="1" applyAlignment="1">
      <alignment horizontal="left" vertical="center" wrapText="1" indent="1"/>
    </xf>
    <xf numFmtId="0" fontId="7" fillId="0" borderId="1" xfId="0" applyFont="1" applyBorder="1" applyAlignment="1">
      <alignment horizontal="left" vertical="center" wrapText="1" indent="1"/>
    </xf>
    <xf numFmtId="0" fontId="30" fillId="35" borderId="13" xfId="15" quotePrefix="1" applyBorder="1" applyAlignment="1" applyProtection="1">
      <alignment horizontal="left" vertical="center" wrapText="1"/>
    </xf>
    <xf numFmtId="0" fontId="30" fillId="35" borderId="8" xfId="15" quotePrefix="1" applyBorder="1" applyAlignment="1" applyProtection="1">
      <alignment horizontal="left" vertical="center" wrapText="1"/>
    </xf>
    <xf numFmtId="0" fontId="30" fillId="35" borderId="13" xfId="15" quotePrefix="1" applyBorder="1" applyAlignment="1" applyProtection="1">
      <alignment horizontal="center" vertical="center" wrapText="1"/>
    </xf>
    <xf numFmtId="0" fontId="30" fillId="35" borderId="8" xfId="15" quotePrefix="1" applyBorder="1" applyAlignment="1" applyProtection="1">
      <alignment horizontal="center" vertical="center" wrapText="1"/>
    </xf>
    <xf numFmtId="0" fontId="30" fillId="35" borderId="14" xfId="15" quotePrefix="1" applyBorder="1" applyAlignment="1" applyProtection="1">
      <alignment horizontal="center" vertical="center" wrapText="1"/>
    </xf>
    <xf numFmtId="0" fontId="17" fillId="6" borderId="1" xfId="1" applyNumberFormat="1" applyFont="1" applyFill="1" applyBorder="1" applyAlignment="1" applyProtection="1">
      <alignment horizontal="center" vertical="center" wrapText="1"/>
    </xf>
    <xf numFmtId="0" fontId="6" fillId="0" borderId="8" xfId="0" applyFont="1" applyBorder="1" applyAlignment="1">
      <alignment horizontal="left" vertical="center" wrapText="1"/>
    </xf>
    <xf numFmtId="0" fontId="0" fillId="0" borderId="8" xfId="0" applyBorder="1" applyAlignment="1">
      <alignment horizontal="left" vertical="center" wrapText="1"/>
    </xf>
    <xf numFmtId="0" fontId="7" fillId="7" borderId="6" xfId="0" applyFont="1" applyFill="1" applyBorder="1" applyAlignment="1" applyProtection="1">
      <alignment horizontal="center" vertical="center" wrapText="1"/>
      <protection locked="0"/>
    </xf>
    <xf numFmtId="0" fontId="7" fillId="7" borderId="2" xfId="0" applyFont="1" applyFill="1" applyBorder="1" applyAlignment="1" applyProtection="1">
      <alignment horizontal="center" vertical="center" wrapText="1"/>
      <protection locked="0"/>
    </xf>
    <xf numFmtId="0" fontId="7" fillId="7" borderId="4" xfId="0" applyFont="1" applyFill="1" applyBorder="1" applyAlignment="1" applyProtection="1">
      <alignment horizontal="center" vertical="center" wrapText="1"/>
      <protection locked="0"/>
    </xf>
    <xf numFmtId="0" fontId="6" fillId="2" borderId="0" xfId="0" quotePrefix="1" applyFont="1" applyFill="1" applyAlignment="1">
      <alignment horizontal="center" vertical="center" wrapText="1"/>
    </xf>
    <xf numFmtId="0" fontId="0" fillId="2" borderId="0" xfId="0" quotePrefix="1" applyFill="1" applyAlignment="1">
      <alignment horizontal="center" vertical="center" wrapText="1"/>
    </xf>
    <xf numFmtId="0" fontId="17" fillId="6" borderId="13" xfId="1" applyNumberFormat="1" applyFont="1" applyFill="1" applyBorder="1" applyAlignment="1">
      <alignment horizontal="center" vertical="center" wrapText="1"/>
    </xf>
    <xf numFmtId="0" fontId="17" fillId="6" borderId="8" xfId="1" applyNumberFormat="1" applyFont="1" applyFill="1" applyBorder="1" applyAlignment="1">
      <alignment horizontal="center" vertical="center" wrapText="1"/>
    </xf>
    <xf numFmtId="0" fontId="17" fillId="6" borderId="3" xfId="1" applyNumberFormat="1" applyFont="1" applyFill="1" applyBorder="1" applyAlignment="1">
      <alignment horizontal="center" vertical="center" wrapText="1"/>
    </xf>
    <xf numFmtId="0" fontId="17" fillId="6" borderId="4" xfId="1" applyNumberFormat="1" applyFont="1" applyFill="1" applyBorder="1" applyAlignment="1">
      <alignment horizontal="center" vertical="center" wrapText="1"/>
    </xf>
    <xf numFmtId="0" fontId="17" fillId="6" borderId="5" xfId="1" applyNumberFormat="1" applyFont="1" applyFill="1" applyBorder="1" applyAlignment="1">
      <alignment horizontal="center" vertical="center" wrapText="1"/>
    </xf>
    <xf numFmtId="0" fontId="30" fillId="17" borderId="0" xfId="15" quotePrefix="1" applyFill="1" applyBorder="1" applyAlignment="1">
      <alignment horizontal="left" vertical="top" wrapText="1"/>
    </xf>
    <xf numFmtId="0" fontId="7" fillId="7" borderId="6" xfId="0" applyFont="1" applyFill="1" applyBorder="1" applyAlignment="1" applyProtection="1">
      <alignment vertical="center" wrapText="1"/>
      <protection locked="0"/>
    </xf>
    <xf numFmtId="0" fontId="7" fillId="7" borderId="15" xfId="0" applyFont="1" applyFill="1" applyBorder="1" applyAlignment="1" applyProtection="1">
      <alignment vertical="center" wrapText="1"/>
      <protection locked="0"/>
    </xf>
    <xf numFmtId="0" fontId="7" fillId="7" borderId="2" xfId="0" applyFont="1" applyFill="1" applyBorder="1" applyAlignment="1" applyProtection="1">
      <alignment vertical="center" wrapText="1"/>
      <protection locked="0"/>
    </xf>
    <xf numFmtId="0" fontId="7" fillId="7" borderId="6" xfId="0" applyFont="1" applyFill="1" applyBorder="1" applyAlignment="1" applyProtection="1">
      <alignment vertical="center"/>
      <protection locked="0"/>
    </xf>
    <xf numFmtId="0" fontId="7" fillId="7" borderId="15" xfId="0" applyFont="1" applyFill="1" applyBorder="1" applyAlignment="1" applyProtection="1">
      <alignment vertical="center"/>
      <protection locked="0"/>
    </xf>
    <xf numFmtId="0" fontId="7" fillId="7" borderId="2" xfId="0" applyFont="1" applyFill="1" applyBorder="1" applyAlignment="1" applyProtection="1">
      <alignment vertical="center"/>
      <protection locked="0"/>
    </xf>
    <xf numFmtId="0" fontId="26" fillId="6" borderId="3" xfId="1" applyNumberFormat="1" applyFont="1" applyFill="1" applyBorder="1" applyAlignment="1" applyProtection="1">
      <alignment horizontal="center" vertical="center" wrapText="1"/>
    </xf>
    <xf numFmtId="0" fontId="26" fillId="6" borderId="4" xfId="1" applyNumberFormat="1" applyFont="1" applyFill="1" applyBorder="1" applyAlignment="1" applyProtection="1">
      <alignment horizontal="center" vertical="center" wrapText="1"/>
    </xf>
    <xf numFmtId="0" fontId="26" fillId="6" borderId="5" xfId="1" applyNumberFormat="1" applyFont="1" applyFill="1" applyBorder="1" applyAlignment="1" applyProtection="1">
      <alignment horizontal="center" vertical="center" wrapText="1"/>
    </xf>
    <xf numFmtId="0" fontId="7" fillId="7" borderId="3" xfId="0" applyFont="1" applyFill="1" applyBorder="1" applyAlignment="1">
      <alignment horizontal="left" vertical="center" wrapText="1"/>
    </xf>
    <xf numFmtId="0" fontId="7" fillId="7" borderId="4" xfId="0" applyFont="1" applyFill="1" applyBorder="1" applyAlignment="1">
      <alignment horizontal="left" vertical="center" wrapText="1"/>
    </xf>
    <xf numFmtId="0" fontId="7" fillId="7" borderId="5" xfId="0" applyFont="1" applyFill="1" applyBorder="1" applyAlignment="1">
      <alignment horizontal="left" vertical="center" wrapText="1"/>
    </xf>
    <xf numFmtId="0" fontId="26" fillId="6" borderId="3" xfId="1" applyNumberFormat="1" applyFont="1" applyFill="1" applyBorder="1" applyAlignment="1" applyProtection="1">
      <alignment horizontal="left" vertical="center" wrapText="1"/>
    </xf>
    <xf numFmtId="0" fontId="26" fillId="6" borderId="4" xfId="1" applyNumberFormat="1" applyFont="1" applyFill="1" applyBorder="1" applyAlignment="1" applyProtection="1">
      <alignment horizontal="left" vertical="center" wrapText="1"/>
    </xf>
    <xf numFmtId="0" fontId="26" fillId="6" borderId="5" xfId="1" applyNumberFormat="1" applyFont="1" applyFill="1" applyBorder="1" applyAlignment="1" applyProtection="1">
      <alignment horizontal="left" vertical="center" wrapText="1"/>
    </xf>
    <xf numFmtId="0" fontId="6" fillId="0" borderId="0" xfId="0" quotePrefix="1" applyFont="1" applyAlignment="1">
      <alignment horizontal="left" vertical="top" wrapText="1"/>
    </xf>
    <xf numFmtId="0" fontId="6" fillId="0" borderId="0" xfId="0" quotePrefix="1" applyFont="1" applyAlignment="1">
      <alignment horizontal="left"/>
    </xf>
    <xf numFmtId="164" fontId="4" fillId="23" borderId="1" xfId="6" applyNumberFormat="1" applyFont="1" applyFill="1" applyBorder="1" applyAlignment="1">
      <alignment horizontal="center" vertical="center"/>
    </xf>
    <xf numFmtId="2" fontId="4" fillId="12" borderId="1" xfId="6" applyNumberFormat="1" applyFont="1" applyFill="1" applyBorder="1" applyAlignment="1">
      <alignment horizontal="center" vertical="center"/>
    </xf>
  </cellXfs>
  <cellStyles count="21">
    <cellStyle name="40% - Accent1" xfId="9" builtinId="31"/>
    <cellStyle name="40% - Accent1 2" xfId="17"/>
    <cellStyle name="40% - Accent4" xfId="12" builtinId="43"/>
    <cellStyle name="40% - Accent4 2" xfId="18"/>
    <cellStyle name="60% - Accent2" xfId="10" builtinId="36"/>
    <cellStyle name="Accent1" xfId="8" builtinId="29"/>
    <cellStyle name="Accent4" xfId="11" builtinId="41"/>
    <cellStyle name="Accent6" xfId="13" builtinId="49"/>
    <cellStyle name="Comma 2" xfId="7"/>
    <cellStyle name="Heading 2" xfId="4" builtinId="17"/>
    <cellStyle name="Heading 3" xfId="5" builtinId="18"/>
    <cellStyle name="Heading 4" xfId="1" builtinId="19"/>
    <cellStyle name="Hyperlink" xfId="3" builtinId="8"/>
    <cellStyle name="Input" xfId="2" builtinId="20"/>
    <cellStyle name="Neutral" xfId="15" builtinId="28"/>
    <cellStyle name="Normal" xfId="0" builtinId="0"/>
    <cellStyle name="Normal 2" xfId="6"/>
    <cellStyle name="Normal 3" xfId="14"/>
    <cellStyle name="Normal_Sheet1" xfId="16"/>
    <cellStyle name="SectionHeading_CEPATNEI" xfId="20"/>
    <cellStyle name="Text_CEPATNEI" xfId="19"/>
  </cellStyles>
  <dxfs count="3">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9" defaultPivotStyle="PivotStyleLight16"/>
  <colors>
    <mruColors>
      <color rgb="FFCCFFCC"/>
      <color rgb="FFFFCC99"/>
      <color rgb="FFFFBE82"/>
      <color rgb="FFB4FFCC"/>
      <color rgb="FFB8D2BB"/>
      <color rgb="FF91FFCC"/>
      <color rgb="FF8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a:extLst>
            <a:ext uri="{FF2B5EF4-FFF2-40B4-BE49-F238E27FC236}">
              <a16:creationId xmlns:a16="http://schemas.microsoft.com/office/drawing/2014/main" id="{00000000-0008-0000-0B00-000002000000}"/>
            </a:ext>
          </a:extLst>
        </xdr:cNvPr>
        <xdr:cNvSpPr/>
      </xdr:nvSpPr>
      <xdr:spPr>
        <a:xfrm>
          <a:off x="74084" y="348191"/>
          <a:ext cx="5609166" cy="4025900"/>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184151" y="8769351"/>
          <a:ext cx="8242300" cy="106680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0.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H28"/>
  <sheetViews>
    <sheetView showGridLines="0" zoomScaleNormal="100" zoomScaleSheetLayoutView="100" workbookViewId="0">
      <selection activeCell="B11" sqref="B11:E11"/>
    </sheetView>
  </sheetViews>
  <sheetFormatPr defaultRowHeight="12.75" x14ac:dyDescent="0.2"/>
  <cols>
    <col min="1" max="1" width="70.28515625" customWidth="1"/>
    <col min="2" max="2" width="46.28515625" customWidth="1"/>
    <col min="3" max="3" width="28" customWidth="1"/>
    <col min="4" max="4" width="18.140625" customWidth="1"/>
    <col min="5" max="5" width="21.5703125" customWidth="1"/>
  </cols>
  <sheetData>
    <row r="1" spans="1:8" x14ac:dyDescent="0.2">
      <c r="A1" s="25"/>
      <c r="B1" s="25"/>
      <c r="C1" s="25"/>
      <c r="D1" s="25"/>
      <c r="E1" s="25"/>
    </row>
    <row r="2" spans="1:8" ht="16.5" x14ac:dyDescent="0.2">
      <c r="A2" s="129" t="s">
        <v>169</v>
      </c>
      <c r="B2" s="61"/>
      <c r="C2" s="61"/>
      <c r="D2" s="61"/>
      <c r="E2" s="61"/>
    </row>
    <row r="3" spans="1:8" ht="15" x14ac:dyDescent="0.2">
      <c r="A3" s="61"/>
      <c r="B3" s="126" t="s">
        <v>170</v>
      </c>
      <c r="C3" s="125" t="s">
        <v>173</v>
      </c>
      <c r="D3" s="125" t="s">
        <v>33</v>
      </c>
      <c r="E3" s="125" t="s">
        <v>32</v>
      </c>
    </row>
    <row r="4" spans="1:8" ht="24" x14ac:dyDescent="0.2">
      <c r="A4" s="62" t="s">
        <v>169</v>
      </c>
      <c r="B4" s="29" t="s">
        <v>744</v>
      </c>
      <c r="C4" s="29" t="s">
        <v>743</v>
      </c>
      <c r="D4" s="29" t="s">
        <v>742</v>
      </c>
      <c r="E4" s="29" t="s">
        <v>168</v>
      </c>
    </row>
    <row r="5" spans="1:8" x14ac:dyDescent="0.2">
      <c r="A5" s="61"/>
      <c r="B5" s="61"/>
      <c r="C5" s="61"/>
      <c r="D5" s="61"/>
      <c r="E5" s="61"/>
    </row>
    <row r="6" spans="1:8" ht="16.5" x14ac:dyDescent="0.2">
      <c r="A6" s="64" t="s">
        <v>27</v>
      </c>
      <c r="B6" s="61"/>
      <c r="C6" s="61"/>
      <c r="D6" s="61"/>
      <c r="E6" s="61"/>
    </row>
    <row r="7" spans="1:8" ht="15" x14ac:dyDescent="0.2">
      <c r="A7" s="65" t="s">
        <v>28</v>
      </c>
      <c r="B7" s="219" t="s">
        <v>29</v>
      </c>
      <c r="C7" s="219"/>
      <c r="D7" s="219"/>
      <c r="E7" s="219"/>
    </row>
    <row r="8" spans="1:8" ht="30" customHeight="1" x14ac:dyDescent="0.2">
      <c r="A8" s="69" t="s">
        <v>224</v>
      </c>
      <c r="B8" s="218" t="s">
        <v>213</v>
      </c>
      <c r="C8" s="218"/>
      <c r="D8" s="218"/>
      <c r="E8" s="218"/>
    </row>
    <row r="9" spans="1:8" ht="30" customHeight="1" x14ac:dyDescent="0.2">
      <c r="A9" s="69" t="s">
        <v>735</v>
      </c>
      <c r="B9" s="218"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National Grid Electricity Distribution (East Midlands) plc  Licence area.</v>
      </c>
      <c r="C9" s="218"/>
      <c r="D9" s="218"/>
      <c r="E9" s="218"/>
    </row>
    <row r="10" spans="1:8" ht="30" customHeight="1" x14ac:dyDescent="0.2">
      <c r="A10" s="69" t="s">
        <v>68</v>
      </c>
      <c r="B10" s="218" t="s">
        <v>31</v>
      </c>
      <c r="C10" s="218"/>
      <c r="D10" s="218"/>
      <c r="E10" s="218"/>
    </row>
    <row r="11" spans="1:8" ht="61.5" customHeight="1" x14ac:dyDescent="0.2">
      <c r="A11" s="69" t="s">
        <v>69</v>
      </c>
      <c r="B11" s="218"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National Grid Electricity Distribution (East Midlands) plc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18"/>
      <c r="D11" s="218"/>
      <c r="E11" s="218"/>
      <c r="F11" s="221"/>
      <c r="G11" s="221"/>
      <c r="H11" s="221"/>
    </row>
    <row r="12" spans="1:8" ht="86.25" customHeight="1" x14ac:dyDescent="0.2">
      <c r="A12" s="69" t="s">
        <v>50</v>
      </c>
      <c r="B12" s="218" t="s">
        <v>187</v>
      </c>
      <c r="C12" s="218"/>
      <c r="D12" s="218"/>
      <c r="E12" s="218"/>
    </row>
    <row r="13" spans="1:8" ht="33.75" customHeight="1" x14ac:dyDescent="0.2">
      <c r="A13" s="69" t="s">
        <v>188</v>
      </c>
      <c r="B13" s="218"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National Grid Electricity Distribution (East Midlands) plc  Licence area.</v>
      </c>
      <c r="C13" s="218"/>
      <c r="D13" s="218"/>
      <c r="E13" s="218"/>
    </row>
    <row r="14" spans="1:8" ht="33.75" customHeight="1" x14ac:dyDescent="0.2">
      <c r="A14" s="165" t="s">
        <v>520</v>
      </c>
      <c r="B14" s="218" t="s">
        <v>521</v>
      </c>
      <c r="C14" s="218"/>
      <c r="D14" s="218"/>
      <c r="E14" s="218"/>
    </row>
    <row r="15" spans="1:8" ht="29.25" customHeight="1" x14ac:dyDescent="0.2">
      <c r="A15" s="69" t="s">
        <v>63</v>
      </c>
      <c r="B15" s="218" t="s">
        <v>154</v>
      </c>
      <c r="C15" s="218"/>
      <c r="D15" s="218"/>
      <c r="E15" s="218"/>
    </row>
    <row r="16" spans="1:8" ht="29.25" customHeight="1" x14ac:dyDescent="0.2">
      <c r="A16" s="165" t="s">
        <v>736</v>
      </c>
      <c r="B16" s="218" t="s">
        <v>737</v>
      </c>
      <c r="C16" s="218"/>
      <c r="D16" s="218"/>
      <c r="E16" s="218"/>
    </row>
    <row r="17" spans="1:5" ht="29.25" customHeight="1" x14ac:dyDescent="0.2">
      <c r="A17" s="69" t="s">
        <v>634</v>
      </c>
      <c r="B17" s="218" t="s">
        <v>636</v>
      </c>
      <c r="C17" s="218"/>
      <c r="D17" s="218"/>
      <c r="E17" s="218"/>
    </row>
    <row r="18" spans="1:5" ht="29.25" customHeight="1" x14ac:dyDescent="0.2">
      <c r="A18" s="69" t="s">
        <v>738</v>
      </c>
      <c r="B18" s="218" t="s">
        <v>739</v>
      </c>
      <c r="C18" s="218"/>
      <c r="D18" s="218"/>
      <c r="E18" s="218"/>
    </row>
    <row r="19" spans="1:5" ht="30" customHeight="1" x14ac:dyDescent="0.2">
      <c r="A19" s="69" t="s">
        <v>128</v>
      </c>
      <c r="B19" s="218" t="s">
        <v>127</v>
      </c>
      <c r="C19" s="218"/>
      <c r="D19" s="218"/>
      <c r="E19" s="218"/>
    </row>
    <row r="20" spans="1:5" x14ac:dyDescent="0.2">
      <c r="A20" s="61"/>
      <c r="B20" s="61"/>
      <c r="C20" s="61"/>
      <c r="D20" s="61"/>
      <c r="E20" s="61"/>
    </row>
    <row r="21" spans="1:5" ht="15" x14ac:dyDescent="0.2">
      <c r="A21" s="66" t="s">
        <v>38</v>
      </c>
      <c r="B21" s="61"/>
      <c r="C21" s="61"/>
      <c r="D21" s="61"/>
      <c r="E21" s="61"/>
    </row>
    <row r="22" spans="1:5" ht="15" x14ac:dyDescent="0.2">
      <c r="A22" s="65"/>
      <c r="B22" s="224"/>
      <c r="C22" s="224"/>
      <c r="D22" s="224"/>
      <c r="E22" s="224"/>
    </row>
    <row r="23" spans="1:5" ht="32.25" customHeight="1" x14ac:dyDescent="0.2">
      <c r="A23" s="222" t="s">
        <v>111</v>
      </c>
      <c r="B23" s="223"/>
      <c r="C23" s="223"/>
      <c r="D23" s="223"/>
      <c r="E23" s="223"/>
    </row>
    <row r="24" spans="1:5" x14ac:dyDescent="0.2">
      <c r="A24" s="61"/>
      <c r="B24" s="61"/>
      <c r="C24" s="61"/>
      <c r="D24" s="61"/>
      <c r="E24" s="61"/>
    </row>
    <row r="25" spans="1:5" ht="15" x14ac:dyDescent="0.2">
      <c r="A25" s="67" t="s">
        <v>39</v>
      </c>
      <c r="B25" s="61"/>
      <c r="C25" s="61"/>
      <c r="D25" s="61"/>
      <c r="E25" s="61"/>
    </row>
    <row r="26" spans="1:5" ht="15" x14ac:dyDescent="0.2">
      <c r="A26" s="63"/>
      <c r="B26" s="224"/>
      <c r="C26" s="224"/>
      <c r="D26" s="224"/>
      <c r="E26" s="224"/>
    </row>
    <row r="27" spans="1:5" ht="28.5" customHeight="1" x14ac:dyDescent="0.2">
      <c r="A27" s="222" t="s">
        <v>70</v>
      </c>
      <c r="B27" s="223"/>
      <c r="C27" s="223"/>
      <c r="D27" s="223"/>
      <c r="E27" s="223"/>
    </row>
    <row r="28" spans="1:5" ht="28.5" customHeight="1" x14ac:dyDescent="0.2">
      <c r="A28" s="220" t="s">
        <v>167</v>
      </c>
      <c r="B28" s="220"/>
      <c r="C28" s="220"/>
      <c r="D28" s="220"/>
      <c r="E28" s="220"/>
    </row>
  </sheetData>
  <customSheetViews>
    <customSheetView guid="{5032A364-B81A-48DA-88DA-AB3B86B47EE9}">
      <selection activeCell="A12" sqref="A12"/>
      <pageMargins left="0.7" right="0.7" top="0.75" bottom="0.75" header="0.3" footer="0.3"/>
    </customSheetView>
  </customSheetViews>
  <mergeCells count="19">
    <mergeCell ref="A28:E28"/>
    <mergeCell ref="F11:H11"/>
    <mergeCell ref="A23:E23"/>
    <mergeCell ref="A27:E27"/>
    <mergeCell ref="B12:E12"/>
    <mergeCell ref="B15:E15"/>
    <mergeCell ref="B13:E13"/>
    <mergeCell ref="B19:E19"/>
    <mergeCell ref="B22:E22"/>
    <mergeCell ref="B26:E26"/>
    <mergeCell ref="B14:E14"/>
    <mergeCell ref="B17:E17"/>
    <mergeCell ref="B16:E16"/>
    <mergeCell ref="B18:E18"/>
    <mergeCell ref="B8:E8"/>
    <mergeCell ref="B9:E9"/>
    <mergeCell ref="B10:E10"/>
    <mergeCell ref="B11:E11"/>
    <mergeCell ref="B7:E7"/>
  </mergeCells>
  <hyperlinks>
    <hyperlink ref="A8" location="'Annex 1 LV, HV and UMS charges'!A1" display="Annex 1 LV, HV and Unmetered Supplies charges"/>
    <hyperlink ref="A9" location="'Annex 2 Designated EHV charges'!A1" display="Annex 2 Designated EHV charges"/>
    <hyperlink ref="A10" location="'Annex 3 Preserved charges'!A1" display="Annex 3 Preserved charges"/>
    <hyperlink ref="A11" location="'Annex 4 LDNO charges'!A1" display="Annex 4 LDNO charges"/>
    <hyperlink ref="A12" location="'Annex 5 LLFs'!A1" display="Annex 5 LLFs"/>
    <hyperlink ref="A15" location="'Nodal prices'!A1" display="Nodal prices"/>
    <hyperlink ref="A13" location="'Annex 6 New or Amended EHV'!A1" display="Annex 6  Charges for New or Amended Designated EHV Properties"/>
    <hyperlink ref="A19" location="'Charge Calculator'!B10" display="Charge calculator"/>
    <hyperlink ref="A14" location="'Annex 7 Pass-Through Costs'!A1" display="Annex 7  Fixed adders for Supplier of Last Resort and Eligible Bad Debt pass-through costs"/>
    <hyperlink ref="A17" location="'Residual Charging Bands'!A1" display="Residual Charging Bandings"/>
    <hyperlink ref="A16" location="'SSC unit rate lookup'!A1" display="SSC unit rate lookup"/>
    <hyperlink ref="A18" location="'TNUoS Mapping'!A1" display="TNUoS Mapping"/>
  </hyperlinks>
  <pageMargins left="0.70866141732283472" right="0.70866141732283472" top="0.74803149606299213" bottom="0.74803149606299213" header="0.31496062992125984" footer="0.31496062992125984"/>
  <pageSetup paperSize="9" scale="63"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164"/>
  <sheetViews>
    <sheetView topLeftCell="A146" zoomScaleNormal="100" zoomScaleSheetLayoutView="100" workbookViewId="0">
      <selection activeCell="A2" sqref="A2:E162"/>
    </sheetView>
  </sheetViews>
  <sheetFormatPr defaultColWidth="9.140625" defaultRowHeight="27.75" customHeight="1" x14ac:dyDescent="0.2"/>
  <cols>
    <col min="1" max="1" width="63.42578125" style="2" customWidth="1"/>
    <col min="2" max="2" width="19.85546875" style="3" customWidth="1"/>
    <col min="3" max="3" width="6.85546875" style="2" customWidth="1"/>
    <col min="4" max="5" width="17.5703125" style="3" customWidth="1"/>
    <col min="6" max="16384" width="9.140625" style="2"/>
  </cols>
  <sheetData>
    <row r="1" spans="1:5" ht="27.75" customHeight="1" x14ac:dyDescent="0.2">
      <c r="A1" s="13" t="s">
        <v>30</v>
      </c>
      <c r="B1" s="285"/>
      <c r="C1" s="285"/>
      <c r="D1" s="164"/>
      <c r="E1" s="164"/>
    </row>
    <row r="2" spans="1:5" ht="35.1" customHeight="1" x14ac:dyDescent="0.2">
      <c r="A2" s="282" t="str">
        <f>Overview!B4&amp; " - Effective from "&amp;Overview!D4&amp;" - "&amp;Overview!E4&amp;" Supplier of Last Resort and Eligible Bad Debt Pass-Through Costs"</f>
        <v>National Grid Electricity Distribution (East Midlands) plc  - Effective from 1 April 2025 - Final Supplier of Last Resort and Eligible Bad Debt Pass-Through Costs</v>
      </c>
      <c r="B2" s="283"/>
      <c r="C2" s="283"/>
      <c r="D2" s="283"/>
      <c r="E2" s="284"/>
    </row>
    <row r="3" spans="1:5" s="71" customFormat="1" ht="21" customHeight="1" x14ac:dyDescent="0.2">
      <c r="A3" s="78"/>
      <c r="B3" s="78"/>
      <c r="C3" s="78"/>
      <c r="D3" s="78"/>
      <c r="E3" s="78"/>
    </row>
    <row r="4" spans="1:5" ht="78.75" customHeight="1" x14ac:dyDescent="0.2">
      <c r="A4" s="28" t="s">
        <v>174</v>
      </c>
      <c r="B4" s="14" t="s">
        <v>470</v>
      </c>
      <c r="C4" s="14" t="s">
        <v>35</v>
      </c>
      <c r="D4" s="14" t="s">
        <v>518</v>
      </c>
      <c r="E4" s="14" t="s">
        <v>519</v>
      </c>
    </row>
    <row r="5" spans="1:5" ht="34.5" customHeight="1" x14ac:dyDescent="0.2">
      <c r="A5" s="16" t="s">
        <v>708</v>
      </c>
      <c r="B5" s="43" t="str">
        <f>IF(IFERROR(INDEX('Annex 1 LV, HV and UMS charges'!$B$12:$B$45,MATCH($A5,'Annex 1 LV, HV and UMS charges'!$A$12:$A$310,0)),INDEX('Annex 4 LDNO charges'!$B$14:$B$203,MATCH($A5,'Annex 4 LDNO charges'!$A$14:$A$203,0)))=0,"",IFERROR(INDEX('Annex 1 LV, HV and UMS charges'!$B$12:$B$45,MATCH($A5,'Annex 1 LV, HV and UMS charges'!$A$12:$A$310,0)),INDEX('Annex 4 LDNO charges'!$B$14:$B$203,MATCH($A5,'Annex 4 LDNO charges'!$A$14:$A$203,0))))</f>
        <v>1, 3, 246, D01</v>
      </c>
      <c r="C5" s="172" t="s">
        <v>641</v>
      </c>
      <c r="D5" s="173">
        <v>0</v>
      </c>
      <c r="E5" s="173">
        <v>-0.02</v>
      </c>
    </row>
    <row r="6" spans="1:5" ht="30" x14ac:dyDescent="0.2">
      <c r="A6" s="16" t="s">
        <v>655</v>
      </c>
      <c r="B6" s="43" t="str">
        <f>IF(IFERROR(INDEX('Annex 1 LV, HV and UMS charges'!$B$12:$B$45,MATCH($A6,'Annex 1 LV, HV and UMS charges'!$A$12:$A$310,0)),INDEX('Annex 4 LDNO charges'!$B$14:$B$203,MATCH($A6,'Annex 4 LDNO charges'!$A$14:$A$203,0)))=0,"",IFERROR(INDEX('Annex 1 LV, HV and UMS charges'!$B$12:$B$45,MATCH($A6,'Annex 1 LV, HV and UMS charges'!$A$12:$A$310,0)),INDEX('Annex 4 LDNO charges'!$B$14:$B$203,MATCH($A6,'Annex 4 LDNO charges'!$A$14:$A$203,0))))</f>
        <v>N10, N20, N30, X10, X20, X30</v>
      </c>
      <c r="C6" s="157" t="s">
        <v>640</v>
      </c>
      <c r="D6" s="174"/>
      <c r="E6" s="173">
        <v>-0.02</v>
      </c>
    </row>
    <row r="7" spans="1:5" ht="30" x14ac:dyDescent="0.2">
      <c r="A7" s="16" t="s">
        <v>656</v>
      </c>
      <c r="B7" s="43" t="str">
        <f>IF(IFERROR(INDEX('Annex 1 LV, HV and UMS charges'!$B$12:$B$45,MATCH($A7,'Annex 1 LV, HV and UMS charges'!$A$12:$A$310,0)),INDEX('Annex 4 LDNO charges'!$B$14:$B$203,MATCH($A7,'Annex 4 LDNO charges'!$A$14:$A$203,0)))=0,"",IFERROR(INDEX('Annex 1 LV, HV and UMS charges'!$B$12:$B$45,MATCH($A7,'Annex 1 LV, HV and UMS charges'!$A$12:$A$310,0)),INDEX('Annex 4 LDNO charges'!$B$14:$B$203,MATCH($A7,'Annex 4 LDNO charges'!$A$14:$A$203,0))))</f>
        <v>13, 37, 81, 80, 247, 90, X11, X21, X31</v>
      </c>
      <c r="C7" s="157" t="s">
        <v>640</v>
      </c>
      <c r="D7" s="174"/>
      <c r="E7" s="173">
        <v>-0.02</v>
      </c>
    </row>
    <row r="8" spans="1:5" ht="30" x14ac:dyDescent="0.2">
      <c r="A8" s="16" t="s">
        <v>657</v>
      </c>
      <c r="B8" s="43" t="str">
        <f>IF(IFERROR(INDEX('Annex 1 LV, HV and UMS charges'!$B$12:$B$45,MATCH($A8,'Annex 1 LV, HV and UMS charges'!$A$12:$A$310,0)),INDEX('Annex 4 LDNO charges'!$B$14:$B$203,MATCH($A8,'Annex 4 LDNO charges'!$A$14:$A$203,0)))=0,"",IFERROR(INDEX('Annex 1 LV, HV and UMS charges'!$B$12:$B$45,MATCH($A8,'Annex 1 LV, HV and UMS charges'!$A$12:$A$310,0)),INDEX('Annex 4 LDNO charges'!$B$14:$B$203,MATCH($A8,'Annex 4 LDNO charges'!$A$14:$A$203,0))))</f>
        <v>N12, N22, N32, X12, X22, X32</v>
      </c>
      <c r="C8" s="157" t="s">
        <v>640</v>
      </c>
      <c r="D8" s="174"/>
      <c r="E8" s="173">
        <v>-0.02</v>
      </c>
    </row>
    <row r="9" spans="1:5" ht="30" x14ac:dyDescent="0.2">
      <c r="A9" s="16" t="s">
        <v>658</v>
      </c>
      <c r="B9" s="43" t="str">
        <f>IF(IFERROR(INDEX('Annex 1 LV, HV and UMS charges'!$B$12:$B$45,MATCH($A9,'Annex 1 LV, HV and UMS charges'!$A$12:$A$310,0)),INDEX('Annex 4 LDNO charges'!$B$14:$B$203,MATCH($A9,'Annex 4 LDNO charges'!$A$14:$A$203,0)))=0,"",IFERROR(INDEX('Annex 1 LV, HV and UMS charges'!$B$12:$B$45,MATCH($A9,'Annex 1 LV, HV and UMS charges'!$A$12:$A$310,0)),INDEX('Annex 4 LDNO charges'!$B$14:$B$203,MATCH($A9,'Annex 4 LDNO charges'!$A$14:$A$203,0))))</f>
        <v>N13, N23, N33, X13, X23, X33</v>
      </c>
      <c r="C9" s="157" t="s">
        <v>640</v>
      </c>
      <c r="D9" s="174"/>
      <c r="E9" s="173">
        <v>-0.02</v>
      </c>
    </row>
    <row r="10" spans="1:5" ht="30" x14ac:dyDescent="0.2">
      <c r="A10" s="16" t="s">
        <v>659</v>
      </c>
      <c r="B10" s="43" t="str">
        <f>IF(IFERROR(INDEX('Annex 1 LV, HV and UMS charges'!$B$12:$B$45,MATCH($A10,'Annex 1 LV, HV and UMS charges'!$A$12:$A$310,0)),INDEX('Annex 4 LDNO charges'!$B$14:$B$203,MATCH($A10,'Annex 4 LDNO charges'!$A$14:$A$203,0)))=0,"",IFERROR(INDEX('Annex 1 LV, HV and UMS charges'!$B$12:$B$45,MATCH($A10,'Annex 1 LV, HV and UMS charges'!$A$12:$A$310,0)),INDEX('Annex 4 LDNO charges'!$B$14:$B$203,MATCH($A10,'Annex 4 LDNO charges'!$A$14:$A$203,0))))</f>
        <v>N14, N24, N34, X14, X24, X34</v>
      </c>
      <c r="C10" s="157" t="s">
        <v>640</v>
      </c>
      <c r="D10" s="174"/>
      <c r="E10" s="173">
        <v>-0.02</v>
      </c>
    </row>
    <row r="11" spans="1:5" ht="24.95" customHeight="1" x14ac:dyDescent="0.2">
      <c r="A11" s="158" t="s">
        <v>523</v>
      </c>
      <c r="B11" s="43" t="str">
        <f>IF(IFERROR(INDEX('Annex 1 LV, HV and UMS charges'!$B$12:$B$45,MATCH($A11,'Annex 1 LV, HV and UMS charges'!$A$12:$A$310,0)),INDEX('Annex 4 LDNO charges'!$B$14:$B$203,MATCH($A11,'Annex 4 LDNO charges'!$A$14:$A$203,0)))=0,"",IFERROR(INDEX('Annex 1 LV, HV and UMS charges'!$B$12:$B$45,MATCH($A11,'Annex 1 LV, HV and UMS charges'!$A$12:$A$310,0)),INDEX('Annex 4 LDNO charges'!$B$14:$B$203,MATCH($A11,'Annex 4 LDNO charges'!$A$14:$A$203,0))))</f>
        <v>L00, LST</v>
      </c>
      <c r="C11" s="157">
        <v>0</v>
      </c>
      <c r="D11" s="174"/>
      <c r="E11" s="173">
        <v>-0.02</v>
      </c>
    </row>
    <row r="12" spans="1:5" ht="24.95" customHeight="1" x14ac:dyDescent="0.2">
      <c r="A12" s="158" t="s">
        <v>524</v>
      </c>
      <c r="B12" s="43" t="str">
        <f>IF(IFERROR(INDEX('Annex 1 LV, HV and UMS charges'!$B$12:$B$45,MATCH($A12,'Annex 1 LV, HV and UMS charges'!$A$12:$A$310,0)),INDEX('Annex 4 LDNO charges'!$B$14:$B$203,MATCH($A12,'Annex 4 LDNO charges'!$A$14:$A$203,0)))=0,"",IFERROR(INDEX('Annex 1 LV, HV and UMS charges'!$B$12:$B$45,MATCH($A12,'Annex 1 LV, HV and UMS charges'!$A$12:$A$310,0)),INDEX('Annex 4 LDNO charges'!$B$14:$B$203,MATCH($A12,'Annex 4 LDNO charges'!$A$14:$A$203,0))))</f>
        <v>58, 990</v>
      </c>
      <c r="C12" s="157">
        <v>0</v>
      </c>
      <c r="D12" s="174"/>
      <c r="E12" s="173">
        <v>-0.02</v>
      </c>
    </row>
    <row r="13" spans="1:5" ht="24.95" customHeight="1" x14ac:dyDescent="0.2">
      <c r="A13" s="158" t="s">
        <v>525</v>
      </c>
      <c r="B13" s="43" t="str">
        <f>IF(IFERROR(INDEX('Annex 1 LV, HV and UMS charges'!$B$12:$B$45,MATCH($A13,'Annex 1 LV, HV and UMS charges'!$A$12:$A$310,0)),INDEX('Annex 4 LDNO charges'!$B$14:$B$203,MATCH($A13,'Annex 4 LDNO charges'!$A$14:$A$203,0)))=0,"",IFERROR(INDEX('Annex 1 LV, HV and UMS charges'!$B$12:$B$45,MATCH($A13,'Annex 1 LV, HV and UMS charges'!$A$12:$A$310,0)),INDEX('Annex 4 LDNO charges'!$B$14:$B$203,MATCH($A13,'Annex 4 LDNO charges'!$A$14:$A$203,0))))</f>
        <v>L02</v>
      </c>
      <c r="C13" s="157">
        <v>0</v>
      </c>
      <c r="D13" s="174"/>
      <c r="E13" s="173">
        <v>-0.02</v>
      </c>
    </row>
    <row r="14" spans="1:5" ht="24.95" customHeight="1" x14ac:dyDescent="0.2">
      <c r="A14" s="158" t="s">
        <v>526</v>
      </c>
      <c r="B14" s="43" t="str">
        <f>IF(IFERROR(INDEX('Annex 1 LV, HV and UMS charges'!$B$12:$B$45,MATCH($A14,'Annex 1 LV, HV and UMS charges'!$A$12:$A$310,0)),INDEX('Annex 4 LDNO charges'!$B$14:$B$203,MATCH($A14,'Annex 4 LDNO charges'!$A$14:$A$203,0)))=0,"",IFERROR(INDEX('Annex 1 LV, HV and UMS charges'!$B$12:$B$45,MATCH($A14,'Annex 1 LV, HV and UMS charges'!$A$12:$A$310,0)),INDEX('Annex 4 LDNO charges'!$B$14:$B$203,MATCH($A14,'Annex 4 LDNO charges'!$A$14:$A$203,0))))</f>
        <v>L03</v>
      </c>
      <c r="C14" s="157">
        <v>0</v>
      </c>
      <c r="D14" s="174"/>
      <c r="E14" s="173">
        <v>-0.02</v>
      </c>
    </row>
    <row r="15" spans="1:5" ht="24.95" customHeight="1" x14ac:dyDescent="0.2">
      <c r="A15" s="161" t="s">
        <v>527</v>
      </c>
      <c r="B15" s="43" t="str">
        <f>IF(IFERROR(INDEX('Annex 1 LV, HV and UMS charges'!$B$12:$B$45,MATCH($A15,'Annex 1 LV, HV and UMS charges'!$A$12:$A$310,0)),INDEX('Annex 4 LDNO charges'!$B$14:$B$203,MATCH($A15,'Annex 4 LDNO charges'!$A$14:$A$203,0)))=0,"",IFERROR(INDEX('Annex 1 LV, HV and UMS charges'!$B$12:$B$45,MATCH($A15,'Annex 1 LV, HV and UMS charges'!$A$12:$A$310,0)),INDEX('Annex 4 LDNO charges'!$B$14:$B$203,MATCH($A15,'Annex 4 LDNO charges'!$A$14:$A$203,0))))</f>
        <v>L04</v>
      </c>
      <c r="C15" s="157">
        <v>0</v>
      </c>
      <c r="D15" s="174"/>
      <c r="E15" s="173">
        <v>-0.02</v>
      </c>
    </row>
    <row r="16" spans="1:5" ht="24.95" customHeight="1" x14ac:dyDescent="0.2">
      <c r="A16" s="161" t="s">
        <v>528</v>
      </c>
      <c r="B16" s="43" t="str">
        <f>IF(IFERROR(INDEX('Annex 1 LV, HV and UMS charges'!$B$12:$B$45,MATCH($A16,'Annex 1 LV, HV and UMS charges'!$A$12:$A$310,0)),INDEX('Annex 4 LDNO charges'!$B$14:$B$203,MATCH($A16,'Annex 4 LDNO charges'!$A$14:$A$203,0)))=0,"",IFERROR(INDEX('Annex 1 LV, HV and UMS charges'!$B$12:$B$45,MATCH($A16,'Annex 1 LV, HV and UMS charges'!$A$12:$A$310,0)),INDEX('Annex 4 LDNO charges'!$B$14:$B$203,MATCH($A16,'Annex 4 LDNO charges'!$A$14:$A$203,0))))</f>
        <v>S00, SST</v>
      </c>
      <c r="C16" s="157">
        <v>0</v>
      </c>
      <c r="D16" s="174"/>
      <c r="E16" s="173">
        <v>-0.02</v>
      </c>
    </row>
    <row r="17" spans="1:5" ht="24.95" customHeight="1" x14ac:dyDescent="0.2">
      <c r="A17" s="161" t="s">
        <v>529</v>
      </c>
      <c r="B17" s="43">
        <f>IF(IFERROR(INDEX('Annex 1 LV, HV and UMS charges'!$B$12:$B$45,MATCH($A17,'Annex 1 LV, HV and UMS charges'!$A$12:$A$310,0)),INDEX('Annex 4 LDNO charges'!$B$14:$B$203,MATCH($A17,'Annex 4 LDNO charges'!$A$14:$A$203,0)))=0,"",IFERROR(INDEX('Annex 1 LV, HV and UMS charges'!$B$12:$B$45,MATCH($A17,'Annex 1 LV, HV and UMS charges'!$A$12:$A$310,0)),INDEX('Annex 4 LDNO charges'!$B$14:$B$203,MATCH($A17,'Annex 4 LDNO charges'!$A$14:$A$203,0))))</f>
        <v>59</v>
      </c>
      <c r="C17" s="157">
        <v>0</v>
      </c>
      <c r="D17" s="174"/>
      <c r="E17" s="173">
        <v>-0.02</v>
      </c>
    </row>
    <row r="18" spans="1:5" ht="24.95" customHeight="1" x14ac:dyDescent="0.2">
      <c r="A18" s="161" t="s">
        <v>530</v>
      </c>
      <c r="B18" s="43" t="str">
        <f>IF(IFERROR(INDEX('Annex 1 LV, HV and UMS charges'!$B$12:$B$45,MATCH($A18,'Annex 1 LV, HV and UMS charges'!$A$12:$A$310,0)),INDEX('Annex 4 LDNO charges'!$B$14:$B$203,MATCH($A18,'Annex 4 LDNO charges'!$A$14:$A$203,0)))=0,"",IFERROR(INDEX('Annex 1 LV, HV and UMS charges'!$B$12:$B$45,MATCH($A18,'Annex 1 LV, HV and UMS charges'!$A$12:$A$310,0)),INDEX('Annex 4 LDNO charges'!$B$14:$B$203,MATCH($A18,'Annex 4 LDNO charges'!$A$14:$A$203,0))))</f>
        <v>S02</v>
      </c>
      <c r="C18" s="157">
        <v>0</v>
      </c>
      <c r="D18" s="174"/>
      <c r="E18" s="173">
        <v>-0.02</v>
      </c>
    </row>
    <row r="19" spans="1:5" ht="24.95" customHeight="1" x14ac:dyDescent="0.2">
      <c r="A19" s="161" t="s">
        <v>531</v>
      </c>
      <c r="B19" s="43" t="str">
        <f>IF(IFERROR(INDEX('Annex 1 LV, HV and UMS charges'!$B$12:$B$45,MATCH($A19,'Annex 1 LV, HV and UMS charges'!$A$12:$A$310,0)),INDEX('Annex 4 LDNO charges'!$B$14:$B$203,MATCH($A19,'Annex 4 LDNO charges'!$A$14:$A$203,0)))=0,"",IFERROR(INDEX('Annex 1 LV, HV and UMS charges'!$B$12:$B$45,MATCH($A19,'Annex 1 LV, HV and UMS charges'!$A$12:$A$310,0)),INDEX('Annex 4 LDNO charges'!$B$14:$B$203,MATCH($A19,'Annex 4 LDNO charges'!$A$14:$A$203,0))))</f>
        <v>S03</v>
      </c>
      <c r="C19" s="157">
        <v>0</v>
      </c>
      <c r="D19" s="174"/>
      <c r="E19" s="173">
        <v>-0.02</v>
      </c>
    </row>
    <row r="20" spans="1:5" ht="24.95" customHeight="1" x14ac:dyDescent="0.2">
      <c r="A20" s="161" t="s">
        <v>532</v>
      </c>
      <c r="B20" s="43" t="str">
        <f>IF(IFERROR(INDEX('Annex 1 LV, HV and UMS charges'!$B$12:$B$45,MATCH($A20,'Annex 1 LV, HV and UMS charges'!$A$12:$A$310,0)),INDEX('Annex 4 LDNO charges'!$B$14:$B$203,MATCH($A20,'Annex 4 LDNO charges'!$A$14:$A$203,0)))=0,"",IFERROR(INDEX('Annex 1 LV, HV and UMS charges'!$B$12:$B$45,MATCH($A20,'Annex 1 LV, HV and UMS charges'!$A$12:$A$310,0)),INDEX('Annex 4 LDNO charges'!$B$14:$B$203,MATCH($A20,'Annex 4 LDNO charges'!$A$14:$A$203,0))))</f>
        <v>S04</v>
      </c>
      <c r="C20" s="157">
        <v>0</v>
      </c>
      <c r="D20" s="174"/>
      <c r="E20" s="173">
        <v>-0.02</v>
      </c>
    </row>
    <row r="21" spans="1:5" ht="24.95" customHeight="1" x14ac:dyDescent="0.2">
      <c r="A21" s="161" t="s">
        <v>533</v>
      </c>
      <c r="B21" s="43" t="str">
        <f>IF(IFERROR(INDEX('Annex 1 LV, HV and UMS charges'!$B$12:$B$45,MATCH($A21,'Annex 1 LV, HV and UMS charges'!$A$12:$A$310,0)),INDEX('Annex 4 LDNO charges'!$B$14:$B$203,MATCH($A21,'Annex 4 LDNO charges'!$A$14:$A$203,0)))=0,"",IFERROR(INDEX('Annex 1 LV, HV and UMS charges'!$B$12:$B$45,MATCH($A21,'Annex 1 LV, HV and UMS charges'!$A$12:$A$310,0)),INDEX('Annex 4 LDNO charges'!$B$14:$B$203,MATCH($A21,'Annex 4 LDNO charges'!$A$14:$A$203,0))))</f>
        <v>H00, HST</v>
      </c>
      <c r="C21" s="157">
        <v>0</v>
      </c>
      <c r="D21" s="174"/>
      <c r="E21" s="173">
        <v>-0.02</v>
      </c>
    </row>
    <row r="22" spans="1:5" ht="24.95" customHeight="1" x14ac:dyDescent="0.2">
      <c r="A22" s="161" t="s">
        <v>534</v>
      </c>
      <c r="B22" s="43" t="str">
        <f>IF(IFERROR(INDEX('Annex 1 LV, HV and UMS charges'!$B$12:$B$45,MATCH($A22,'Annex 1 LV, HV and UMS charges'!$A$12:$A$310,0)),INDEX('Annex 4 LDNO charges'!$B$14:$B$203,MATCH($A22,'Annex 4 LDNO charges'!$A$14:$A$203,0)))=0,"",IFERROR(INDEX('Annex 1 LV, HV and UMS charges'!$B$12:$B$45,MATCH($A22,'Annex 1 LV, HV and UMS charges'!$A$12:$A$310,0)),INDEX('Annex 4 LDNO charges'!$B$14:$B$203,MATCH($A22,'Annex 4 LDNO charges'!$A$14:$A$203,0))))</f>
        <v>60, 991</v>
      </c>
      <c r="C22" s="157">
        <v>0</v>
      </c>
      <c r="D22" s="174"/>
      <c r="E22" s="173">
        <v>-0.02</v>
      </c>
    </row>
    <row r="23" spans="1:5" ht="24.95" customHeight="1" x14ac:dyDescent="0.2">
      <c r="A23" s="158" t="s">
        <v>535</v>
      </c>
      <c r="B23" s="43" t="str">
        <f>IF(IFERROR(INDEX('Annex 1 LV, HV and UMS charges'!$B$12:$B$45,MATCH($A23,'Annex 1 LV, HV and UMS charges'!$A$12:$A$310,0)),INDEX('Annex 4 LDNO charges'!$B$14:$B$203,MATCH($A23,'Annex 4 LDNO charges'!$A$14:$A$203,0)))=0,"",IFERROR(INDEX('Annex 1 LV, HV and UMS charges'!$B$12:$B$45,MATCH($A23,'Annex 1 LV, HV and UMS charges'!$A$12:$A$310,0)),INDEX('Annex 4 LDNO charges'!$B$14:$B$203,MATCH($A23,'Annex 4 LDNO charges'!$A$14:$A$203,0))))</f>
        <v>H02</v>
      </c>
      <c r="C23" s="157">
        <v>0</v>
      </c>
      <c r="D23" s="174"/>
      <c r="E23" s="173">
        <v>-0.02</v>
      </c>
    </row>
    <row r="24" spans="1:5" ht="24.95" customHeight="1" x14ac:dyDescent="0.2">
      <c r="A24" s="158" t="s">
        <v>536</v>
      </c>
      <c r="B24" s="43" t="str">
        <f>IF(IFERROR(INDEX('Annex 1 LV, HV and UMS charges'!$B$12:$B$45,MATCH($A24,'Annex 1 LV, HV and UMS charges'!$A$12:$A$310,0)),INDEX('Annex 4 LDNO charges'!$B$14:$B$203,MATCH($A24,'Annex 4 LDNO charges'!$A$14:$A$203,0)))=0,"",IFERROR(INDEX('Annex 1 LV, HV and UMS charges'!$B$12:$B$45,MATCH($A24,'Annex 1 LV, HV and UMS charges'!$A$12:$A$310,0)),INDEX('Annex 4 LDNO charges'!$B$14:$B$203,MATCH($A24,'Annex 4 LDNO charges'!$A$14:$A$203,0))))</f>
        <v>H03</v>
      </c>
      <c r="C24" s="157">
        <v>0</v>
      </c>
      <c r="D24" s="174"/>
      <c r="E24" s="173">
        <v>-0.02</v>
      </c>
    </row>
    <row r="25" spans="1:5" ht="24.95" customHeight="1" x14ac:dyDescent="0.2">
      <c r="A25" s="158" t="s">
        <v>537</v>
      </c>
      <c r="B25" s="43" t="str">
        <f>IF(IFERROR(INDEX('Annex 1 LV, HV and UMS charges'!$B$12:$B$45,MATCH($A25,'Annex 1 LV, HV and UMS charges'!$A$12:$A$310,0)),INDEX('Annex 4 LDNO charges'!$B$14:$B$203,MATCH($A25,'Annex 4 LDNO charges'!$A$14:$A$203,0)))=0,"",IFERROR(INDEX('Annex 1 LV, HV and UMS charges'!$B$12:$B$45,MATCH($A25,'Annex 1 LV, HV and UMS charges'!$A$12:$A$310,0)),INDEX('Annex 4 LDNO charges'!$B$14:$B$203,MATCH($A25,'Annex 4 LDNO charges'!$A$14:$A$203,0))))</f>
        <v>H04</v>
      </c>
      <c r="C25" s="157">
        <v>0</v>
      </c>
      <c r="D25" s="174"/>
      <c r="E25" s="173">
        <v>-0.02</v>
      </c>
    </row>
    <row r="26" spans="1:5" ht="24.95" customHeight="1" x14ac:dyDescent="0.2">
      <c r="A26" s="158" t="s">
        <v>660</v>
      </c>
      <c r="B26" s="43" t="str">
        <f>IF(IFERROR(INDEX('Annex 1 LV, HV and UMS charges'!$B$12:$B$45,MATCH($A26,'Annex 1 LV, HV and UMS charges'!$A$12:$A$310,0)),INDEX('Annex 4 LDNO charges'!$B$14:$B$203,MATCH($A26,'Annex 4 LDNO charges'!$A$14:$A$203,0)))=0,"",IFERROR(INDEX('Annex 1 LV, HV and UMS charges'!$B$12:$B$45,MATCH($A26,'Annex 1 LV, HV and UMS charges'!$A$12:$A$310,0)),INDEX('Annex 4 LDNO charges'!$B$14:$B$203,MATCH($A26,'Annex 4 LDNO charges'!$A$14:$A$203,0))))</f>
        <v/>
      </c>
      <c r="C26" s="172" t="s">
        <v>641</v>
      </c>
      <c r="D26" s="173">
        <v>0</v>
      </c>
      <c r="E26" s="173">
        <v>-0.02</v>
      </c>
    </row>
    <row r="27" spans="1:5" ht="24.95" customHeight="1" x14ac:dyDescent="0.2">
      <c r="A27" s="158" t="s">
        <v>661</v>
      </c>
      <c r="B27" s="43" t="str">
        <f>IF(IFERROR(INDEX('Annex 1 LV, HV and UMS charges'!$B$12:$B$45,MATCH($A27,'Annex 1 LV, HV and UMS charges'!$A$12:$A$310,0)),INDEX('Annex 4 LDNO charges'!$B$14:$B$203,MATCH($A27,'Annex 4 LDNO charges'!$A$14:$A$203,0)))=0,"",IFERROR(INDEX('Annex 1 LV, HV and UMS charges'!$B$12:$B$45,MATCH($A27,'Annex 1 LV, HV and UMS charges'!$A$12:$A$310,0)),INDEX('Annex 4 LDNO charges'!$B$14:$B$203,MATCH($A27,'Annex 4 LDNO charges'!$A$14:$A$203,0))))</f>
        <v/>
      </c>
      <c r="C27" s="157" t="s">
        <v>640</v>
      </c>
      <c r="D27" s="174"/>
      <c r="E27" s="173">
        <v>-0.02</v>
      </c>
    </row>
    <row r="28" spans="1:5" ht="24.95" customHeight="1" x14ac:dyDescent="0.2">
      <c r="A28" s="158" t="s">
        <v>662</v>
      </c>
      <c r="B28" s="43" t="str">
        <f>IF(IFERROR(INDEX('Annex 1 LV, HV and UMS charges'!$B$12:$B$45,MATCH($A28,'Annex 1 LV, HV and UMS charges'!$A$12:$A$310,0)),INDEX('Annex 4 LDNO charges'!$B$14:$B$203,MATCH($A28,'Annex 4 LDNO charges'!$A$14:$A$203,0)))=0,"",IFERROR(INDEX('Annex 1 LV, HV and UMS charges'!$B$12:$B$45,MATCH($A28,'Annex 1 LV, HV and UMS charges'!$A$12:$A$310,0)),INDEX('Annex 4 LDNO charges'!$B$14:$B$203,MATCH($A28,'Annex 4 LDNO charges'!$A$14:$A$203,0))))</f>
        <v/>
      </c>
      <c r="C28" s="157" t="s">
        <v>640</v>
      </c>
      <c r="D28" s="174"/>
      <c r="E28" s="173">
        <v>-0.02</v>
      </c>
    </row>
    <row r="29" spans="1:5" ht="24.95" customHeight="1" x14ac:dyDescent="0.2">
      <c r="A29" s="158" t="s">
        <v>663</v>
      </c>
      <c r="B29" s="43" t="str">
        <f>IF(IFERROR(INDEX('Annex 1 LV, HV and UMS charges'!$B$12:$B$45,MATCH($A29,'Annex 1 LV, HV and UMS charges'!$A$12:$A$310,0)),INDEX('Annex 4 LDNO charges'!$B$14:$B$203,MATCH($A29,'Annex 4 LDNO charges'!$A$14:$A$203,0)))=0,"",IFERROR(INDEX('Annex 1 LV, HV and UMS charges'!$B$12:$B$45,MATCH($A29,'Annex 1 LV, HV and UMS charges'!$A$12:$A$310,0)),INDEX('Annex 4 LDNO charges'!$B$14:$B$203,MATCH($A29,'Annex 4 LDNO charges'!$A$14:$A$203,0))))</f>
        <v/>
      </c>
      <c r="C29" s="157" t="s">
        <v>640</v>
      </c>
      <c r="D29" s="174"/>
      <c r="E29" s="173">
        <v>-0.02</v>
      </c>
    </row>
    <row r="30" spans="1:5" ht="24.95" customHeight="1" x14ac:dyDescent="0.2">
      <c r="A30" s="158" t="s">
        <v>664</v>
      </c>
      <c r="B30" s="43" t="str">
        <f>IF(IFERROR(INDEX('Annex 1 LV, HV and UMS charges'!$B$12:$B$45,MATCH($A30,'Annex 1 LV, HV and UMS charges'!$A$12:$A$310,0)),INDEX('Annex 4 LDNO charges'!$B$14:$B$203,MATCH($A30,'Annex 4 LDNO charges'!$A$14:$A$203,0)))=0,"",IFERROR(INDEX('Annex 1 LV, HV and UMS charges'!$B$12:$B$45,MATCH($A30,'Annex 1 LV, HV and UMS charges'!$A$12:$A$310,0)),INDEX('Annex 4 LDNO charges'!$B$14:$B$203,MATCH($A30,'Annex 4 LDNO charges'!$A$14:$A$203,0))))</f>
        <v/>
      </c>
      <c r="C30" s="157" t="s">
        <v>640</v>
      </c>
      <c r="D30" s="174"/>
      <c r="E30" s="173">
        <v>-0.02</v>
      </c>
    </row>
    <row r="31" spans="1:5" ht="24.95" customHeight="1" x14ac:dyDescent="0.2">
      <c r="A31" s="158" t="s">
        <v>665</v>
      </c>
      <c r="B31" s="43" t="str">
        <f>IF(IFERROR(INDEX('Annex 1 LV, HV and UMS charges'!$B$12:$B$45,MATCH($A31,'Annex 1 LV, HV and UMS charges'!$A$12:$A$310,0)),INDEX('Annex 4 LDNO charges'!$B$14:$B$203,MATCH($A31,'Annex 4 LDNO charges'!$A$14:$A$203,0)))=0,"",IFERROR(INDEX('Annex 1 LV, HV and UMS charges'!$B$12:$B$45,MATCH($A31,'Annex 1 LV, HV and UMS charges'!$A$12:$A$310,0)),INDEX('Annex 4 LDNO charges'!$B$14:$B$203,MATCH($A31,'Annex 4 LDNO charges'!$A$14:$A$203,0))))</f>
        <v/>
      </c>
      <c r="C31" s="157" t="s">
        <v>640</v>
      </c>
      <c r="D31" s="174"/>
      <c r="E31" s="173">
        <v>-0.02</v>
      </c>
    </row>
    <row r="32" spans="1:5" ht="24.95" customHeight="1" x14ac:dyDescent="0.2">
      <c r="A32" s="158" t="s">
        <v>538</v>
      </c>
      <c r="B32" s="43" t="str">
        <f>IF(IFERROR(INDEX('Annex 1 LV, HV and UMS charges'!$B$12:$B$45,MATCH($A32,'Annex 1 LV, HV and UMS charges'!$A$12:$A$310,0)),INDEX('Annex 4 LDNO charges'!$B$14:$B$203,MATCH($A32,'Annex 4 LDNO charges'!$A$14:$A$203,0)))=0,"",IFERROR(INDEX('Annex 1 LV, HV and UMS charges'!$B$12:$B$45,MATCH($A32,'Annex 1 LV, HV and UMS charges'!$A$12:$A$310,0)),INDEX('Annex 4 LDNO charges'!$B$14:$B$203,MATCH($A32,'Annex 4 LDNO charges'!$A$14:$A$203,0))))</f>
        <v/>
      </c>
      <c r="C32" s="157">
        <v>0</v>
      </c>
      <c r="D32" s="174"/>
      <c r="E32" s="173">
        <v>-0.02</v>
      </c>
    </row>
    <row r="33" spans="1:5" ht="24.95" customHeight="1" x14ac:dyDescent="0.2">
      <c r="A33" s="158" t="s">
        <v>539</v>
      </c>
      <c r="B33" s="43" t="str">
        <f>IF(IFERROR(INDEX('Annex 1 LV, HV and UMS charges'!$B$12:$B$45,MATCH($A33,'Annex 1 LV, HV and UMS charges'!$A$12:$A$310,0)),INDEX('Annex 4 LDNO charges'!$B$14:$B$203,MATCH($A33,'Annex 4 LDNO charges'!$A$14:$A$203,0)))=0,"",IFERROR(INDEX('Annex 1 LV, HV and UMS charges'!$B$12:$B$45,MATCH($A33,'Annex 1 LV, HV and UMS charges'!$A$12:$A$310,0)),INDEX('Annex 4 LDNO charges'!$B$14:$B$203,MATCH($A33,'Annex 4 LDNO charges'!$A$14:$A$203,0))))</f>
        <v/>
      </c>
      <c r="C33" s="157">
        <v>0</v>
      </c>
      <c r="D33" s="174"/>
      <c r="E33" s="173">
        <v>-0.02</v>
      </c>
    </row>
    <row r="34" spans="1:5" ht="24.95" customHeight="1" x14ac:dyDescent="0.2">
      <c r="A34" s="158" t="s">
        <v>540</v>
      </c>
      <c r="B34" s="43" t="str">
        <f>IF(IFERROR(INDEX('Annex 1 LV, HV and UMS charges'!$B$12:$B$45,MATCH($A34,'Annex 1 LV, HV and UMS charges'!$A$12:$A$310,0)),INDEX('Annex 4 LDNO charges'!$B$14:$B$203,MATCH($A34,'Annex 4 LDNO charges'!$A$14:$A$203,0)))=0,"",IFERROR(INDEX('Annex 1 LV, HV and UMS charges'!$B$12:$B$45,MATCH($A34,'Annex 1 LV, HV and UMS charges'!$A$12:$A$310,0)),INDEX('Annex 4 LDNO charges'!$B$14:$B$203,MATCH($A34,'Annex 4 LDNO charges'!$A$14:$A$203,0))))</f>
        <v/>
      </c>
      <c r="C34" s="157">
        <v>0</v>
      </c>
      <c r="D34" s="174"/>
      <c r="E34" s="173">
        <v>-0.02</v>
      </c>
    </row>
    <row r="35" spans="1:5" ht="24.95" customHeight="1" x14ac:dyDescent="0.2">
      <c r="A35" s="158" t="s">
        <v>541</v>
      </c>
      <c r="B35" s="43" t="str">
        <f>IF(IFERROR(INDEX('Annex 1 LV, HV and UMS charges'!$B$12:$B$45,MATCH($A35,'Annex 1 LV, HV and UMS charges'!$A$12:$A$310,0)),INDEX('Annex 4 LDNO charges'!$B$14:$B$203,MATCH($A35,'Annex 4 LDNO charges'!$A$14:$A$203,0)))=0,"",IFERROR(INDEX('Annex 1 LV, HV and UMS charges'!$B$12:$B$45,MATCH($A35,'Annex 1 LV, HV and UMS charges'!$A$12:$A$310,0)),INDEX('Annex 4 LDNO charges'!$B$14:$B$203,MATCH($A35,'Annex 4 LDNO charges'!$A$14:$A$203,0))))</f>
        <v/>
      </c>
      <c r="C35" s="157">
        <v>0</v>
      </c>
      <c r="D35" s="174"/>
      <c r="E35" s="173">
        <v>-0.02</v>
      </c>
    </row>
    <row r="36" spans="1:5" ht="24.95" customHeight="1" x14ac:dyDescent="0.2">
      <c r="A36" s="158" t="s">
        <v>542</v>
      </c>
      <c r="B36" s="43" t="str">
        <f>IF(IFERROR(INDEX('Annex 1 LV, HV and UMS charges'!$B$12:$B$45,MATCH($A36,'Annex 1 LV, HV and UMS charges'!$A$12:$A$310,0)),INDEX('Annex 4 LDNO charges'!$B$14:$B$203,MATCH($A36,'Annex 4 LDNO charges'!$A$14:$A$203,0)))=0,"",IFERROR(INDEX('Annex 1 LV, HV and UMS charges'!$B$12:$B$45,MATCH($A36,'Annex 1 LV, HV and UMS charges'!$A$12:$A$310,0)),INDEX('Annex 4 LDNO charges'!$B$14:$B$203,MATCH($A36,'Annex 4 LDNO charges'!$A$14:$A$203,0))))</f>
        <v/>
      </c>
      <c r="C36" s="157">
        <v>0</v>
      </c>
      <c r="D36" s="174"/>
      <c r="E36" s="173">
        <v>-0.02</v>
      </c>
    </row>
    <row r="37" spans="1:5" ht="24.95" customHeight="1" x14ac:dyDescent="0.2">
      <c r="A37" s="161" t="s">
        <v>666</v>
      </c>
      <c r="B37" s="43" t="str">
        <f>IF(IFERROR(INDEX('Annex 1 LV, HV and UMS charges'!$B$12:$B$45,MATCH($A37,'Annex 1 LV, HV and UMS charges'!$A$12:$A$310,0)),INDEX('Annex 4 LDNO charges'!$B$14:$B$203,MATCH($A37,'Annex 4 LDNO charges'!$A$14:$A$203,0)))=0,"",IFERROR(INDEX('Annex 1 LV, HV and UMS charges'!$B$12:$B$45,MATCH($A37,'Annex 1 LV, HV and UMS charges'!$A$12:$A$310,0)),INDEX('Annex 4 LDNO charges'!$B$14:$B$203,MATCH($A37,'Annex 4 LDNO charges'!$A$14:$A$203,0))))</f>
        <v/>
      </c>
      <c r="C37" s="172" t="s">
        <v>641</v>
      </c>
      <c r="D37" s="173">
        <v>0</v>
      </c>
      <c r="E37" s="173">
        <v>-0.02</v>
      </c>
    </row>
    <row r="38" spans="1:5" ht="24.95" customHeight="1" x14ac:dyDescent="0.2">
      <c r="A38" s="158" t="s">
        <v>667</v>
      </c>
      <c r="B38" s="43" t="str">
        <f>IF(IFERROR(INDEX('Annex 1 LV, HV and UMS charges'!$B$12:$B$45,MATCH($A38,'Annex 1 LV, HV and UMS charges'!$A$12:$A$310,0)),INDEX('Annex 4 LDNO charges'!$B$14:$B$203,MATCH($A38,'Annex 4 LDNO charges'!$A$14:$A$203,0)))=0,"",IFERROR(INDEX('Annex 1 LV, HV and UMS charges'!$B$12:$B$45,MATCH($A38,'Annex 1 LV, HV and UMS charges'!$A$12:$A$310,0)),INDEX('Annex 4 LDNO charges'!$B$14:$B$203,MATCH($A38,'Annex 4 LDNO charges'!$A$14:$A$203,0))))</f>
        <v/>
      </c>
      <c r="C38" s="157" t="s">
        <v>640</v>
      </c>
      <c r="D38" s="174"/>
      <c r="E38" s="173">
        <v>-0.02</v>
      </c>
    </row>
    <row r="39" spans="1:5" ht="24.95" customHeight="1" x14ac:dyDescent="0.2">
      <c r="A39" s="158" t="s">
        <v>668</v>
      </c>
      <c r="B39" s="43" t="str">
        <f>IF(IFERROR(INDEX('Annex 1 LV, HV and UMS charges'!$B$12:$B$45,MATCH($A39,'Annex 1 LV, HV and UMS charges'!$A$12:$A$310,0)),INDEX('Annex 4 LDNO charges'!$B$14:$B$203,MATCH($A39,'Annex 4 LDNO charges'!$A$14:$A$203,0)))=0,"",IFERROR(INDEX('Annex 1 LV, HV and UMS charges'!$B$12:$B$45,MATCH($A39,'Annex 1 LV, HV and UMS charges'!$A$12:$A$310,0)),INDEX('Annex 4 LDNO charges'!$B$14:$B$203,MATCH($A39,'Annex 4 LDNO charges'!$A$14:$A$203,0))))</f>
        <v/>
      </c>
      <c r="C39" s="157" t="s">
        <v>640</v>
      </c>
      <c r="D39" s="174"/>
      <c r="E39" s="173">
        <v>-0.02</v>
      </c>
    </row>
    <row r="40" spans="1:5" ht="24.95" customHeight="1" x14ac:dyDescent="0.2">
      <c r="A40" s="158" t="s">
        <v>669</v>
      </c>
      <c r="B40" s="43" t="str">
        <f>IF(IFERROR(INDEX('Annex 1 LV, HV and UMS charges'!$B$12:$B$45,MATCH($A40,'Annex 1 LV, HV and UMS charges'!$A$12:$A$310,0)),INDEX('Annex 4 LDNO charges'!$B$14:$B$203,MATCH($A40,'Annex 4 LDNO charges'!$A$14:$A$203,0)))=0,"",IFERROR(INDEX('Annex 1 LV, HV and UMS charges'!$B$12:$B$45,MATCH($A40,'Annex 1 LV, HV and UMS charges'!$A$12:$A$310,0)),INDEX('Annex 4 LDNO charges'!$B$14:$B$203,MATCH($A40,'Annex 4 LDNO charges'!$A$14:$A$203,0))))</f>
        <v/>
      </c>
      <c r="C40" s="157" t="s">
        <v>640</v>
      </c>
      <c r="D40" s="174"/>
      <c r="E40" s="173">
        <v>-0.02</v>
      </c>
    </row>
    <row r="41" spans="1:5" ht="24.95" customHeight="1" x14ac:dyDescent="0.2">
      <c r="A41" s="158" t="s">
        <v>670</v>
      </c>
      <c r="B41" s="43" t="str">
        <f>IF(IFERROR(INDEX('Annex 1 LV, HV and UMS charges'!$B$12:$B$45,MATCH($A41,'Annex 1 LV, HV and UMS charges'!$A$12:$A$310,0)),INDEX('Annex 4 LDNO charges'!$B$14:$B$203,MATCH($A41,'Annex 4 LDNO charges'!$A$14:$A$203,0)))=0,"",IFERROR(INDEX('Annex 1 LV, HV and UMS charges'!$B$12:$B$45,MATCH($A41,'Annex 1 LV, HV and UMS charges'!$A$12:$A$310,0)),INDEX('Annex 4 LDNO charges'!$B$14:$B$203,MATCH($A41,'Annex 4 LDNO charges'!$A$14:$A$203,0))))</f>
        <v/>
      </c>
      <c r="C41" s="157" t="s">
        <v>640</v>
      </c>
      <c r="D41" s="174"/>
      <c r="E41" s="173">
        <v>-0.02</v>
      </c>
    </row>
    <row r="42" spans="1:5" ht="24.95" customHeight="1" x14ac:dyDescent="0.2">
      <c r="A42" s="158" t="s">
        <v>671</v>
      </c>
      <c r="B42" s="43" t="str">
        <f>IF(IFERROR(INDEX('Annex 1 LV, HV and UMS charges'!$B$12:$B$45,MATCH($A42,'Annex 1 LV, HV and UMS charges'!$A$12:$A$310,0)),INDEX('Annex 4 LDNO charges'!$B$14:$B$203,MATCH($A42,'Annex 4 LDNO charges'!$A$14:$A$203,0)))=0,"",IFERROR(INDEX('Annex 1 LV, HV and UMS charges'!$B$12:$B$45,MATCH($A42,'Annex 1 LV, HV and UMS charges'!$A$12:$A$310,0)),INDEX('Annex 4 LDNO charges'!$B$14:$B$203,MATCH($A42,'Annex 4 LDNO charges'!$A$14:$A$203,0))))</f>
        <v/>
      </c>
      <c r="C42" s="157" t="s">
        <v>640</v>
      </c>
      <c r="D42" s="174"/>
      <c r="E42" s="173">
        <v>-0.02</v>
      </c>
    </row>
    <row r="43" spans="1:5" ht="24.95" customHeight="1" x14ac:dyDescent="0.2">
      <c r="A43" s="158" t="s">
        <v>544</v>
      </c>
      <c r="B43" s="43" t="str">
        <f>IF(IFERROR(INDEX('Annex 1 LV, HV and UMS charges'!$B$12:$B$45,MATCH($A43,'Annex 1 LV, HV and UMS charges'!$A$12:$A$310,0)),INDEX('Annex 4 LDNO charges'!$B$14:$B$203,MATCH($A43,'Annex 4 LDNO charges'!$A$14:$A$203,0)))=0,"",IFERROR(INDEX('Annex 1 LV, HV and UMS charges'!$B$12:$B$45,MATCH($A43,'Annex 1 LV, HV and UMS charges'!$A$12:$A$310,0)),INDEX('Annex 4 LDNO charges'!$B$14:$B$203,MATCH($A43,'Annex 4 LDNO charges'!$A$14:$A$203,0))))</f>
        <v/>
      </c>
      <c r="C43" s="157">
        <v>0</v>
      </c>
      <c r="D43" s="174"/>
      <c r="E43" s="173">
        <v>-0.02</v>
      </c>
    </row>
    <row r="44" spans="1:5" ht="24.95" customHeight="1" x14ac:dyDescent="0.2">
      <c r="A44" s="158" t="s">
        <v>545</v>
      </c>
      <c r="B44" s="43" t="str">
        <f>IF(IFERROR(INDEX('Annex 1 LV, HV and UMS charges'!$B$12:$B$45,MATCH($A44,'Annex 1 LV, HV and UMS charges'!$A$12:$A$310,0)),INDEX('Annex 4 LDNO charges'!$B$14:$B$203,MATCH($A44,'Annex 4 LDNO charges'!$A$14:$A$203,0)))=0,"",IFERROR(INDEX('Annex 1 LV, HV and UMS charges'!$B$12:$B$45,MATCH($A44,'Annex 1 LV, HV and UMS charges'!$A$12:$A$310,0)),INDEX('Annex 4 LDNO charges'!$B$14:$B$203,MATCH($A44,'Annex 4 LDNO charges'!$A$14:$A$203,0))))</f>
        <v/>
      </c>
      <c r="C44" s="157">
        <v>0</v>
      </c>
      <c r="D44" s="174"/>
      <c r="E44" s="173">
        <v>-0.02</v>
      </c>
    </row>
    <row r="45" spans="1:5" ht="24.95" customHeight="1" x14ac:dyDescent="0.2">
      <c r="A45" s="158" t="s">
        <v>546</v>
      </c>
      <c r="B45" s="43" t="str">
        <f>IF(IFERROR(INDEX('Annex 1 LV, HV and UMS charges'!$B$12:$B$45,MATCH($A45,'Annex 1 LV, HV and UMS charges'!$A$12:$A$310,0)),INDEX('Annex 4 LDNO charges'!$B$14:$B$203,MATCH($A45,'Annex 4 LDNO charges'!$A$14:$A$203,0)))=0,"",IFERROR(INDEX('Annex 1 LV, HV and UMS charges'!$B$12:$B$45,MATCH($A45,'Annex 1 LV, HV and UMS charges'!$A$12:$A$310,0)),INDEX('Annex 4 LDNO charges'!$B$14:$B$203,MATCH($A45,'Annex 4 LDNO charges'!$A$14:$A$203,0))))</f>
        <v/>
      </c>
      <c r="C45" s="157">
        <v>0</v>
      </c>
      <c r="D45" s="174"/>
      <c r="E45" s="173">
        <v>-0.02</v>
      </c>
    </row>
    <row r="46" spans="1:5" ht="24.95" customHeight="1" x14ac:dyDescent="0.2">
      <c r="A46" s="158" t="s">
        <v>547</v>
      </c>
      <c r="B46" s="43" t="str">
        <f>IF(IFERROR(INDEX('Annex 1 LV, HV and UMS charges'!$B$12:$B$45,MATCH($A46,'Annex 1 LV, HV and UMS charges'!$A$12:$A$310,0)),INDEX('Annex 4 LDNO charges'!$B$14:$B$203,MATCH($A46,'Annex 4 LDNO charges'!$A$14:$A$203,0)))=0,"",IFERROR(INDEX('Annex 1 LV, HV and UMS charges'!$B$12:$B$45,MATCH($A46,'Annex 1 LV, HV and UMS charges'!$A$12:$A$310,0)),INDEX('Annex 4 LDNO charges'!$B$14:$B$203,MATCH($A46,'Annex 4 LDNO charges'!$A$14:$A$203,0))))</f>
        <v/>
      </c>
      <c r="C46" s="157">
        <v>0</v>
      </c>
      <c r="D46" s="174"/>
      <c r="E46" s="173">
        <v>-0.02</v>
      </c>
    </row>
    <row r="47" spans="1:5" ht="24.95" customHeight="1" x14ac:dyDescent="0.2">
      <c r="A47" s="158" t="s">
        <v>548</v>
      </c>
      <c r="B47" s="43" t="str">
        <f>IF(IFERROR(INDEX('Annex 1 LV, HV and UMS charges'!$B$12:$B$45,MATCH($A47,'Annex 1 LV, HV and UMS charges'!$A$12:$A$310,0)),INDEX('Annex 4 LDNO charges'!$B$14:$B$203,MATCH($A47,'Annex 4 LDNO charges'!$A$14:$A$203,0)))=0,"",IFERROR(INDEX('Annex 1 LV, HV and UMS charges'!$B$12:$B$45,MATCH($A47,'Annex 1 LV, HV and UMS charges'!$A$12:$A$310,0)),INDEX('Annex 4 LDNO charges'!$B$14:$B$203,MATCH($A47,'Annex 4 LDNO charges'!$A$14:$A$203,0))))</f>
        <v/>
      </c>
      <c r="C47" s="157">
        <v>0</v>
      </c>
      <c r="D47" s="174"/>
      <c r="E47" s="173">
        <v>-0.02</v>
      </c>
    </row>
    <row r="48" spans="1:5" ht="24.95" customHeight="1" x14ac:dyDescent="0.2">
      <c r="A48" s="158" t="s">
        <v>549</v>
      </c>
      <c r="B48" s="43" t="str">
        <f>IF(IFERROR(INDEX('Annex 1 LV, HV and UMS charges'!$B$12:$B$45,MATCH($A48,'Annex 1 LV, HV and UMS charges'!$A$12:$A$310,0)),INDEX('Annex 4 LDNO charges'!$B$14:$B$203,MATCH($A48,'Annex 4 LDNO charges'!$A$14:$A$203,0)))=0,"",IFERROR(INDEX('Annex 1 LV, HV and UMS charges'!$B$12:$B$45,MATCH($A48,'Annex 1 LV, HV and UMS charges'!$A$12:$A$310,0)),INDEX('Annex 4 LDNO charges'!$B$14:$B$203,MATCH($A48,'Annex 4 LDNO charges'!$A$14:$A$203,0))))</f>
        <v/>
      </c>
      <c r="C48" s="157">
        <v>0</v>
      </c>
      <c r="D48" s="174"/>
      <c r="E48" s="173">
        <v>-0.02</v>
      </c>
    </row>
    <row r="49" spans="1:5" ht="24.95" customHeight="1" x14ac:dyDescent="0.2">
      <c r="A49" s="158" t="s">
        <v>550</v>
      </c>
      <c r="B49" s="43" t="str">
        <f>IF(IFERROR(INDEX('Annex 1 LV, HV and UMS charges'!$B$12:$B$45,MATCH($A49,'Annex 1 LV, HV and UMS charges'!$A$12:$A$310,0)),INDEX('Annex 4 LDNO charges'!$B$14:$B$203,MATCH($A49,'Annex 4 LDNO charges'!$A$14:$A$203,0)))=0,"",IFERROR(INDEX('Annex 1 LV, HV and UMS charges'!$B$12:$B$45,MATCH($A49,'Annex 1 LV, HV and UMS charges'!$A$12:$A$310,0)),INDEX('Annex 4 LDNO charges'!$B$14:$B$203,MATCH($A49,'Annex 4 LDNO charges'!$A$14:$A$203,0))))</f>
        <v/>
      </c>
      <c r="C49" s="157">
        <v>0</v>
      </c>
      <c r="D49" s="174"/>
      <c r="E49" s="173">
        <v>-0.02</v>
      </c>
    </row>
    <row r="50" spans="1:5" ht="24.95" customHeight="1" x14ac:dyDescent="0.2">
      <c r="A50" s="158" t="s">
        <v>551</v>
      </c>
      <c r="B50" s="43" t="str">
        <f>IF(IFERROR(INDEX('Annex 1 LV, HV and UMS charges'!$B$12:$B$45,MATCH($A50,'Annex 1 LV, HV and UMS charges'!$A$12:$A$310,0)),INDEX('Annex 4 LDNO charges'!$B$14:$B$203,MATCH($A50,'Annex 4 LDNO charges'!$A$14:$A$203,0)))=0,"",IFERROR(INDEX('Annex 1 LV, HV and UMS charges'!$B$12:$B$45,MATCH($A50,'Annex 1 LV, HV and UMS charges'!$A$12:$A$310,0)),INDEX('Annex 4 LDNO charges'!$B$14:$B$203,MATCH($A50,'Annex 4 LDNO charges'!$A$14:$A$203,0))))</f>
        <v/>
      </c>
      <c r="C50" s="157">
        <v>0</v>
      </c>
      <c r="D50" s="174"/>
      <c r="E50" s="173">
        <v>-0.02</v>
      </c>
    </row>
    <row r="51" spans="1:5" ht="24.95" customHeight="1" x14ac:dyDescent="0.2">
      <c r="A51" s="158" t="s">
        <v>552</v>
      </c>
      <c r="B51" s="43" t="str">
        <f>IF(IFERROR(INDEX('Annex 1 LV, HV and UMS charges'!$B$12:$B$45,MATCH($A51,'Annex 1 LV, HV and UMS charges'!$A$12:$A$310,0)),INDEX('Annex 4 LDNO charges'!$B$14:$B$203,MATCH($A51,'Annex 4 LDNO charges'!$A$14:$A$203,0)))=0,"",IFERROR(INDEX('Annex 1 LV, HV and UMS charges'!$B$12:$B$45,MATCH($A51,'Annex 1 LV, HV and UMS charges'!$A$12:$A$310,0)),INDEX('Annex 4 LDNO charges'!$B$14:$B$203,MATCH($A51,'Annex 4 LDNO charges'!$A$14:$A$203,0))))</f>
        <v/>
      </c>
      <c r="C51" s="157">
        <v>0</v>
      </c>
      <c r="D51" s="174"/>
      <c r="E51" s="173">
        <v>-0.02</v>
      </c>
    </row>
    <row r="52" spans="1:5" ht="24.95" customHeight="1" x14ac:dyDescent="0.2">
      <c r="A52" s="158" t="s">
        <v>553</v>
      </c>
      <c r="B52" s="43" t="str">
        <f>IF(IFERROR(INDEX('Annex 1 LV, HV and UMS charges'!$B$12:$B$45,MATCH($A52,'Annex 1 LV, HV and UMS charges'!$A$12:$A$310,0)),INDEX('Annex 4 LDNO charges'!$B$14:$B$203,MATCH($A52,'Annex 4 LDNO charges'!$A$14:$A$203,0)))=0,"",IFERROR(INDEX('Annex 1 LV, HV and UMS charges'!$B$12:$B$45,MATCH($A52,'Annex 1 LV, HV and UMS charges'!$A$12:$A$310,0)),INDEX('Annex 4 LDNO charges'!$B$14:$B$203,MATCH($A52,'Annex 4 LDNO charges'!$A$14:$A$203,0))))</f>
        <v/>
      </c>
      <c r="C52" s="157">
        <v>0</v>
      </c>
      <c r="D52" s="174"/>
      <c r="E52" s="173">
        <v>-0.02</v>
      </c>
    </row>
    <row r="53" spans="1:5" ht="24.95" customHeight="1" x14ac:dyDescent="0.2">
      <c r="A53" s="158" t="s">
        <v>554</v>
      </c>
      <c r="B53" s="43" t="str">
        <f>IF(IFERROR(INDEX('Annex 1 LV, HV and UMS charges'!$B$12:$B$45,MATCH($A53,'Annex 1 LV, HV and UMS charges'!$A$12:$A$310,0)),INDEX('Annex 4 LDNO charges'!$B$14:$B$203,MATCH($A53,'Annex 4 LDNO charges'!$A$14:$A$203,0)))=0,"",IFERROR(INDEX('Annex 1 LV, HV and UMS charges'!$B$12:$B$45,MATCH($A53,'Annex 1 LV, HV and UMS charges'!$A$12:$A$310,0)),INDEX('Annex 4 LDNO charges'!$B$14:$B$203,MATCH($A53,'Annex 4 LDNO charges'!$A$14:$A$203,0))))</f>
        <v/>
      </c>
      <c r="C53" s="157">
        <v>0</v>
      </c>
      <c r="D53" s="174"/>
      <c r="E53" s="173">
        <v>-0.02</v>
      </c>
    </row>
    <row r="54" spans="1:5" ht="24.95" customHeight="1" x14ac:dyDescent="0.2">
      <c r="A54" s="158" t="s">
        <v>555</v>
      </c>
      <c r="B54" s="43" t="str">
        <f>IF(IFERROR(INDEX('Annex 1 LV, HV and UMS charges'!$B$12:$B$45,MATCH($A54,'Annex 1 LV, HV and UMS charges'!$A$12:$A$310,0)),INDEX('Annex 4 LDNO charges'!$B$14:$B$203,MATCH($A54,'Annex 4 LDNO charges'!$A$14:$A$203,0)))=0,"",IFERROR(INDEX('Annex 1 LV, HV and UMS charges'!$B$12:$B$45,MATCH($A54,'Annex 1 LV, HV and UMS charges'!$A$12:$A$310,0)),INDEX('Annex 4 LDNO charges'!$B$14:$B$203,MATCH($A54,'Annex 4 LDNO charges'!$A$14:$A$203,0))))</f>
        <v/>
      </c>
      <c r="C54" s="157">
        <v>0</v>
      </c>
      <c r="D54" s="174"/>
      <c r="E54" s="173">
        <v>-0.02</v>
      </c>
    </row>
    <row r="55" spans="1:5" ht="24.95" customHeight="1" x14ac:dyDescent="0.2">
      <c r="A55" s="158" t="s">
        <v>556</v>
      </c>
      <c r="B55" s="43" t="str">
        <f>IF(IFERROR(INDEX('Annex 1 LV, HV and UMS charges'!$B$12:$B$45,MATCH($A55,'Annex 1 LV, HV and UMS charges'!$A$12:$A$310,0)),INDEX('Annex 4 LDNO charges'!$B$14:$B$203,MATCH($A55,'Annex 4 LDNO charges'!$A$14:$A$203,0)))=0,"",IFERROR(INDEX('Annex 1 LV, HV and UMS charges'!$B$12:$B$45,MATCH($A55,'Annex 1 LV, HV and UMS charges'!$A$12:$A$310,0)),INDEX('Annex 4 LDNO charges'!$B$14:$B$203,MATCH($A55,'Annex 4 LDNO charges'!$A$14:$A$203,0))))</f>
        <v/>
      </c>
      <c r="C55" s="157">
        <v>0</v>
      </c>
      <c r="D55" s="174"/>
      <c r="E55" s="173">
        <v>-0.02</v>
      </c>
    </row>
    <row r="56" spans="1:5" ht="24.95" customHeight="1" x14ac:dyDescent="0.2">
      <c r="A56" s="158" t="s">
        <v>557</v>
      </c>
      <c r="B56" s="43" t="str">
        <f>IF(IFERROR(INDEX('Annex 1 LV, HV and UMS charges'!$B$12:$B$45,MATCH($A56,'Annex 1 LV, HV and UMS charges'!$A$12:$A$310,0)),INDEX('Annex 4 LDNO charges'!$B$14:$B$203,MATCH($A56,'Annex 4 LDNO charges'!$A$14:$A$203,0)))=0,"",IFERROR(INDEX('Annex 1 LV, HV and UMS charges'!$B$12:$B$45,MATCH($A56,'Annex 1 LV, HV and UMS charges'!$A$12:$A$310,0)),INDEX('Annex 4 LDNO charges'!$B$14:$B$203,MATCH($A56,'Annex 4 LDNO charges'!$A$14:$A$203,0))))</f>
        <v/>
      </c>
      <c r="C56" s="157">
        <v>0</v>
      </c>
      <c r="D56" s="174"/>
      <c r="E56" s="173">
        <v>-0.02</v>
      </c>
    </row>
    <row r="57" spans="1:5" ht="24.95" customHeight="1" x14ac:dyDescent="0.2">
      <c r="A57" s="158" t="s">
        <v>558</v>
      </c>
      <c r="B57" s="43" t="str">
        <f>IF(IFERROR(INDEX('Annex 1 LV, HV and UMS charges'!$B$12:$B$45,MATCH($A57,'Annex 1 LV, HV and UMS charges'!$A$12:$A$310,0)),INDEX('Annex 4 LDNO charges'!$B$14:$B$203,MATCH($A57,'Annex 4 LDNO charges'!$A$14:$A$203,0)))=0,"",IFERROR(INDEX('Annex 1 LV, HV and UMS charges'!$B$12:$B$45,MATCH($A57,'Annex 1 LV, HV and UMS charges'!$A$12:$A$310,0)),INDEX('Annex 4 LDNO charges'!$B$14:$B$203,MATCH($A57,'Annex 4 LDNO charges'!$A$14:$A$203,0))))</f>
        <v/>
      </c>
      <c r="C57" s="157">
        <v>0</v>
      </c>
      <c r="D57" s="174"/>
      <c r="E57" s="173">
        <v>-0.02</v>
      </c>
    </row>
    <row r="58" spans="1:5" ht="24.95" customHeight="1" x14ac:dyDescent="0.2">
      <c r="A58" s="158" t="s">
        <v>672</v>
      </c>
      <c r="B58" s="43" t="str">
        <f>IF(IFERROR(INDEX('Annex 1 LV, HV and UMS charges'!$B$12:$B$45,MATCH($A58,'Annex 1 LV, HV and UMS charges'!$A$12:$A$310,0)),INDEX('Annex 4 LDNO charges'!$B$14:$B$203,MATCH($A58,'Annex 4 LDNO charges'!$A$14:$A$203,0)))=0,"",IFERROR(INDEX('Annex 1 LV, HV and UMS charges'!$B$12:$B$45,MATCH($A58,'Annex 1 LV, HV and UMS charges'!$A$12:$A$310,0)),INDEX('Annex 4 LDNO charges'!$B$14:$B$203,MATCH($A58,'Annex 4 LDNO charges'!$A$14:$A$203,0))))</f>
        <v/>
      </c>
      <c r="C58" s="172" t="s">
        <v>641</v>
      </c>
      <c r="D58" s="173">
        <v>0</v>
      </c>
      <c r="E58" s="173">
        <v>-0.02</v>
      </c>
    </row>
    <row r="59" spans="1:5" ht="24.95" customHeight="1" x14ac:dyDescent="0.2">
      <c r="A59" s="158" t="s">
        <v>673</v>
      </c>
      <c r="B59" s="43" t="str">
        <f>IF(IFERROR(INDEX('Annex 1 LV, HV and UMS charges'!$B$12:$B$45,MATCH($A59,'Annex 1 LV, HV and UMS charges'!$A$12:$A$310,0)),INDEX('Annex 4 LDNO charges'!$B$14:$B$203,MATCH($A59,'Annex 4 LDNO charges'!$A$14:$A$203,0)))=0,"",IFERROR(INDEX('Annex 1 LV, HV and UMS charges'!$B$12:$B$45,MATCH($A59,'Annex 1 LV, HV and UMS charges'!$A$12:$A$310,0)),INDEX('Annex 4 LDNO charges'!$B$14:$B$203,MATCH($A59,'Annex 4 LDNO charges'!$A$14:$A$203,0))))</f>
        <v/>
      </c>
      <c r="C59" s="157" t="s">
        <v>640</v>
      </c>
      <c r="D59" s="174"/>
      <c r="E59" s="173">
        <v>-0.02</v>
      </c>
    </row>
    <row r="60" spans="1:5" ht="24.95" customHeight="1" x14ac:dyDescent="0.2">
      <c r="A60" s="158" t="s">
        <v>674</v>
      </c>
      <c r="B60" s="43" t="str">
        <f>IF(IFERROR(INDEX('Annex 1 LV, HV and UMS charges'!$B$12:$B$45,MATCH($A60,'Annex 1 LV, HV and UMS charges'!$A$12:$A$310,0)),INDEX('Annex 4 LDNO charges'!$B$14:$B$203,MATCH($A60,'Annex 4 LDNO charges'!$A$14:$A$203,0)))=0,"",IFERROR(INDEX('Annex 1 LV, HV and UMS charges'!$B$12:$B$45,MATCH($A60,'Annex 1 LV, HV and UMS charges'!$A$12:$A$310,0)),INDEX('Annex 4 LDNO charges'!$B$14:$B$203,MATCH($A60,'Annex 4 LDNO charges'!$A$14:$A$203,0))))</f>
        <v/>
      </c>
      <c r="C60" s="157" t="s">
        <v>640</v>
      </c>
      <c r="D60" s="174"/>
      <c r="E60" s="173">
        <v>-0.02</v>
      </c>
    </row>
    <row r="61" spans="1:5" ht="24.95" customHeight="1" x14ac:dyDescent="0.2">
      <c r="A61" s="158" t="s">
        <v>675</v>
      </c>
      <c r="B61" s="43" t="str">
        <f>IF(IFERROR(INDEX('Annex 1 LV, HV and UMS charges'!$B$12:$B$45,MATCH($A61,'Annex 1 LV, HV and UMS charges'!$A$12:$A$310,0)),INDEX('Annex 4 LDNO charges'!$B$14:$B$203,MATCH($A61,'Annex 4 LDNO charges'!$A$14:$A$203,0)))=0,"",IFERROR(INDEX('Annex 1 LV, HV and UMS charges'!$B$12:$B$45,MATCH($A61,'Annex 1 LV, HV and UMS charges'!$A$12:$A$310,0)),INDEX('Annex 4 LDNO charges'!$B$14:$B$203,MATCH($A61,'Annex 4 LDNO charges'!$A$14:$A$203,0))))</f>
        <v/>
      </c>
      <c r="C61" s="157" t="s">
        <v>640</v>
      </c>
      <c r="D61" s="174"/>
      <c r="E61" s="173">
        <v>-0.02</v>
      </c>
    </row>
    <row r="62" spans="1:5" ht="24.95" customHeight="1" x14ac:dyDescent="0.2">
      <c r="A62" s="158" t="s">
        <v>676</v>
      </c>
      <c r="B62" s="43" t="str">
        <f>IF(IFERROR(INDEX('Annex 1 LV, HV and UMS charges'!$B$12:$B$45,MATCH($A62,'Annex 1 LV, HV and UMS charges'!$A$12:$A$310,0)),INDEX('Annex 4 LDNO charges'!$B$14:$B$203,MATCH($A62,'Annex 4 LDNO charges'!$A$14:$A$203,0)))=0,"",IFERROR(INDEX('Annex 1 LV, HV and UMS charges'!$B$12:$B$45,MATCH($A62,'Annex 1 LV, HV and UMS charges'!$A$12:$A$310,0)),INDEX('Annex 4 LDNO charges'!$B$14:$B$203,MATCH($A62,'Annex 4 LDNO charges'!$A$14:$A$203,0))))</f>
        <v/>
      </c>
      <c r="C62" s="157" t="s">
        <v>640</v>
      </c>
      <c r="D62" s="174"/>
      <c r="E62" s="173">
        <v>-0.02</v>
      </c>
    </row>
    <row r="63" spans="1:5" ht="24.95" customHeight="1" x14ac:dyDescent="0.2">
      <c r="A63" s="158" t="s">
        <v>677</v>
      </c>
      <c r="B63" s="43" t="str">
        <f>IF(IFERROR(INDEX('Annex 1 LV, HV and UMS charges'!$B$12:$B$45,MATCH($A63,'Annex 1 LV, HV and UMS charges'!$A$12:$A$310,0)),INDEX('Annex 4 LDNO charges'!$B$14:$B$203,MATCH($A63,'Annex 4 LDNO charges'!$A$14:$A$203,0)))=0,"",IFERROR(INDEX('Annex 1 LV, HV and UMS charges'!$B$12:$B$45,MATCH($A63,'Annex 1 LV, HV and UMS charges'!$A$12:$A$310,0)),INDEX('Annex 4 LDNO charges'!$B$14:$B$203,MATCH($A63,'Annex 4 LDNO charges'!$A$14:$A$203,0))))</f>
        <v/>
      </c>
      <c r="C63" s="157" t="s">
        <v>640</v>
      </c>
      <c r="D63" s="174"/>
      <c r="E63" s="173">
        <v>-0.02</v>
      </c>
    </row>
    <row r="64" spans="1:5" ht="24.95" customHeight="1" x14ac:dyDescent="0.2">
      <c r="A64" s="158" t="s">
        <v>619</v>
      </c>
      <c r="B64" s="43" t="str">
        <f>IF(IFERROR(INDEX('Annex 1 LV, HV and UMS charges'!$B$12:$B$45,MATCH($A64,'Annex 1 LV, HV and UMS charges'!$A$12:$A$310,0)),INDEX('Annex 4 LDNO charges'!$B$14:$B$203,MATCH($A64,'Annex 4 LDNO charges'!$A$14:$A$203,0)))=0,"",IFERROR(INDEX('Annex 1 LV, HV and UMS charges'!$B$12:$B$45,MATCH($A64,'Annex 1 LV, HV and UMS charges'!$A$12:$A$310,0)),INDEX('Annex 4 LDNO charges'!$B$14:$B$203,MATCH($A64,'Annex 4 LDNO charges'!$A$14:$A$203,0))))</f>
        <v/>
      </c>
      <c r="C64" s="157">
        <v>0</v>
      </c>
      <c r="D64" s="174"/>
      <c r="E64" s="173">
        <v>-0.02</v>
      </c>
    </row>
    <row r="65" spans="1:5" ht="24.95" customHeight="1" x14ac:dyDescent="0.2">
      <c r="A65" s="158" t="s">
        <v>620</v>
      </c>
      <c r="B65" s="43" t="str">
        <f>IF(IFERROR(INDEX('Annex 1 LV, HV and UMS charges'!$B$12:$B$45,MATCH($A65,'Annex 1 LV, HV and UMS charges'!$A$12:$A$310,0)),INDEX('Annex 4 LDNO charges'!$B$14:$B$203,MATCH($A65,'Annex 4 LDNO charges'!$A$14:$A$203,0)))=0,"",IFERROR(INDEX('Annex 1 LV, HV and UMS charges'!$B$12:$B$45,MATCH($A65,'Annex 1 LV, HV and UMS charges'!$A$12:$A$310,0)),INDEX('Annex 4 LDNO charges'!$B$14:$B$203,MATCH($A65,'Annex 4 LDNO charges'!$A$14:$A$203,0))))</f>
        <v/>
      </c>
      <c r="C65" s="157">
        <v>0</v>
      </c>
      <c r="D65" s="174"/>
      <c r="E65" s="173">
        <v>-0.02</v>
      </c>
    </row>
    <row r="66" spans="1:5" ht="24.95" customHeight="1" x14ac:dyDescent="0.2">
      <c r="A66" s="158" t="s">
        <v>621</v>
      </c>
      <c r="B66" s="43" t="str">
        <f>IF(IFERROR(INDEX('Annex 1 LV, HV and UMS charges'!$B$12:$B$45,MATCH($A66,'Annex 1 LV, HV and UMS charges'!$A$12:$A$310,0)),INDEX('Annex 4 LDNO charges'!$B$14:$B$203,MATCH($A66,'Annex 4 LDNO charges'!$A$14:$A$203,0)))=0,"",IFERROR(INDEX('Annex 1 LV, HV and UMS charges'!$B$12:$B$45,MATCH($A66,'Annex 1 LV, HV and UMS charges'!$A$12:$A$310,0)),INDEX('Annex 4 LDNO charges'!$B$14:$B$203,MATCH($A66,'Annex 4 LDNO charges'!$A$14:$A$203,0))))</f>
        <v/>
      </c>
      <c r="C66" s="157">
        <v>0</v>
      </c>
      <c r="D66" s="174"/>
      <c r="E66" s="173">
        <v>-0.02</v>
      </c>
    </row>
    <row r="67" spans="1:5" ht="24.95" customHeight="1" x14ac:dyDescent="0.2">
      <c r="A67" s="158" t="s">
        <v>622</v>
      </c>
      <c r="B67" s="43" t="str">
        <f>IF(IFERROR(INDEX('Annex 1 LV, HV and UMS charges'!$B$12:$B$45,MATCH($A67,'Annex 1 LV, HV and UMS charges'!$A$12:$A$310,0)),INDEX('Annex 4 LDNO charges'!$B$14:$B$203,MATCH($A67,'Annex 4 LDNO charges'!$A$14:$A$203,0)))=0,"",IFERROR(INDEX('Annex 1 LV, HV and UMS charges'!$B$12:$B$45,MATCH($A67,'Annex 1 LV, HV and UMS charges'!$A$12:$A$310,0)),INDEX('Annex 4 LDNO charges'!$B$14:$B$203,MATCH($A67,'Annex 4 LDNO charges'!$A$14:$A$203,0))))</f>
        <v/>
      </c>
      <c r="C67" s="157">
        <v>0</v>
      </c>
      <c r="D67" s="174"/>
      <c r="E67" s="173">
        <v>-0.02</v>
      </c>
    </row>
    <row r="68" spans="1:5" ht="24.95" customHeight="1" x14ac:dyDescent="0.2">
      <c r="A68" s="158" t="s">
        <v>623</v>
      </c>
      <c r="B68" s="43" t="str">
        <f>IF(IFERROR(INDEX('Annex 1 LV, HV and UMS charges'!$B$12:$B$45,MATCH($A68,'Annex 1 LV, HV and UMS charges'!$A$12:$A$310,0)),INDEX('Annex 4 LDNO charges'!$B$14:$B$203,MATCH($A68,'Annex 4 LDNO charges'!$A$14:$A$203,0)))=0,"",IFERROR(INDEX('Annex 1 LV, HV and UMS charges'!$B$12:$B$45,MATCH($A68,'Annex 1 LV, HV and UMS charges'!$A$12:$A$310,0)),INDEX('Annex 4 LDNO charges'!$B$14:$B$203,MATCH($A68,'Annex 4 LDNO charges'!$A$14:$A$203,0))))</f>
        <v/>
      </c>
      <c r="C68" s="157">
        <v>0</v>
      </c>
      <c r="D68" s="174"/>
      <c r="E68" s="173">
        <v>-0.02</v>
      </c>
    </row>
    <row r="69" spans="1:5" ht="24.95" customHeight="1" x14ac:dyDescent="0.2">
      <c r="A69" s="158" t="s">
        <v>624</v>
      </c>
      <c r="B69" s="43" t="str">
        <f>IF(IFERROR(INDEX('Annex 1 LV, HV and UMS charges'!$B$12:$B$45,MATCH($A69,'Annex 1 LV, HV and UMS charges'!$A$12:$A$310,0)),INDEX('Annex 4 LDNO charges'!$B$14:$B$203,MATCH($A69,'Annex 4 LDNO charges'!$A$14:$A$203,0)))=0,"",IFERROR(INDEX('Annex 1 LV, HV and UMS charges'!$B$12:$B$45,MATCH($A69,'Annex 1 LV, HV and UMS charges'!$A$12:$A$310,0)),INDEX('Annex 4 LDNO charges'!$B$14:$B$203,MATCH($A69,'Annex 4 LDNO charges'!$A$14:$A$203,0))))</f>
        <v/>
      </c>
      <c r="C69" s="157">
        <v>0</v>
      </c>
      <c r="D69" s="174"/>
      <c r="E69" s="173">
        <v>-0.02</v>
      </c>
    </row>
    <row r="70" spans="1:5" ht="24.95" customHeight="1" x14ac:dyDescent="0.2">
      <c r="A70" s="158" t="s">
        <v>625</v>
      </c>
      <c r="B70" s="43" t="str">
        <f>IF(IFERROR(INDEX('Annex 1 LV, HV and UMS charges'!$B$12:$B$45,MATCH($A70,'Annex 1 LV, HV and UMS charges'!$A$12:$A$310,0)),INDEX('Annex 4 LDNO charges'!$B$14:$B$203,MATCH($A70,'Annex 4 LDNO charges'!$A$14:$A$203,0)))=0,"",IFERROR(INDEX('Annex 1 LV, HV and UMS charges'!$B$12:$B$45,MATCH($A70,'Annex 1 LV, HV and UMS charges'!$A$12:$A$310,0)),INDEX('Annex 4 LDNO charges'!$B$14:$B$203,MATCH($A70,'Annex 4 LDNO charges'!$A$14:$A$203,0))))</f>
        <v/>
      </c>
      <c r="C70" s="157">
        <v>0</v>
      </c>
      <c r="D70" s="174"/>
      <c r="E70" s="173">
        <v>-0.02</v>
      </c>
    </row>
    <row r="71" spans="1:5" ht="24.95" customHeight="1" x14ac:dyDescent="0.2">
      <c r="A71" s="158" t="s">
        <v>626</v>
      </c>
      <c r="B71" s="43" t="str">
        <f>IF(IFERROR(INDEX('Annex 1 LV, HV and UMS charges'!$B$12:$B$45,MATCH($A71,'Annex 1 LV, HV and UMS charges'!$A$12:$A$310,0)),INDEX('Annex 4 LDNO charges'!$B$14:$B$203,MATCH($A71,'Annex 4 LDNO charges'!$A$14:$A$203,0)))=0,"",IFERROR(INDEX('Annex 1 LV, HV and UMS charges'!$B$12:$B$45,MATCH($A71,'Annex 1 LV, HV and UMS charges'!$A$12:$A$310,0)),INDEX('Annex 4 LDNO charges'!$B$14:$B$203,MATCH($A71,'Annex 4 LDNO charges'!$A$14:$A$203,0))))</f>
        <v/>
      </c>
      <c r="C71" s="157">
        <v>0</v>
      </c>
      <c r="D71" s="174"/>
      <c r="E71" s="173">
        <v>-0.02</v>
      </c>
    </row>
    <row r="72" spans="1:5" ht="24.95" customHeight="1" x14ac:dyDescent="0.2">
      <c r="A72" s="158" t="s">
        <v>627</v>
      </c>
      <c r="B72" s="43" t="str">
        <f>IF(IFERROR(INDEX('Annex 1 LV, HV and UMS charges'!$B$12:$B$45,MATCH($A72,'Annex 1 LV, HV and UMS charges'!$A$12:$A$310,0)),INDEX('Annex 4 LDNO charges'!$B$14:$B$203,MATCH($A72,'Annex 4 LDNO charges'!$A$14:$A$203,0)))=0,"",IFERROR(INDEX('Annex 1 LV, HV and UMS charges'!$B$12:$B$45,MATCH($A72,'Annex 1 LV, HV and UMS charges'!$A$12:$A$310,0)),INDEX('Annex 4 LDNO charges'!$B$14:$B$203,MATCH($A72,'Annex 4 LDNO charges'!$A$14:$A$203,0))))</f>
        <v/>
      </c>
      <c r="C72" s="157">
        <v>0</v>
      </c>
      <c r="D72" s="174"/>
      <c r="E72" s="173">
        <v>-0.02</v>
      </c>
    </row>
    <row r="73" spans="1:5" ht="24.95" customHeight="1" x14ac:dyDescent="0.2">
      <c r="A73" s="158" t="s">
        <v>628</v>
      </c>
      <c r="B73" s="43" t="str">
        <f>IF(IFERROR(INDEX('Annex 1 LV, HV and UMS charges'!$B$12:$B$45,MATCH($A73,'Annex 1 LV, HV and UMS charges'!$A$12:$A$310,0)),INDEX('Annex 4 LDNO charges'!$B$14:$B$203,MATCH($A73,'Annex 4 LDNO charges'!$A$14:$A$203,0)))=0,"",IFERROR(INDEX('Annex 1 LV, HV and UMS charges'!$B$12:$B$45,MATCH($A73,'Annex 1 LV, HV and UMS charges'!$A$12:$A$310,0)),INDEX('Annex 4 LDNO charges'!$B$14:$B$203,MATCH($A73,'Annex 4 LDNO charges'!$A$14:$A$203,0))))</f>
        <v/>
      </c>
      <c r="C73" s="157">
        <v>0</v>
      </c>
      <c r="D73" s="174"/>
      <c r="E73" s="173">
        <v>-0.02</v>
      </c>
    </row>
    <row r="74" spans="1:5" ht="24.95" customHeight="1" x14ac:dyDescent="0.2">
      <c r="A74" s="158" t="s">
        <v>629</v>
      </c>
      <c r="B74" s="43" t="str">
        <f>IF(IFERROR(INDEX('Annex 1 LV, HV and UMS charges'!$B$12:$B$45,MATCH($A74,'Annex 1 LV, HV and UMS charges'!$A$12:$A$310,0)),INDEX('Annex 4 LDNO charges'!$B$14:$B$203,MATCH($A74,'Annex 4 LDNO charges'!$A$14:$A$203,0)))=0,"",IFERROR(INDEX('Annex 1 LV, HV and UMS charges'!$B$12:$B$45,MATCH($A74,'Annex 1 LV, HV and UMS charges'!$A$12:$A$310,0)),INDEX('Annex 4 LDNO charges'!$B$14:$B$203,MATCH($A74,'Annex 4 LDNO charges'!$A$14:$A$203,0))))</f>
        <v/>
      </c>
      <c r="C74" s="157">
        <v>0</v>
      </c>
      <c r="D74" s="174"/>
      <c r="E74" s="173">
        <v>-0.02</v>
      </c>
    </row>
    <row r="75" spans="1:5" ht="24.95" customHeight="1" x14ac:dyDescent="0.2">
      <c r="A75" s="158" t="s">
        <v>630</v>
      </c>
      <c r="B75" s="43" t="str">
        <f>IF(IFERROR(INDEX('Annex 1 LV, HV and UMS charges'!$B$12:$B$45,MATCH($A75,'Annex 1 LV, HV and UMS charges'!$A$12:$A$310,0)),INDEX('Annex 4 LDNO charges'!$B$14:$B$203,MATCH($A75,'Annex 4 LDNO charges'!$A$14:$A$203,0)))=0,"",IFERROR(INDEX('Annex 1 LV, HV and UMS charges'!$B$12:$B$45,MATCH($A75,'Annex 1 LV, HV and UMS charges'!$A$12:$A$310,0)),INDEX('Annex 4 LDNO charges'!$B$14:$B$203,MATCH($A75,'Annex 4 LDNO charges'!$A$14:$A$203,0))))</f>
        <v/>
      </c>
      <c r="C75" s="157">
        <v>0</v>
      </c>
      <c r="D75" s="174"/>
      <c r="E75" s="173">
        <v>-0.02</v>
      </c>
    </row>
    <row r="76" spans="1:5" ht="24.95" customHeight="1" x14ac:dyDescent="0.2">
      <c r="A76" s="158" t="s">
        <v>631</v>
      </c>
      <c r="B76" s="43" t="str">
        <f>IF(IFERROR(INDEX('Annex 1 LV, HV and UMS charges'!$B$12:$B$45,MATCH($A76,'Annex 1 LV, HV and UMS charges'!$A$12:$A$310,0)),INDEX('Annex 4 LDNO charges'!$B$14:$B$203,MATCH($A76,'Annex 4 LDNO charges'!$A$14:$A$203,0)))=0,"",IFERROR(INDEX('Annex 1 LV, HV and UMS charges'!$B$12:$B$45,MATCH($A76,'Annex 1 LV, HV and UMS charges'!$A$12:$A$310,0)),INDEX('Annex 4 LDNO charges'!$B$14:$B$203,MATCH($A76,'Annex 4 LDNO charges'!$A$14:$A$203,0))))</f>
        <v/>
      </c>
      <c r="C76" s="157">
        <v>0</v>
      </c>
      <c r="D76" s="174"/>
      <c r="E76" s="173">
        <v>-0.02</v>
      </c>
    </row>
    <row r="77" spans="1:5" ht="24.95" customHeight="1" x14ac:dyDescent="0.2">
      <c r="A77" s="158" t="s">
        <v>632</v>
      </c>
      <c r="B77" s="43" t="str">
        <f>IF(IFERROR(INDEX('Annex 1 LV, HV and UMS charges'!$B$12:$B$45,MATCH($A77,'Annex 1 LV, HV and UMS charges'!$A$12:$A$310,0)),INDEX('Annex 4 LDNO charges'!$B$14:$B$203,MATCH($A77,'Annex 4 LDNO charges'!$A$14:$A$203,0)))=0,"",IFERROR(INDEX('Annex 1 LV, HV and UMS charges'!$B$12:$B$45,MATCH($A77,'Annex 1 LV, HV and UMS charges'!$A$12:$A$310,0)),INDEX('Annex 4 LDNO charges'!$B$14:$B$203,MATCH($A77,'Annex 4 LDNO charges'!$A$14:$A$203,0))))</f>
        <v/>
      </c>
      <c r="C77" s="157">
        <v>0</v>
      </c>
      <c r="D77" s="174"/>
      <c r="E77" s="173">
        <v>-0.02</v>
      </c>
    </row>
    <row r="78" spans="1:5" ht="24.95" customHeight="1" x14ac:dyDescent="0.2">
      <c r="A78" s="158" t="s">
        <v>633</v>
      </c>
      <c r="B78" s="43" t="str">
        <f>IF(IFERROR(INDEX('Annex 1 LV, HV and UMS charges'!$B$12:$B$45,MATCH($A78,'Annex 1 LV, HV and UMS charges'!$A$12:$A$310,0)),INDEX('Annex 4 LDNO charges'!$B$14:$B$203,MATCH($A78,'Annex 4 LDNO charges'!$A$14:$A$203,0)))=0,"",IFERROR(INDEX('Annex 1 LV, HV and UMS charges'!$B$12:$B$45,MATCH($A78,'Annex 1 LV, HV and UMS charges'!$A$12:$A$310,0)),INDEX('Annex 4 LDNO charges'!$B$14:$B$203,MATCH($A78,'Annex 4 LDNO charges'!$A$14:$A$203,0))))</f>
        <v/>
      </c>
      <c r="C78" s="157">
        <v>0</v>
      </c>
      <c r="D78" s="174"/>
      <c r="E78" s="173">
        <v>-0.02</v>
      </c>
    </row>
    <row r="79" spans="1:5" ht="24.95" customHeight="1" x14ac:dyDescent="0.2">
      <c r="A79" s="158" t="s">
        <v>678</v>
      </c>
      <c r="B79" s="43" t="str">
        <f>IF(IFERROR(INDEX('Annex 1 LV, HV and UMS charges'!$B$12:$B$45,MATCH($A79,'Annex 1 LV, HV and UMS charges'!$A$12:$A$310,0)),INDEX('Annex 4 LDNO charges'!$B$14:$B$203,MATCH($A79,'Annex 4 LDNO charges'!$A$14:$A$203,0)))=0,"",IFERROR(INDEX('Annex 1 LV, HV and UMS charges'!$B$12:$B$45,MATCH($A79,'Annex 1 LV, HV and UMS charges'!$A$12:$A$310,0)),INDEX('Annex 4 LDNO charges'!$B$14:$B$203,MATCH($A79,'Annex 4 LDNO charges'!$A$14:$A$203,0))))</f>
        <v/>
      </c>
      <c r="C79" s="172" t="s">
        <v>641</v>
      </c>
      <c r="D79" s="173">
        <v>0</v>
      </c>
      <c r="E79" s="173">
        <v>-0.02</v>
      </c>
    </row>
    <row r="80" spans="1:5" ht="24.95" customHeight="1" x14ac:dyDescent="0.2">
      <c r="A80" s="158" t="s">
        <v>679</v>
      </c>
      <c r="B80" s="43" t="str">
        <f>IF(IFERROR(INDEX('Annex 1 LV, HV and UMS charges'!$B$12:$B$45,MATCH($A80,'Annex 1 LV, HV and UMS charges'!$A$12:$A$310,0)),INDEX('Annex 4 LDNO charges'!$B$14:$B$203,MATCH($A80,'Annex 4 LDNO charges'!$A$14:$A$203,0)))=0,"",IFERROR(INDEX('Annex 1 LV, HV and UMS charges'!$B$12:$B$45,MATCH($A80,'Annex 1 LV, HV and UMS charges'!$A$12:$A$310,0)),INDEX('Annex 4 LDNO charges'!$B$14:$B$203,MATCH($A80,'Annex 4 LDNO charges'!$A$14:$A$203,0))))</f>
        <v/>
      </c>
      <c r="C80" s="157" t="s">
        <v>640</v>
      </c>
      <c r="D80" s="174"/>
      <c r="E80" s="173">
        <v>-0.02</v>
      </c>
    </row>
    <row r="81" spans="1:5" ht="24.95" customHeight="1" x14ac:dyDescent="0.2">
      <c r="A81" s="158" t="s">
        <v>680</v>
      </c>
      <c r="B81" s="43" t="str">
        <f>IF(IFERROR(INDEX('Annex 1 LV, HV and UMS charges'!$B$12:$B$45,MATCH($A81,'Annex 1 LV, HV and UMS charges'!$A$12:$A$310,0)),INDEX('Annex 4 LDNO charges'!$B$14:$B$203,MATCH($A81,'Annex 4 LDNO charges'!$A$14:$A$203,0)))=0,"",IFERROR(INDEX('Annex 1 LV, HV and UMS charges'!$B$12:$B$45,MATCH($A81,'Annex 1 LV, HV and UMS charges'!$A$12:$A$310,0)),INDEX('Annex 4 LDNO charges'!$B$14:$B$203,MATCH($A81,'Annex 4 LDNO charges'!$A$14:$A$203,0))))</f>
        <v/>
      </c>
      <c r="C81" s="157" t="s">
        <v>640</v>
      </c>
      <c r="D81" s="174"/>
      <c r="E81" s="173">
        <v>-0.02</v>
      </c>
    </row>
    <row r="82" spans="1:5" ht="24.95" customHeight="1" x14ac:dyDescent="0.2">
      <c r="A82" s="158" t="s">
        <v>681</v>
      </c>
      <c r="B82" s="43" t="str">
        <f>IF(IFERROR(INDEX('Annex 1 LV, HV and UMS charges'!$B$12:$B$45,MATCH($A82,'Annex 1 LV, HV and UMS charges'!$A$12:$A$310,0)),INDEX('Annex 4 LDNO charges'!$B$14:$B$203,MATCH($A82,'Annex 4 LDNO charges'!$A$14:$A$203,0)))=0,"",IFERROR(INDEX('Annex 1 LV, HV and UMS charges'!$B$12:$B$45,MATCH($A82,'Annex 1 LV, HV and UMS charges'!$A$12:$A$310,0)),INDEX('Annex 4 LDNO charges'!$B$14:$B$203,MATCH($A82,'Annex 4 LDNO charges'!$A$14:$A$203,0))))</f>
        <v/>
      </c>
      <c r="C82" s="157" t="s">
        <v>640</v>
      </c>
      <c r="D82" s="174"/>
      <c r="E82" s="173">
        <v>-0.02</v>
      </c>
    </row>
    <row r="83" spans="1:5" ht="24.95" customHeight="1" x14ac:dyDescent="0.2">
      <c r="A83" s="158" t="s">
        <v>682</v>
      </c>
      <c r="B83" s="43" t="str">
        <f>IF(IFERROR(INDEX('Annex 1 LV, HV and UMS charges'!$B$12:$B$45,MATCH($A83,'Annex 1 LV, HV and UMS charges'!$A$12:$A$310,0)),INDEX('Annex 4 LDNO charges'!$B$14:$B$203,MATCH($A83,'Annex 4 LDNO charges'!$A$14:$A$203,0)))=0,"",IFERROR(INDEX('Annex 1 LV, HV and UMS charges'!$B$12:$B$45,MATCH($A83,'Annex 1 LV, HV and UMS charges'!$A$12:$A$310,0)),INDEX('Annex 4 LDNO charges'!$B$14:$B$203,MATCH($A83,'Annex 4 LDNO charges'!$A$14:$A$203,0))))</f>
        <v/>
      </c>
      <c r="C83" s="157" t="s">
        <v>640</v>
      </c>
      <c r="D83" s="174"/>
      <c r="E83" s="173">
        <v>-0.02</v>
      </c>
    </row>
    <row r="84" spans="1:5" ht="24.95" customHeight="1" x14ac:dyDescent="0.2">
      <c r="A84" s="158" t="s">
        <v>683</v>
      </c>
      <c r="B84" s="43" t="str">
        <f>IF(IFERROR(INDEX('Annex 1 LV, HV and UMS charges'!$B$12:$B$45,MATCH($A84,'Annex 1 LV, HV and UMS charges'!$A$12:$A$310,0)),INDEX('Annex 4 LDNO charges'!$B$14:$B$203,MATCH($A84,'Annex 4 LDNO charges'!$A$14:$A$203,0)))=0,"",IFERROR(INDEX('Annex 1 LV, HV and UMS charges'!$B$12:$B$45,MATCH($A84,'Annex 1 LV, HV and UMS charges'!$A$12:$A$310,0)),INDEX('Annex 4 LDNO charges'!$B$14:$B$203,MATCH($A84,'Annex 4 LDNO charges'!$A$14:$A$203,0))))</f>
        <v/>
      </c>
      <c r="C84" s="157" t="s">
        <v>640</v>
      </c>
      <c r="D84" s="174"/>
      <c r="E84" s="173">
        <v>-0.02</v>
      </c>
    </row>
    <row r="85" spans="1:5" ht="24.95" customHeight="1" x14ac:dyDescent="0.2">
      <c r="A85" s="158" t="s">
        <v>604</v>
      </c>
      <c r="B85" s="43" t="str">
        <f>IF(IFERROR(INDEX('Annex 1 LV, HV and UMS charges'!$B$12:$B$45,MATCH($A85,'Annex 1 LV, HV and UMS charges'!$A$12:$A$310,0)),INDEX('Annex 4 LDNO charges'!$B$14:$B$203,MATCH($A85,'Annex 4 LDNO charges'!$A$14:$A$203,0)))=0,"",IFERROR(INDEX('Annex 1 LV, HV and UMS charges'!$B$12:$B$45,MATCH($A85,'Annex 1 LV, HV and UMS charges'!$A$12:$A$310,0)),INDEX('Annex 4 LDNO charges'!$B$14:$B$203,MATCH($A85,'Annex 4 LDNO charges'!$A$14:$A$203,0))))</f>
        <v/>
      </c>
      <c r="C85" s="157">
        <v>0</v>
      </c>
      <c r="D85" s="174"/>
      <c r="E85" s="173">
        <v>-0.02</v>
      </c>
    </row>
    <row r="86" spans="1:5" ht="24.95" customHeight="1" x14ac:dyDescent="0.2">
      <c r="A86" s="158" t="s">
        <v>605</v>
      </c>
      <c r="B86" s="43" t="str">
        <f>IF(IFERROR(INDEX('Annex 1 LV, HV and UMS charges'!$B$12:$B$45,MATCH($A86,'Annex 1 LV, HV and UMS charges'!$A$12:$A$310,0)),INDEX('Annex 4 LDNO charges'!$B$14:$B$203,MATCH($A86,'Annex 4 LDNO charges'!$A$14:$A$203,0)))=0,"",IFERROR(INDEX('Annex 1 LV, HV and UMS charges'!$B$12:$B$45,MATCH($A86,'Annex 1 LV, HV and UMS charges'!$A$12:$A$310,0)),INDEX('Annex 4 LDNO charges'!$B$14:$B$203,MATCH($A86,'Annex 4 LDNO charges'!$A$14:$A$203,0))))</f>
        <v/>
      </c>
      <c r="C86" s="157">
        <v>0</v>
      </c>
      <c r="D86" s="174"/>
      <c r="E86" s="173">
        <v>-0.02</v>
      </c>
    </row>
    <row r="87" spans="1:5" ht="24.95" customHeight="1" x14ac:dyDescent="0.2">
      <c r="A87" s="158" t="s">
        <v>606</v>
      </c>
      <c r="B87" s="43" t="str">
        <f>IF(IFERROR(INDEX('Annex 1 LV, HV and UMS charges'!$B$12:$B$45,MATCH($A87,'Annex 1 LV, HV and UMS charges'!$A$12:$A$310,0)),INDEX('Annex 4 LDNO charges'!$B$14:$B$203,MATCH($A87,'Annex 4 LDNO charges'!$A$14:$A$203,0)))=0,"",IFERROR(INDEX('Annex 1 LV, HV and UMS charges'!$B$12:$B$45,MATCH($A87,'Annex 1 LV, HV and UMS charges'!$A$12:$A$310,0)),INDEX('Annex 4 LDNO charges'!$B$14:$B$203,MATCH($A87,'Annex 4 LDNO charges'!$A$14:$A$203,0))))</f>
        <v/>
      </c>
      <c r="C87" s="157">
        <v>0</v>
      </c>
      <c r="D87" s="174"/>
      <c r="E87" s="173">
        <v>-0.02</v>
      </c>
    </row>
    <row r="88" spans="1:5" ht="24.95" customHeight="1" x14ac:dyDescent="0.2">
      <c r="A88" s="158" t="s">
        <v>607</v>
      </c>
      <c r="B88" s="43" t="str">
        <f>IF(IFERROR(INDEX('Annex 1 LV, HV and UMS charges'!$B$12:$B$45,MATCH($A88,'Annex 1 LV, HV and UMS charges'!$A$12:$A$310,0)),INDEX('Annex 4 LDNO charges'!$B$14:$B$203,MATCH($A88,'Annex 4 LDNO charges'!$A$14:$A$203,0)))=0,"",IFERROR(INDEX('Annex 1 LV, HV and UMS charges'!$B$12:$B$45,MATCH($A88,'Annex 1 LV, HV and UMS charges'!$A$12:$A$310,0)),INDEX('Annex 4 LDNO charges'!$B$14:$B$203,MATCH($A88,'Annex 4 LDNO charges'!$A$14:$A$203,0))))</f>
        <v/>
      </c>
      <c r="C88" s="157">
        <v>0</v>
      </c>
      <c r="D88" s="174"/>
      <c r="E88" s="173">
        <v>-0.02</v>
      </c>
    </row>
    <row r="89" spans="1:5" ht="24.95" customHeight="1" x14ac:dyDescent="0.2">
      <c r="A89" s="158" t="s">
        <v>608</v>
      </c>
      <c r="B89" s="43" t="str">
        <f>IF(IFERROR(INDEX('Annex 1 LV, HV and UMS charges'!$B$12:$B$45,MATCH($A89,'Annex 1 LV, HV and UMS charges'!$A$12:$A$310,0)),INDEX('Annex 4 LDNO charges'!$B$14:$B$203,MATCH($A89,'Annex 4 LDNO charges'!$A$14:$A$203,0)))=0,"",IFERROR(INDEX('Annex 1 LV, HV and UMS charges'!$B$12:$B$45,MATCH($A89,'Annex 1 LV, HV and UMS charges'!$A$12:$A$310,0)),INDEX('Annex 4 LDNO charges'!$B$14:$B$203,MATCH($A89,'Annex 4 LDNO charges'!$A$14:$A$203,0))))</f>
        <v/>
      </c>
      <c r="C89" s="157">
        <v>0</v>
      </c>
      <c r="D89" s="174"/>
      <c r="E89" s="173">
        <v>-0.02</v>
      </c>
    </row>
    <row r="90" spans="1:5" ht="24.95" customHeight="1" x14ac:dyDescent="0.2">
      <c r="A90" s="158" t="s">
        <v>609</v>
      </c>
      <c r="B90" s="43" t="str">
        <f>IF(IFERROR(INDEX('Annex 1 LV, HV and UMS charges'!$B$12:$B$45,MATCH($A90,'Annex 1 LV, HV and UMS charges'!$A$12:$A$310,0)),INDEX('Annex 4 LDNO charges'!$B$14:$B$203,MATCH($A90,'Annex 4 LDNO charges'!$A$14:$A$203,0)))=0,"",IFERROR(INDEX('Annex 1 LV, HV and UMS charges'!$B$12:$B$45,MATCH($A90,'Annex 1 LV, HV and UMS charges'!$A$12:$A$310,0)),INDEX('Annex 4 LDNO charges'!$B$14:$B$203,MATCH($A90,'Annex 4 LDNO charges'!$A$14:$A$203,0))))</f>
        <v/>
      </c>
      <c r="C90" s="157">
        <v>0</v>
      </c>
      <c r="D90" s="174"/>
      <c r="E90" s="173">
        <v>-0.02</v>
      </c>
    </row>
    <row r="91" spans="1:5" ht="24.95" customHeight="1" x14ac:dyDescent="0.2">
      <c r="A91" s="158" t="s">
        <v>610</v>
      </c>
      <c r="B91" s="43" t="str">
        <f>IF(IFERROR(INDEX('Annex 1 LV, HV and UMS charges'!$B$12:$B$45,MATCH($A91,'Annex 1 LV, HV and UMS charges'!$A$12:$A$310,0)),INDEX('Annex 4 LDNO charges'!$B$14:$B$203,MATCH($A91,'Annex 4 LDNO charges'!$A$14:$A$203,0)))=0,"",IFERROR(INDEX('Annex 1 LV, HV and UMS charges'!$B$12:$B$45,MATCH($A91,'Annex 1 LV, HV and UMS charges'!$A$12:$A$310,0)),INDEX('Annex 4 LDNO charges'!$B$14:$B$203,MATCH($A91,'Annex 4 LDNO charges'!$A$14:$A$203,0))))</f>
        <v/>
      </c>
      <c r="C91" s="157">
        <v>0</v>
      </c>
      <c r="D91" s="174"/>
      <c r="E91" s="173">
        <v>-0.02</v>
      </c>
    </row>
    <row r="92" spans="1:5" ht="24.95" customHeight="1" x14ac:dyDescent="0.2">
      <c r="A92" s="158" t="s">
        <v>611</v>
      </c>
      <c r="B92" s="43" t="str">
        <f>IF(IFERROR(INDEX('Annex 1 LV, HV and UMS charges'!$B$12:$B$45,MATCH($A92,'Annex 1 LV, HV and UMS charges'!$A$12:$A$310,0)),INDEX('Annex 4 LDNO charges'!$B$14:$B$203,MATCH($A92,'Annex 4 LDNO charges'!$A$14:$A$203,0)))=0,"",IFERROR(INDEX('Annex 1 LV, HV and UMS charges'!$B$12:$B$45,MATCH($A92,'Annex 1 LV, HV and UMS charges'!$A$12:$A$310,0)),INDEX('Annex 4 LDNO charges'!$B$14:$B$203,MATCH($A92,'Annex 4 LDNO charges'!$A$14:$A$203,0))))</f>
        <v/>
      </c>
      <c r="C92" s="157">
        <v>0</v>
      </c>
      <c r="D92" s="174"/>
      <c r="E92" s="173">
        <v>-0.02</v>
      </c>
    </row>
    <row r="93" spans="1:5" ht="24.95" customHeight="1" x14ac:dyDescent="0.2">
      <c r="A93" s="158" t="s">
        <v>612</v>
      </c>
      <c r="B93" s="43" t="str">
        <f>IF(IFERROR(INDEX('Annex 1 LV, HV and UMS charges'!$B$12:$B$45,MATCH($A93,'Annex 1 LV, HV and UMS charges'!$A$12:$A$310,0)),INDEX('Annex 4 LDNO charges'!$B$14:$B$203,MATCH($A93,'Annex 4 LDNO charges'!$A$14:$A$203,0)))=0,"",IFERROR(INDEX('Annex 1 LV, HV and UMS charges'!$B$12:$B$45,MATCH($A93,'Annex 1 LV, HV and UMS charges'!$A$12:$A$310,0)),INDEX('Annex 4 LDNO charges'!$B$14:$B$203,MATCH($A93,'Annex 4 LDNO charges'!$A$14:$A$203,0))))</f>
        <v/>
      </c>
      <c r="C93" s="157">
        <v>0</v>
      </c>
      <c r="D93" s="174"/>
      <c r="E93" s="173">
        <v>-0.02</v>
      </c>
    </row>
    <row r="94" spans="1:5" ht="24.95" customHeight="1" x14ac:dyDescent="0.2">
      <c r="A94" s="158" t="s">
        <v>613</v>
      </c>
      <c r="B94" s="43" t="str">
        <f>IF(IFERROR(INDEX('Annex 1 LV, HV and UMS charges'!$B$12:$B$45,MATCH($A94,'Annex 1 LV, HV and UMS charges'!$A$12:$A$310,0)),INDEX('Annex 4 LDNO charges'!$B$14:$B$203,MATCH($A94,'Annex 4 LDNO charges'!$A$14:$A$203,0)))=0,"",IFERROR(INDEX('Annex 1 LV, HV and UMS charges'!$B$12:$B$45,MATCH($A94,'Annex 1 LV, HV and UMS charges'!$A$12:$A$310,0)),INDEX('Annex 4 LDNO charges'!$B$14:$B$203,MATCH($A94,'Annex 4 LDNO charges'!$A$14:$A$203,0))))</f>
        <v/>
      </c>
      <c r="C94" s="157">
        <v>0</v>
      </c>
      <c r="D94" s="174"/>
      <c r="E94" s="173">
        <v>-0.02</v>
      </c>
    </row>
    <row r="95" spans="1:5" ht="24.95" customHeight="1" x14ac:dyDescent="0.2">
      <c r="A95" s="158" t="s">
        <v>614</v>
      </c>
      <c r="B95" s="43" t="str">
        <f>IF(IFERROR(INDEX('Annex 1 LV, HV and UMS charges'!$B$12:$B$45,MATCH($A95,'Annex 1 LV, HV and UMS charges'!$A$12:$A$310,0)),INDEX('Annex 4 LDNO charges'!$B$14:$B$203,MATCH($A95,'Annex 4 LDNO charges'!$A$14:$A$203,0)))=0,"",IFERROR(INDEX('Annex 1 LV, HV and UMS charges'!$B$12:$B$45,MATCH($A95,'Annex 1 LV, HV and UMS charges'!$A$12:$A$310,0)),INDEX('Annex 4 LDNO charges'!$B$14:$B$203,MATCH($A95,'Annex 4 LDNO charges'!$A$14:$A$203,0))))</f>
        <v/>
      </c>
      <c r="C95" s="157">
        <v>0</v>
      </c>
      <c r="D95" s="174"/>
      <c r="E95" s="173">
        <v>-0.02</v>
      </c>
    </row>
    <row r="96" spans="1:5" ht="24.95" customHeight="1" x14ac:dyDescent="0.2">
      <c r="A96" s="158" t="s">
        <v>615</v>
      </c>
      <c r="B96" s="43" t="str">
        <f>IF(IFERROR(INDEX('Annex 1 LV, HV and UMS charges'!$B$12:$B$45,MATCH($A96,'Annex 1 LV, HV and UMS charges'!$A$12:$A$310,0)),INDEX('Annex 4 LDNO charges'!$B$14:$B$203,MATCH($A96,'Annex 4 LDNO charges'!$A$14:$A$203,0)))=0,"",IFERROR(INDEX('Annex 1 LV, HV and UMS charges'!$B$12:$B$45,MATCH($A96,'Annex 1 LV, HV and UMS charges'!$A$12:$A$310,0)),INDEX('Annex 4 LDNO charges'!$B$14:$B$203,MATCH($A96,'Annex 4 LDNO charges'!$A$14:$A$203,0))))</f>
        <v/>
      </c>
      <c r="C96" s="157">
        <v>0</v>
      </c>
      <c r="D96" s="174"/>
      <c r="E96" s="173">
        <v>-0.02</v>
      </c>
    </row>
    <row r="97" spans="1:5" ht="24.95" customHeight="1" x14ac:dyDescent="0.2">
      <c r="A97" s="158" t="s">
        <v>616</v>
      </c>
      <c r="B97" s="43" t="str">
        <f>IF(IFERROR(INDEX('Annex 1 LV, HV and UMS charges'!$B$12:$B$45,MATCH($A97,'Annex 1 LV, HV and UMS charges'!$A$12:$A$310,0)),INDEX('Annex 4 LDNO charges'!$B$14:$B$203,MATCH($A97,'Annex 4 LDNO charges'!$A$14:$A$203,0)))=0,"",IFERROR(INDEX('Annex 1 LV, HV and UMS charges'!$B$12:$B$45,MATCH($A97,'Annex 1 LV, HV and UMS charges'!$A$12:$A$310,0)),INDEX('Annex 4 LDNO charges'!$B$14:$B$203,MATCH($A97,'Annex 4 LDNO charges'!$A$14:$A$203,0))))</f>
        <v/>
      </c>
      <c r="C97" s="157">
        <v>0</v>
      </c>
      <c r="D97" s="174"/>
      <c r="E97" s="173">
        <v>-0.02</v>
      </c>
    </row>
    <row r="98" spans="1:5" ht="24.95" customHeight="1" x14ac:dyDescent="0.2">
      <c r="A98" s="158" t="s">
        <v>617</v>
      </c>
      <c r="B98" s="43" t="str">
        <f>IF(IFERROR(INDEX('Annex 1 LV, HV and UMS charges'!$B$12:$B$45,MATCH($A98,'Annex 1 LV, HV and UMS charges'!$A$12:$A$310,0)),INDEX('Annex 4 LDNO charges'!$B$14:$B$203,MATCH($A98,'Annex 4 LDNO charges'!$A$14:$A$203,0)))=0,"",IFERROR(INDEX('Annex 1 LV, HV and UMS charges'!$B$12:$B$45,MATCH($A98,'Annex 1 LV, HV and UMS charges'!$A$12:$A$310,0)),INDEX('Annex 4 LDNO charges'!$B$14:$B$203,MATCH($A98,'Annex 4 LDNO charges'!$A$14:$A$203,0))))</f>
        <v/>
      </c>
      <c r="C98" s="157">
        <v>0</v>
      </c>
      <c r="D98" s="174"/>
      <c r="E98" s="173">
        <v>-0.02</v>
      </c>
    </row>
    <row r="99" spans="1:5" ht="24.95" customHeight="1" x14ac:dyDescent="0.2">
      <c r="A99" s="158" t="s">
        <v>618</v>
      </c>
      <c r="B99" s="43" t="str">
        <f>IF(IFERROR(INDEX('Annex 1 LV, HV and UMS charges'!$B$12:$B$45,MATCH($A99,'Annex 1 LV, HV and UMS charges'!$A$12:$A$310,0)),INDEX('Annex 4 LDNO charges'!$B$14:$B$203,MATCH($A99,'Annex 4 LDNO charges'!$A$14:$A$203,0)))=0,"",IFERROR(INDEX('Annex 1 LV, HV and UMS charges'!$B$12:$B$45,MATCH($A99,'Annex 1 LV, HV and UMS charges'!$A$12:$A$310,0)),INDEX('Annex 4 LDNO charges'!$B$14:$B$203,MATCH($A99,'Annex 4 LDNO charges'!$A$14:$A$203,0))))</f>
        <v/>
      </c>
      <c r="C99" s="157">
        <v>0</v>
      </c>
      <c r="D99" s="174"/>
      <c r="E99" s="173">
        <v>-0.02</v>
      </c>
    </row>
    <row r="100" spans="1:5" ht="24.95" customHeight="1" x14ac:dyDescent="0.2">
      <c r="A100" s="158" t="s">
        <v>684</v>
      </c>
      <c r="B100" s="43" t="str">
        <f>IF(IFERROR(INDEX('Annex 1 LV, HV and UMS charges'!$B$12:$B$45,MATCH($A100,'Annex 1 LV, HV and UMS charges'!$A$12:$A$310,0)),INDEX('Annex 4 LDNO charges'!$B$14:$B$203,MATCH($A100,'Annex 4 LDNO charges'!$A$14:$A$203,0)))=0,"",IFERROR(INDEX('Annex 1 LV, HV and UMS charges'!$B$12:$B$45,MATCH($A100,'Annex 1 LV, HV and UMS charges'!$A$12:$A$310,0)),INDEX('Annex 4 LDNO charges'!$B$14:$B$203,MATCH($A100,'Annex 4 LDNO charges'!$A$14:$A$203,0))))</f>
        <v/>
      </c>
      <c r="C100" s="172" t="s">
        <v>641</v>
      </c>
      <c r="D100" s="173">
        <v>0</v>
      </c>
      <c r="E100" s="173">
        <v>-0.02</v>
      </c>
    </row>
    <row r="101" spans="1:5" ht="24.95" customHeight="1" x14ac:dyDescent="0.2">
      <c r="A101" s="158" t="s">
        <v>685</v>
      </c>
      <c r="B101" s="43" t="str">
        <f>IF(IFERROR(INDEX('Annex 1 LV, HV and UMS charges'!$B$12:$B$45,MATCH($A101,'Annex 1 LV, HV and UMS charges'!$A$12:$A$310,0)),INDEX('Annex 4 LDNO charges'!$B$14:$B$203,MATCH($A101,'Annex 4 LDNO charges'!$A$14:$A$203,0)))=0,"",IFERROR(INDEX('Annex 1 LV, HV and UMS charges'!$B$12:$B$45,MATCH($A101,'Annex 1 LV, HV and UMS charges'!$A$12:$A$310,0)),INDEX('Annex 4 LDNO charges'!$B$14:$B$203,MATCH($A101,'Annex 4 LDNO charges'!$A$14:$A$203,0))))</f>
        <v/>
      </c>
      <c r="C101" s="157" t="s">
        <v>640</v>
      </c>
      <c r="D101" s="174"/>
      <c r="E101" s="173">
        <v>-0.02</v>
      </c>
    </row>
    <row r="102" spans="1:5" ht="24.95" customHeight="1" x14ac:dyDescent="0.2">
      <c r="A102" s="158" t="s">
        <v>686</v>
      </c>
      <c r="B102" s="43" t="str">
        <f>IF(IFERROR(INDEX('Annex 1 LV, HV and UMS charges'!$B$12:$B$45,MATCH($A102,'Annex 1 LV, HV and UMS charges'!$A$12:$A$310,0)),INDEX('Annex 4 LDNO charges'!$B$14:$B$203,MATCH($A102,'Annex 4 LDNO charges'!$A$14:$A$203,0)))=0,"",IFERROR(INDEX('Annex 1 LV, HV and UMS charges'!$B$12:$B$45,MATCH($A102,'Annex 1 LV, HV and UMS charges'!$A$12:$A$310,0)),INDEX('Annex 4 LDNO charges'!$B$14:$B$203,MATCH($A102,'Annex 4 LDNO charges'!$A$14:$A$203,0))))</f>
        <v/>
      </c>
      <c r="C102" s="157" t="s">
        <v>640</v>
      </c>
      <c r="D102" s="174"/>
      <c r="E102" s="173">
        <v>-0.02</v>
      </c>
    </row>
    <row r="103" spans="1:5" ht="24.95" customHeight="1" x14ac:dyDescent="0.2">
      <c r="A103" s="158" t="s">
        <v>687</v>
      </c>
      <c r="B103" s="43" t="str">
        <f>IF(IFERROR(INDEX('Annex 1 LV, HV and UMS charges'!$B$12:$B$45,MATCH($A103,'Annex 1 LV, HV and UMS charges'!$A$12:$A$310,0)),INDEX('Annex 4 LDNO charges'!$B$14:$B$203,MATCH($A103,'Annex 4 LDNO charges'!$A$14:$A$203,0)))=0,"",IFERROR(INDEX('Annex 1 LV, HV and UMS charges'!$B$12:$B$45,MATCH($A103,'Annex 1 LV, HV and UMS charges'!$A$12:$A$310,0)),INDEX('Annex 4 LDNO charges'!$B$14:$B$203,MATCH($A103,'Annex 4 LDNO charges'!$A$14:$A$203,0))))</f>
        <v/>
      </c>
      <c r="C103" s="157" t="s">
        <v>640</v>
      </c>
      <c r="D103" s="174"/>
      <c r="E103" s="173">
        <v>-0.02</v>
      </c>
    </row>
    <row r="104" spans="1:5" ht="24.95" customHeight="1" x14ac:dyDescent="0.2">
      <c r="A104" s="158" t="s">
        <v>688</v>
      </c>
      <c r="B104" s="43" t="str">
        <f>IF(IFERROR(INDEX('Annex 1 LV, HV and UMS charges'!$B$12:$B$45,MATCH($A104,'Annex 1 LV, HV and UMS charges'!$A$12:$A$310,0)),INDEX('Annex 4 LDNO charges'!$B$14:$B$203,MATCH($A104,'Annex 4 LDNO charges'!$A$14:$A$203,0)))=0,"",IFERROR(INDEX('Annex 1 LV, HV and UMS charges'!$B$12:$B$45,MATCH($A104,'Annex 1 LV, HV and UMS charges'!$A$12:$A$310,0)),INDEX('Annex 4 LDNO charges'!$B$14:$B$203,MATCH($A104,'Annex 4 LDNO charges'!$A$14:$A$203,0))))</f>
        <v/>
      </c>
      <c r="C104" s="157" t="s">
        <v>640</v>
      </c>
      <c r="D104" s="174"/>
      <c r="E104" s="173">
        <v>-0.02</v>
      </c>
    </row>
    <row r="105" spans="1:5" ht="24.95" customHeight="1" x14ac:dyDescent="0.2">
      <c r="A105" s="158" t="s">
        <v>689</v>
      </c>
      <c r="B105" s="43" t="str">
        <f>IF(IFERROR(INDEX('Annex 1 LV, HV and UMS charges'!$B$12:$B$45,MATCH($A105,'Annex 1 LV, HV and UMS charges'!$A$12:$A$310,0)),INDEX('Annex 4 LDNO charges'!$B$14:$B$203,MATCH($A105,'Annex 4 LDNO charges'!$A$14:$A$203,0)))=0,"",IFERROR(INDEX('Annex 1 LV, HV and UMS charges'!$B$12:$B$45,MATCH($A105,'Annex 1 LV, HV and UMS charges'!$A$12:$A$310,0)),INDEX('Annex 4 LDNO charges'!$B$14:$B$203,MATCH($A105,'Annex 4 LDNO charges'!$A$14:$A$203,0))))</f>
        <v/>
      </c>
      <c r="C105" s="157" t="s">
        <v>640</v>
      </c>
      <c r="D105" s="174"/>
      <c r="E105" s="173">
        <v>-0.02</v>
      </c>
    </row>
    <row r="106" spans="1:5" ht="24.95" customHeight="1" x14ac:dyDescent="0.2">
      <c r="A106" s="158" t="s">
        <v>589</v>
      </c>
      <c r="B106" s="43" t="str">
        <f>IF(IFERROR(INDEX('Annex 1 LV, HV and UMS charges'!$B$12:$B$45,MATCH($A106,'Annex 1 LV, HV and UMS charges'!$A$12:$A$310,0)),INDEX('Annex 4 LDNO charges'!$B$14:$B$203,MATCH($A106,'Annex 4 LDNO charges'!$A$14:$A$203,0)))=0,"",IFERROR(INDEX('Annex 1 LV, HV and UMS charges'!$B$12:$B$45,MATCH($A106,'Annex 1 LV, HV and UMS charges'!$A$12:$A$310,0)),INDEX('Annex 4 LDNO charges'!$B$14:$B$203,MATCH($A106,'Annex 4 LDNO charges'!$A$14:$A$203,0))))</f>
        <v/>
      </c>
      <c r="C106" s="157">
        <v>0</v>
      </c>
      <c r="D106" s="174"/>
      <c r="E106" s="173">
        <v>-0.02</v>
      </c>
    </row>
    <row r="107" spans="1:5" ht="24.95" customHeight="1" x14ac:dyDescent="0.2">
      <c r="A107" s="158" t="s">
        <v>590</v>
      </c>
      <c r="B107" s="43" t="str">
        <f>IF(IFERROR(INDEX('Annex 1 LV, HV and UMS charges'!$B$12:$B$45,MATCH($A107,'Annex 1 LV, HV and UMS charges'!$A$12:$A$310,0)),INDEX('Annex 4 LDNO charges'!$B$14:$B$203,MATCH($A107,'Annex 4 LDNO charges'!$A$14:$A$203,0)))=0,"",IFERROR(INDEX('Annex 1 LV, HV and UMS charges'!$B$12:$B$45,MATCH($A107,'Annex 1 LV, HV and UMS charges'!$A$12:$A$310,0)),INDEX('Annex 4 LDNO charges'!$B$14:$B$203,MATCH($A107,'Annex 4 LDNO charges'!$A$14:$A$203,0))))</f>
        <v/>
      </c>
      <c r="C107" s="157">
        <v>0</v>
      </c>
      <c r="D107" s="174"/>
      <c r="E107" s="173">
        <v>-0.02</v>
      </c>
    </row>
    <row r="108" spans="1:5" ht="24.95" customHeight="1" x14ac:dyDescent="0.2">
      <c r="A108" s="158" t="s">
        <v>591</v>
      </c>
      <c r="B108" s="43" t="str">
        <f>IF(IFERROR(INDEX('Annex 1 LV, HV and UMS charges'!$B$12:$B$45,MATCH($A108,'Annex 1 LV, HV and UMS charges'!$A$12:$A$310,0)),INDEX('Annex 4 LDNO charges'!$B$14:$B$203,MATCH($A108,'Annex 4 LDNO charges'!$A$14:$A$203,0)))=0,"",IFERROR(INDEX('Annex 1 LV, HV and UMS charges'!$B$12:$B$45,MATCH($A108,'Annex 1 LV, HV and UMS charges'!$A$12:$A$310,0)),INDEX('Annex 4 LDNO charges'!$B$14:$B$203,MATCH($A108,'Annex 4 LDNO charges'!$A$14:$A$203,0))))</f>
        <v/>
      </c>
      <c r="C108" s="157">
        <v>0</v>
      </c>
      <c r="D108" s="174"/>
      <c r="E108" s="173">
        <v>-0.02</v>
      </c>
    </row>
    <row r="109" spans="1:5" ht="24.95" customHeight="1" x14ac:dyDescent="0.2">
      <c r="A109" s="158" t="s">
        <v>592</v>
      </c>
      <c r="B109" s="43" t="str">
        <f>IF(IFERROR(INDEX('Annex 1 LV, HV and UMS charges'!$B$12:$B$45,MATCH($A109,'Annex 1 LV, HV and UMS charges'!$A$12:$A$310,0)),INDEX('Annex 4 LDNO charges'!$B$14:$B$203,MATCH($A109,'Annex 4 LDNO charges'!$A$14:$A$203,0)))=0,"",IFERROR(INDEX('Annex 1 LV, HV and UMS charges'!$B$12:$B$45,MATCH($A109,'Annex 1 LV, HV and UMS charges'!$A$12:$A$310,0)),INDEX('Annex 4 LDNO charges'!$B$14:$B$203,MATCH($A109,'Annex 4 LDNO charges'!$A$14:$A$203,0))))</f>
        <v/>
      </c>
      <c r="C109" s="157">
        <v>0</v>
      </c>
      <c r="D109" s="174"/>
      <c r="E109" s="173">
        <v>-0.02</v>
      </c>
    </row>
    <row r="110" spans="1:5" ht="24.95" customHeight="1" x14ac:dyDescent="0.2">
      <c r="A110" s="158" t="s">
        <v>593</v>
      </c>
      <c r="B110" s="43" t="str">
        <f>IF(IFERROR(INDEX('Annex 1 LV, HV and UMS charges'!$B$12:$B$45,MATCH($A110,'Annex 1 LV, HV and UMS charges'!$A$12:$A$310,0)),INDEX('Annex 4 LDNO charges'!$B$14:$B$203,MATCH($A110,'Annex 4 LDNO charges'!$A$14:$A$203,0)))=0,"",IFERROR(INDEX('Annex 1 LV, HV and UMS charges'!$B$12:$B$45,MATCH($A110,'Annex 1 LV, HV and UMS charges'!$A$12:$A$310,0)),INDEX('Annex 4 LDNO charges'!$B$14:$B$203,MATCH($A110,'Annex 4 LDNO charges'!$A$14:$A$203,0))))</f>
        <v/>
      </c>
      <c r="C110" s="157">
        <v>0</v>
      </c>
      <c r="D110" s="174"/>
      <c r="E110" s="173">
        <v>-0.02</v>
      </c>
    </row>
    <row r="111" spans="1:5" ht="24.95" customHeight="1" x14ac:dyDescent="0.2">
      <c r="A111" s="158" t="s">
        <v>594</v>
      </c>
      <c r="B111" s="43" t="str">
        <f>IF(IFERROR(INDEX('Annex 1 LV, HV and UMS charges'!$B$12:$B$45,MATCH($A111,'Annex 1 LV, HV and UMS charges'!$A$12:$A$310,0)),INDEX('Annex 4 LDNO charges'!$B$14:$B$203,MATCH($A111,'Annex 4 LDNO charges'!$A$14:$A$203,0)))=0,"",IFERROR(INDEX('Annex 1 LV, HV and UMS charges'!$B$12:$B$45,MATCH($A111,'Annex 1 LV, HV and UMS charges'!$A$12:$A$310,0)),INDEX('Annex 4 LDNO charges'!$B$14:$B$203,MATCH($A111,'Annex 4 LDNO charges'!$A$14:$A$203,0))))</f>
        <v/>
      </c>
      <c r="C111" s="157">
        <v>0</v>
      </c>
      <c r="D111" s="174"/>
      <c r="E111" s="173">
        <v>-0.02</v>
      </c>
    </row>
    <row r="112" spans="1:5" ht="24.95" customHeight="1" x14ac:dyDescent="0.2">
      <c r="A112" s="158" t="s">
        <v>595</v>
      </c>
      <c r="B112" s="43" t="str">
        <f>IF(IFERROR(INDEX('Annex 1 LV, HV and UMS charges'!$B$12:$B$45,MATCH($A112,'Annex 1 LV, HV and UMS charges'!$A$12:$A$310,0)),INDEX('Annex 4 LDNO charges'!$B$14:$B$203,MATCH($A112,'Annex 4 LDNO charges'!$A$14:$A$203,0)))=0,"",IFERROR(INDEX('Annex 1 LV, HV and UMS charges'!$B$12:$B$45,MATCH($A112,'Annex 1 LV, HV and UMS charges'!$A$12:$A$310,0)),INDEX('Annex 4 LDNO charges'!$B$14:$B$203,MATCH($A112,'Annex 4 LDNO charges'!$A$14:$A$203,0))))</f>
        <v/>
      </c>
      <c r="C112" s="157">
        <v>0</v>
      </c>
      <c r="D112" s="174"/>
      <c r="E112" s="173">
        <v>-0.02</v>
      </c>
    </row>
    <row r="113" spans="1:5" ht="24.95" customHeight="1" x14ac:dyDescent="0.2">
      <c r="A113" s="158" t="s">
        <v>596</v>
      </c>
      <c r="B113" s="43" t="str">
        <f>IF(IFERROR(INDEX('Annex 1 LV, HV and UMS charges'!$B$12:$B$45,MATCH($A113,'Annex 1 LV, HV and UMS charges'!$A$12:$A$310,0)),INDEX('Annex 4 LDNO charges'!$B$14:$B$203,MATCH($A113,'Annex 4 LDNO charges'!$A$14:$A$203,0)))=0,"",IFERROR(INDEX('Annex 1 LV, HV and UMS charges'!$B$12:$B$45,MATCH($A113,'Annex 1 LV, HV and UMS charges'!$A$12:$A$310,0)),INDEX('Annex 4 LDNO charges'!$B$14:$B$203,MATCH($A113,'Annex 4 LDNO charges'!$A$14:$A$203,0))))</f>
        <v/>
      </c>
      <c r="C113" s="157">
        <v>0</v>
      </c>
      <c r="D113" s="174"/>
      <c r="E113" s="173">
        <v>-0.02</v>
      </c>
    </row>
    <row r="114" spans="1:5" ht="24.95" customHeight="1" x14ac:dyDescent="0.2">
      <c r="A114" s="158" t="s">
        <v>597</v>
      </c>
      <c r="B114" s="43" t="str">
        <f>IF(IFERROR(INDEX('Annex 1 LV, HV and UMS charges'!$B$12:$B$45,MATCH($A114,'Annex 1 LV, HV and UMS charges'!$A$12:$A$310,0)),INDEX('Annex 4 LDNO charges'!$B$14:$B$203,MATCH($A114,'Annex 4 LDNO charges'!$A$14:$A$203,0)))=0,"",IFERROR(INDEX('Annex 1 LV, HV and UMS charges'!$B$12:$B$45,MATCH($A114,'Annex 1 LV, HV and UMS charges'!$A$12:$A$310,0)),INDEX('Annex 4 LDNO charges'!$B$14:$B$203,MATCH($A114,'Annex 4 LDNO charges'!$A$14:$A$203,0))))</f>
        <v/>
      </c>
      <c r="C114" s="157">
        <v>0</v>
      </c>
      <c r="D114" s="174"/>
      <c r="E114" s="173">
        <v>-0.02</v>
      </c>
    </row>
    <row r="115" spans="1:5" ht="24.95" customHeight="1" x14ac:dyDescent="0.2">
      <c r="A115" s="158" t="s">
        <v>598</v>
      </c>
      <c r="B115" s="43" t="str">
        <f>IF(IFERROR(INDEX('Annex 1 LV, HV and UMS charges'!$B$12:$B$45,MATCH($A115,'Annex 1 LV, HV and UMS charges'!$A$12:$A$310,0)),INDEX('Annex 4 LDNO charges'!$B$14:$B$203,MATCH($A115,'Annex 4 LDNO charges'!$A$14:$A$203,0)))=0,"",IFERROR(INDEX('Annex 1 LV, HV and UMS charges'!$B$12:$B$45,MATCH($A115,'Annex 1 LV, HV and UMS charges'!$A$12:$A$310,0)),INDEX('Annex 4 LDNO charges'!$B$14:$B$203,MATCH($A115,'Annex 4 LDNO charges'!$A$14:$A$203,0))))</f>
        <v/>
      </c>
      <c r="C115" s="157">
        <v>0</v>
      </c>
      <c r="D115" s="174"/>
      <c r="E115" s="173">
        <v>-0.02</v>
      </c>
    </row>
    <row r="116" spans="1:5" ht="24.95" customHeight="1" x14ac:dyDescent="0.2">
      <c r="A116" s="158" t="s">
        <v>599</v>
      </c>
      <c r="B116" s="43" t="str">
        <f>IF(IFERROR(INDEX('Annex 1 LV, HV and UMS charges'!$B$12:$B$45,MATCH($A116,'Annex 1 LV, HV and UMS charges'!$A$12:$A$310,0)),INDEX('Annex 4 LDNO charges'!$B$14:$B$203,MATCH($A116,'Annex 4 LDNO charges'!$A$14:$A$203,0)))=0,"",IFERROR(INDEX('Annex 1 LV, HV and UMS charges'!$B$12:$B$45,MATCH($A116,'Annex 1 LV, HV and UMS charges'!$A$12:$A$310,0)),INDEX('Annex 4 LDNO charges'!$B$14:$B$203,MATCH($A116,'Annex 4 LDNO charges'!$A$14:$A$203,0))))</f>
        <v/>
      </c>
      <c r="C116" s="157">
        <v>0</v>
      </c>
      <c r="D116" s="174"/>
      <c r="E116" s="173">
        <v>-0.02</v>
      </c>
    </row>
    <row r="117" spans="1:5" ht="24.95" customHeight="1" x14ac:dyDescent="0.2">
      <c r="A117" s="158" t="s">
        <v>600</v>
      </c>
      <c r="B117" s="43" t="str">
        <f>IF(IFERROR(INDEX('Annex 1 LV, HV and UMS charges'!$B$12:$B$45,MATCH($A117,'Annex 1 LV, HV and UMS charges'!$A$12:$A$310,0)),INDEX('Annex 4 LDNO charges'!$B$14:$B$203,MATCH($A117,'Annex 4 LDNO charges'!$A$14:$A$203,0)))=0,"",IFERROR(INDEX('Annex 1 LV, HV and UMS charges'!$B$12:$B$45,MATCH($A117,'Annex 1 LV, HV and UMS charges'!$A$12:$A$310,0)),INDEX('Annex 4 LDNO charges'!$B$14:$B$203,MATCH($A117,'Annex 4 LDNO charges'!$A$14:$A$203,0))))</f>
        <v/>
      </c>
      <c r="C117" s="157">
        <v>0</v>
      </c>
      <c r="D117" s="174"/>
      <c r="E117" s="173">
        <v>-0.02</v>
      </c>
    </row>
    <row r="118" spans="1:5" ht="24.95" customHeight="1" x14ac:dyDescent="0.2">
      <c r="A118" s="158" t="s">
        <v>601</v>
      </c>
      <c r="B118" s="43" t="str">
        <f>IF(IFERROR(INDEX('Annex 1 LV, HV and UMS charges'!$B$12:$B$45,MATCH($A118,'Annex 1 LV, HV and UMS charges'!$A$12:$A$310,0)),INDEX('Annex 4 LDNO charges'!$B$14:$B$203,MATCH($A118,'Annex 4 LDNO charges'!$A$14:$A$203,0)))=0,"",IFERROR(INDEX('Annex 1 LV, HV and UMS charges'!$B$12:$B$45,MATCH($A118,'Annex 1 LV, HV and UMS charges'!$A$12:$A$310,0)),INDEX('Annex 4 LDNO charges'!$B$14:$B$203,MATCH($A118,'Annex 4 LDNO charges'!$A$14:$A$203,0))))</f>
        <v/>
      </c>
      <c r="C118" s="157">
        <v>0</v>
      </c>
      <c r="D118" s="174"/>
      <c r="E118" s="173">
        <v>-0.02</v>
      </c>
    </row>
    <row r="119" spans="1:5" ht="24.95" customHeight="1" x14ac:dyDescent="0.2">
      <c r="A119" s="158" t="s">
        <v>602</v>
      </c>
      <c r="B119" s="43" t="str">
        <f>IF(IFERROR(INDEX('Annex 1 LV, HV and UMS charges'!$B$12:$B$45,MATCH($A119,'Annex 1 LV, HV and UMS charges'!$A$12:$A$310,0)),INDEX('Annex 4 LDNO charges'!$B$14:$B$203,MATCH($A119,'Annex 4 LDNO charges'!$A$14:$A$203,0)))=0,"",IFERROR(INDEX('Annex 1 LV, HV and UMS charges'!$B$12:$B$45,MATCH($A119,'Annex 1 LV, HV and UMS charges'!$A$12:$A$310,0)),INDEX('Annex 4 LDNO charges'!$B$14:$B$203,MATCH($A119,'Annex 4 LDNO charges'!$A$14:$A$203,0))))</f>
        <v/>
      </c>
      <c r="C119" s="157">
        <v>0</v>
      </c>
      <c r="D119" s="174"/>
      <c r="E119" s="173">
        <v>-0.02</v>
      </c>
    </row>
    <row r="120" spans="1:5" ht="24.95" customHeight="1" x14ac:dyDescent="0.2">
      <c r="A120" s="158" t="s">
        <v>603</v>
      </c>
      <c r="B120" s="43" t="str">
        <f>IF(IFERROR(INDEX('Annex 1 LV, HV and UMS charges'!$B$12:$B$45,MATCH($A120,'Annex 1 LV, HV and UMS charges'!$A$12:$A$310,0)),INDEX('Annex 4 LDNO charges'!$B$14:$B$203,MATCH($A120,'Annex 4 LDNO charges'!$A$14:$A$203,0)))=0,"",IFERROR(INDEX('Annex 1 LV, HV and UMS charges'!$B$12:$B$45,MATCH($A120,'Annex 1 LV, HV and UMS charges'!$A$12:$A$310,0)),INDEX('Annex 4 LDNO charges'!$B$14:$B$203,MATCH($A120,'Annex 4 LDNO charges'!$A$14:$A$203,0))))</f>
        <v/>
      </c>
      <c r="C120" s="157">
        <v>0</v>
      </c>
      <c r="D120" s="174"/>
      <c r="E120" s="173">
        <v>-0.02</v>
      </c>
    </row>
    <row r="121" spans="1:5" ht="24.95" customHeight="1" x14ac:dyDescent="0.2">
      <c r="A121" s="158" t="s">
        <v>690</v>
      </c>
      <c r="B121" s="43" t="str">
        <f>IF(IFERROR(INDEX('Annex 1 LV, HV and UMS charges'!$B$12:$B$45,MATCH($A121,'Annex 1 LV, HV and UMS charges'!$A$12:$A$310,0)),INDEX('Annex 4 LDNO charges'!$B$14:$B$203,MATCH($A121,'Annex 4 LDNO charges'!$A$14:$A$203,0)))=0,"",IFERROR(INDEX('Annex 1 LV, HV and UMS charges'!$B$12:$B$45,MATCH($A121,'Annex 1 LV, HV and UMS charges'!$A$12:$A$310,0)),INDEX('Annex 4 LDNO charges'!$B$14:$B$203,MATCH($A121,'Annex 4 LDNO charges'!$A$14:$A$203,0))))</f>
        <v/>
      </c>
      <c r="C121" s="172" t="s">
        <v>641</v>
      </c>
      <c r="D121" s="173">
        <v>0</v>
      </c>
      <c r="E121" s="173">
        <v>-0.02</v>
      </c>
    </row>
    <row r="122" spans="1:5" ht="24.95" customHeight="1" x14ac:dyDescent="0.2">
      <c r="A122" s="158" t="s">
        <v>691</v>
      </c>
      <c r="B122" s="43" t="str">
        <f>IF(IFERROR(INDEX('Annex 1 LV, HV and UMS charges'!$B$12:$B$45,MATCH($A122,'Annex 1 LV, HV and UMS charges'!$A$12:$A$310,0)),INDEX('Annex 4 LDNO charges'!$B$14:$B$203,MATCH($A122,'Annex 4 LDNO charges'!$A$14:$A$203,0)))=0,"",IFERROR(INDEX('Annex 1 LV, HV and UMS charges'!$B$12:$B$45,MATCH($A122,'Annex 1 LV, HV and UMS charges'!$A$12:$A$310,0)),INDEX('Annex 4 LDNO charges'!$B$14:$B$203,MATCH($A122,'Annex 4 LDNO charges'!$A$14:$A$203,0))))</f>
        <v/>
      </c>
      <c r="C122" s="157" t="s">
        <v>640</v>
      </c>
      <c r="D122" s="174"/>
      <c r="E122" s="173">
        <v>-0.02</v>
      </c>
    </row>
    <row r="123" spans="1:5" ht="24.95" customHeight="1" x14ac:dyDescent="0.2">
      <c r="A123" s="158" t="s">
        <v>692</v>
      </c>
      <c r="B123" s="43" t="str">
        <f>IF(IFERROR(INDEX('Annex 1 LV, HV and UMS charges'!$B$12:$B$45,MATCH($A123,'Annex 1 LV, HV and UMS charges'!$A$12:$A$310,0)),INDEX('Annex 4 LDNO charges'!$B$14:$B$203,MATCH($A123,'Annex 4 LDNO charges'!$A$14:$A$203,0)))=0,"",IFERROR(INDEX('Annex 1 LV, HV and UMS charges'!$B$12:$B$45,MATCH($A123,'Annex 1 LV, HV and UMS charges'!$A$12:$A$310,0)),INDEX('Annex 4 LDNO charges'!$B$14:$B$203,MATCH($A123,'Annex 4 LDNO charges'!$A$14:$A$203,0))))</f>
        <v/>
      </c>
      <c r="C123" s="157" t="s">
        <v>640</v>
      </c>
      <c r="D123" s="174"/>
      <c r="E123" s="173">
        <v>-0.02</v>
      </c>
    </row>
    <row r="124" spans="1:5" ht="24.95" customHeight="1" x14ac:dyDescent="0.2">
      <c r="A124" s="158" t="s">
        <v>693</v>
      </c>
      <c r="B124" s="43" t="str">
        <f>IF(IFERROR(INDEX('Annex 1 LV, HV and UMS charges'!$B$12:$B$45,MATCH($A124,'Annex 1 LV, HV and UMS charges'!$A$12:$A$310,0)),INDEX('Annex 4 LDNO charges'!$B$14:$B$203,MATCH($A124,'Annex 4 LDNO charges'!$A$14:$A$203,0)))=0,"",IFERROR(INDEX('Annex 1 LV, HV and UMS charges'!$B$12:$B$45,MATCH($A124,'Annex 1 LV, HV and UMS charges'!$A$12:$A$310,0)),INDEX('Annex 4 LDNO charges'!$B$14:$B$203,MATCH($A124,'Annex 4 LDNO charges'!$A$14:$A$203,0))))</f>
        <v/>
      </c>
      <c r="C124" s="157" t="s">
        <v>640</v>
      </c>
      <c r="D124" s="174"/>
      <c r="E124" s="173">
        <v>-0.02</v>
      </c>
    </row>
    <row r="125" spans="1:5" ht="24.95" customHeight="1" x14ac:dyDescent="0.2">
      <c r="A125" s="158" t="s">
        <v>694</v>
      </c>
      <c r="B125" s="43" t="str">
        <f>IF(IFERROR(INDEX('Annex 1 LV, HV and UMS charges'!$B$12:$B$45,MATCH($A125,'Annex 1 LV, HV and UMS charges'!$A$12:$A$310,0)),INDEX('Annex 4 LDNO charges'!$B$14:$B$203,MATCH($A125,'Annex 4 LDNO charges'!$A$14:$A$203,0)))=0,"",IFERROR(INDEX('Annex 1 LV, HV and UMS charges'!$B$12:$B$45,MATCH($A125,'Annex 1 LV, HV and UMS charges'!$A$12:$A$310,0)),INDEX('Annex 4 LDNO charges'!$B$14:$B$203,MATCH($A125,'Annex 4 LDNO charges'!$A$14:$A$203,0))))</f>
        <v/>
      </c>
      <c r="C125" s="157" t="s">
        <v>640</v>
      </c>
      <c r="D125" s="174"/>
      <c r="E125" s="173">
        <v>-0.02</v>
      </c>
    </row>
    <row r="126" spans="1:5" ht="24.95" customHeight="1" x14ac:dyDescent="0.2">
      <c r="A126" s="158" t="s">
        <v>695</v>
      </c>
      <c r="B126" s="43" t="str">
        <f>IF(IFERROR(INDEX('Annex 1 LV, HV and UMS charges'!$B$12:$B$45,MATCH($A126,'Annex 1 LV, HV and UMS charges'!$A$12:$A$310,0)),INDEX('Annex 4 LDNO charges'!$B$14:$B$203,MATCH($A126,'Annex 4 LDNO charges'!$A$14:$A$203,0)))=0,"",IFERROR(INDEX('Annex 1 LV, HV and UMS charges'!$B$12:$B$45,MATCH($A126,'Annex 1 LV, HV and UMS charges'!$A$12:$A$310,0)),INDEX('Annex 4 LDNO charges'!$B$14:$B$203,MATCH($A126,'Annex 4 LDNO charges'!$A$14:$A$203,0))))</f>
        <v/>
      </c>
      <c r="C126" s="157" t="s">
        <v>640</v>
      </c>
      <c r="D126" s="174"/>
      <c r="E126" s="173">
        <v>-0.02</v>
      </c>
    </row>
    <row r="127" spans="1:5" ht="24.95" customHeight="1" x14ac:dyDescent="0.2">
      <c r="A127" s="158" t="s">
        <v>574</v>
      </c>
      <c r="B127" s="43" t="str">
        <f>IF(IFERROR(INDEX('Annex 1 LV, HV and UMS charges'!$B$12:$B$45,MATCH($A127,'Annex 1 LV, HV and UMS charges'!$A$12:$A$310,0)),INDEX('Annex 4 LDNO charges'!$B$14:$B$203,MATCH($A127,'Annex 4 LDNO charges'!$A$14:$A$203,0)))=0,"",IFERROR(INDEX('Annex 1 LV, HV and UMS charges'!$B$12:$B$45,MATCH($A127,'Annex 1 LV, HV and UMS charges'!$A$12:$A$310,0)),INDEX('Annex 4 LDNO charges'!$B$14:$B$203,MATCH($A127,'Annex 4 LDNO charges'!$A$14:$A$203,0))))</f>
        <v/>
      </c>
      <c r="C127" s="157">
        <v>0</v>
      </c>
      <c r="D127" s="174"/>
      <c r="E127" s="173">
        <v>-0.02</v>
      </c>
    </row>
    <row r="128" spans="1:5" ht="24.95" customHeight="1" x14ac:dyDescent="0.2">
      <c r="A128" s="158" t="s">
        <v>575</v>
      </c>
      <c r="B128" s="43" t="str">
        <f>IF(IFERROR(INDEX('Annex 1 LV, HV and UMS charges'!$B$12:$B$45,MATCH($A128,'Annex 1 LV, HV and UMS charges'!$A$12:$A$310,0)),INDEX('Annex 4 LDNO charges'!$B$14:$B$203,MATCH($A128,'Annex 4 LDNO charges'!$A$14:$A$203,0)))=0,"",IFERROR(INDEX('Annex 1 LV, HV and UMS charges'!$B$12:$B$45,MATCH($A128,'Annex 1 LV, HV and UMS charges'!$A$12:$A$310,0)),INDEX('Annex 4 LDNO charges'!$B$14:$B$203,MATCH($A128,'Annex 4 LDNO charges'!$A$14:$A$203,0))))</f>
        <v/>
      </c>
      <c r="C128" s="157">
        <v>0</v>
      </c>
      <c r="D128" s="174"/>
      <c r="E128" s="173">
        <v>-0.02</v>
      </c>
    </row>
    <row r="129" spans="1:5" ht="24.95" customHeight="1" x14ac:dyDescent="0.2">
      <c r="A129" s="158" t="s">
        <v>576</v>
      </c>
      <c r="B129" s="43" t="str">
        <f>IF(IFERROR(INDEX('Annex 1 LV, HV and UMS charges'!$B$12:$B$45,MATCH($A129,'Annex 1 LV, HV and UMS charges'!$A$12:$A$310,0)),INDEX('Annex 4 LDNO charges'!$B$14:$B$203,MATCH($A129,'Annex 4 LDNO charges'!$A$14:$A$203,0)))=0,"",IFERROR(INDEX('Annex 1 LV, HV and UMS charges'!$B$12:$B$45,MATCH($A129,'Annex 1 LV, HV and UMS charges'!$A$12:$A$310,0)),INDEX('Annex 4 LDNO charges'!$B$14:$B$203,MATCH($A129,'Annex 4 LDNO charges'!$A$14:$A$203,0))))</f>
        <v/>
      </c>
      <c r="C129" s="157">
        <v>0</v>
      </c>
      <c r="D129" s="174"/>
      <c r="E129" s="173">
        <v>-0.02</v>
      </c>
    </row>
    <row r="130" spans="1:5" ht="24.95" customHeight="1" x14ac:dyDescent="0.2">
      <c r="A130" s="158" t="s">
        <v>577</v>
      </c>
      <c r="B130" s="43" t="str">
        <f>IF(IFERROR(INDEX('Annex 1 LV, HV and UMS charges'!$B$12:$B$45,MATCH($A130,'Annex 1 LV, HV and UMS charges'!$A$12:$A$310,0)),INDEX('Annex 4 LDNO charges'!$B$14:$B$203,MATCH($A130,'Annex 4 LDNO charges'!$A$14:$A$203,0)))=0,"",IFERROR(INDEX('Annex 1 LV, HV and UMS charges'!$B$12:$B$45,MATCH($A130,'Annex 1 LV, HV and UMS charges'!$A$12:$A$310,0)),INDEX('Annex 4 LDNO charges'!$B$14:$B$203,MATCH($A130,'Annex 4 LDNO charges'!$A$14:$A$203,0))))</f>
        <v/>
      </c>
      <c r="C130" s="157">
        <v>0</v>
      </c>
      <c r="D130" s="174"/>
      <c r="E130" s="173">
        <v>-0.02</v>
      </c>
    </row>
    <row r="131" spans="1:5" ht="24.95" customHeight="1" x14ac:dyDescent="0.2">
      <c r="A131" s="158" t="s">
        <v>578</v>
      </c>
      <c r="B131" s="43" t="str">
        <f>IF(IFERROR(INDEX('Annex 1 LV, HV and UMS charges'!$B$12:$B$45,MATCH($A131,'Annex 1 LV, HV and UMS charges'!$A$12:$A$310,0)),INDEX('Annex 4 LDNO charges'!$B$14:$B$203,MATCH($A131,'Annex 4 LDNO charges'!$A$14:$A$203,0)))=0,"",IFERROR(INDEX('Annex 1 LV, HV and UMS charges'!$B$12:$B$45,MATCH($A131,'Annex 1 LV, HV and UMS charges'!$A$12:$A$310,0)),INDEX('Annex 4 LDNO charges'!$B$14:$B$203,MATCH($A131,'Annex 4 LDNO charges'!$A$14:$A$203,0))))</f>
        <v/>
      </c>
      <c r="C131" s="157">
        <v>0</v>
      </c>
      <c r="D131" s="174"/>
      <c r="E131" s="173">
        <v>-0.02</v>
      </c>
    </row>
    <row r="132" spans="1:5" ht="24.95" customHeight="1" x14ac:dyDescent="0.2">
      <c r="A132" s="158" t="s">
        <v>579</v>
      </c>
      <c r="B132" s="43" t="str">
        <f>IF(IFERROR(INDEX('Annex 1 LV, HV and UMS charges'!$B$12:$B$45,MATCH($A132,'Annex 1 LV, HV and UMS charges'!$A$12:$A$310,0)),INDEX('Annex 4 LDNO charges'!$B$14:$B$203,MATCH($A132,'Annex 4 LDNO charges'!$A$14:$A$203,0)))=0,"",IFERROR(INDEX('Annex 1 LV, HV and UMS charges'!$B$12:$B$45,MATCH($A132,'Annex 1 LV, HV and UMS charges'!$A$12:$A$310,0)),INDEX('Annex 4 LDNO charges'!$B$14:$B$203,MATCH($A132,'Annex 4 LDNO charges'!$A$14:$A$203,0))))</f>
        <v/>
      </c>
      <c r="C132" s="157">
        <v>0</v>
      </c>
      <c r="D132" s="174"/>
      <c r="E132" s="173">
        <v>-0.02</v>
      </c>
    </row>
    <row r="133" spans="1:5" ht="24.95" customHeight="1" x14ac:dyDescent="0.2">
      <c r="A133" s="158" t="s">
        <v>580</v>
      </c>
      <c r="B133" s="43" t="str">
        <f>IF(IFERROR(INDEX('Annex 1 LV, HV and UMS charges'!$B$12:$B$45,MATCH($A133,'Annex 1 LV, HV and UMS charges'!$A$12:$A$310,0)),INDEX('Annex 4 LDNO charges'!$B$14:$B$203,MATCH($A133,'Annex 4 LDNO charges'!$A$14:$A$203,0)))=0,"",IFERROR(INDEX('Annex 1 LV, HV and UMS charges'!$B$12:$B$45,MATCH($A133,'Annex 1 LV, HV and UMS charges'!$A$12:$A$310,0)),INDEX('Annex 4 LDNO charges'!$B$14:$B$203,MATCH($A133,'Annex 4 LDNO charges'!$A$14:$A$203,0))))</f>
        <v/>
      </c>
      <c r="C133" s="157">
        <v>0</v>
      </c>
      <c r="D133" s="174"/>
      <c r="E133" s="173">
        <v>-0.02</v>
      </c>
    </row>
    <row r="134" spans="1:5" ht="24.95" customHeight="1" x14ac:dyDescent="0.2">
      <c r="A134" s="158" t="s">
        <v>581</v>
      </c>
      <c r="B134" s="43" t="str">
        <f>IF(IFERROR(INDEX('Annex 1 LV, HV and UMS charges'!$B$12:$B$45,MATCH($A134,'Annex 1 LV, HV and UMS charges'!$A$12:$A$310,0)),INDEX('Annex 4 LDNO charges'!$B$14:$B$203,MATCH($A134,'Annex 4 LDNO charges'!$A$14:$A$203,0)))=0,"",IFERROR(INDEX('Annex 1 LV, HV and UMS charges'!$B$12:$B$45,MATCH($A134,'Annex 1 LV, HV and UMS charges'!$A$12:$A$310,0)),INDEX('Annex 4 LDNO charges'!$B$14:$B$203,MATCH($A134,'Annex 4 LDNO charges'!$A$14:$A$203,0))))</f>
        <v/>
      </c>
      <c r="C134" s="157">
        <v>0</v>
      </c>
      <c r="D134" s="174"/>
      <c r="E134" s="173">
        <v>-0.02</v>
      </c>
    </row>
    <row r="135" spans="1:5" ht="24.95" customHeight="1" x14ac:dyDescent="0.2">
      <c r="A135" s="158" t="s">
        <v>582</v>
      </c>
      <c r="B135" s="43" t="str">
        <f>IF(IFERROR(INDEX('Annex 1 LV, HV and UMS charges'!$B$12:$B$45,MATCH($A135,'Annex 1 LV, HV and UMS charges'!$A$12:$A$310,0)),INDEX('Annex 4 LDNO charges'!$B$14:$B$203,MATCH($A135,'Annex 4 LDNO charges'!$A$14:$A$203,0)))=0,"",IFERROR(INDEX('Annex 1 LV, HV and UMS charges'!$B$12:$B$45,MATCH($A135,'Annex 1 LV, HV and UMS charges'!$A$12:$A$310,0)),INDEX('Annex 4 LDNO charges'!$B$14:$B$203,MATCH($A135,'Annex 4 LDNO charges'!$A$14:$A$203,0))))</f>
        <v/>
      </c>
      <c r="C135" s="157">
        <v>0</v>
      </c>
      <c r="D135" s="174"/>
      <c r="E135" s="173">
        <v>-0.02</v>
      </c>
    </row>
    <row r="136" spans="1:5" ht="24.95" customHeight="1" x14ac:dyDescent="0.2">
      <c r="A136" s="158" t="s">
        <v>583</v>
      </c>
      <c r="B136" s="43" t="str">
        <f>IF(IFERROR(INDEX('Annex 1 LV, HV and UMS charges'!$B$12:$B$45,MATCH($A136,'Annex 1 LV, HV and UMS charges'!$A$12:$A$310,0)),INDEX('Annex 4 LDNO charges'!$B$14:$B$203,MATCH($A136,'Annex 4 LDNO charges'!$A$14:$A$203,0)))=0,"",IFERROR(INDEX('Annex 1 LV, HV and UMS charges'!$B$12:$B$45,MATCH($A136,'Annex 1 LV, HV and UMS charges'!$A$12:$A$310,0)),INDEX('Annex 4 LDNO charges'!$B$14:$B$203,MATCH($A136,'Annex 4 LDNO charges'!$A$14:$A$203,0))))</f>
        <v/>
      </c>
      <c r="C136" s="157">
        <v>0</v>
      </c>
      <c r="D136" s="174"/>
      <c r="E136" s="173">
        <v>-0.02</v>
      </c>
    </row>
    <row r="137" spans="1:5" ht="24.95" customHeight="1" x14ac:dyDescent="0.2">
      <c r="A137" s="158" t="s">
        <v>584</v>
      </c>
      <c r="B137" s="43" t="str">
        <f>IF(IFERROR(INDEX('Annex 1 LV, HV and UMS charges'!$B$12:$B$45,MATCH($A137,'Annex 1 LV, HV and UMS charges'!$A$12:$A$310,0)),INDEX('Annex 4 LDNO charges'!$B$14:$B$203,MATCH($A137,'Annex 4 LDNO charges'!$A$14:$A$203,0)))=0,"",IFERROR(INDEX('Annex 1 LV, HV and UMS charges'!$B$12:$B$45,MATCH($A137,'Annex 1 LV, HV and UMS charges'!$A$12:$A$310,0)),INDEX('Annex 4 LDNO charges'!$B$14:$B$203,MATCH($A137,'Annex 4 LDNO charges'!$A$14:$A$203,0))))</f>
        <v/>
      </c>
      <c r="C137" s="157">
        <v>0</v>
      </c>
      <c r="D137" s="174"/>
      <c r="E137" s="173">
        <v>-0.02</v>
      </c>
    </row>
    <row r="138" spans="1:5" ht="24.95" customHeight="1" x14ac:dyDescent="0.2">
      <c r="A138" s="158" t="s">
        <v>585</v>
      </c>
      <c r="B138" s="43" t="str">
        <f>IF(IFERROR(INDEX('Annex 1 LV, HV and UMS charges'!$B$12:$B$45,MATCH($A138,'Annex 1 LV, HV and UMS charges'!$A$12:$A$310,0)),INDEX('Annex 4 LDNO charges'!$B$14:$B$203,MATCH($A138,'Annex 4 LDNO charges'!$A$14:$A$203,0)))=0,"",IFERROR(INDEX('Annex 1 LV, HV and UMS charges'!$B$12:$B$45,MATCH($A138,'Annex 1 LV, HV and UMS charges'!$A$12:$A$310,0)),INDEX('Annex 4 LDNO charges'!$B$14:$B$203,MATCH($A138,'Annex 4 LDNO charges'!$A$14:$A$203,0))))</f>
        <v/>
      </c>
      <c r="C138" s="157">
        <v>0</v>
      </c>
      <c r="D138" s="174"/>
      <c r="E138" s="173">
        <v>-0.02</v>
      </c>
    </row>
    <row r="139" spans="1:5" ht="24.95" customHeight="1" x14ac:dyDescent="0.2">
      <c r="A139" s="158" t="s">
        <v>586</v>
      </c>
      <c r="B139" s="43" t="str">
        <f>IF(IFERROR(INDEX('Annex 1 LV, HV and UMS charges'!$B$12:$B$45,MATCH($A139,'Annex 1 LV, HV and UMS charges'!$A$12:$A$310,0)),INDEX('Annex 4 LDNO charges'!$B$14:$B$203,MATCH($A139,'Annex 4 LDNO charges'!$A$14:$A$203,0)))=0,"",IFERROR(INDEX('Annex 1 LV, HV and UMS charges'!$B$12:$B$45,MATCH($A139,'Annex 1 LV, HV and UMS charges'!$A$12:$A$310,0)),INDEX('Annex 4 LDNO charges'!$B$14:$B$203,MATCH($A139,'Annex 4 LDNO charges'!$A$14:$A$203,0))))</f>
        <v/>
      </c>
      <c r="C139" s="157">
        <v>0</v>
      </c>
      <c r="D139" s="174"/>
      <c r="E139" s="173">
        <v>-0.02</v>
      </c>
    </row>
    <row r="140" spans="1:5" ht="24.95" customHeight="1" x14ac:dyDescent="0.2">
      <c r="A140" s="158" t="s">
        <v>587</v>
      </c>
      <c r="B140" s="43" t="str">
        <f>IF(IFERROR(INDEX('Annex 1 LV, HV and UMS charges'!$B$12:$B$45,MATCH($A140,'Annex 1 LV, HV and UMS charges'!$A$12:$A$310,0)),INDEX('Annex 4 LDNO charges'!$B$14:$B$203,MATCH($A140,'Annex 4 LDNO charges'!$A$14:$A$203,0)))=0,"",IFERROR(INDEX('Annex 1 LV, HV and UMS charges'!$B$12:$B$45,MATCH($A140,'Annex 1 LV, HV and UMS charges'!$A$12:$A$310,0)),INDEX('Annex 4 LDNO charges'!$B$14:$B$203,MATCH($A140,'Annex 4 LDNO charges'!$A$14:$A$203,0))))</f>
        <v/>
      </c>
      <c r="C140" s="157">
        <v>0</v>
      </c>
      <c r="D140" s="174"/>
      <c r="E140" s="173">
        <v>-0.02</v>
      </c>
    </row>
    <row r="141" spans="1:5" ht="24.95" customHeight="1" x14ac:dyDescent="0.2">
      <c r="A141" s="158" t="s">
        <v>588</v>
      </c>
      <c r="B141" s="43" t="str">
        <f>IF(IFERROR(INDEX('Annex 1 LV, HV and UMS charges'!$B$12:$B$45,MATCH($A141,'Annex 1 LV, HV and UMS charges'!$A$12:$A$310,0)),INDEX('Annex 4 LDNO charges'!$B$14:$B$203,MATCH($A141,'Annex 4 LDNO charges'!$A$14:$A$203,0)))=0,"",IFERROR(INDEX('Annex 1 LV, HV and UMS charges'!$B$12:$B$45,MATCH($A141,'Annex 1 LV, HV and UMS charges'!$A$12:$A$310,0)),INDEX('Annex 4 LDNO charges'!$B$14:$B$203,MATCH($A141,'Annex 4 LDNO charges'!$A$14:$A$203,0))))</f>
        <v/>
      </c>
      <c r="C141" s="157">
        <v>0</v>
      </c>
      <c r="D141" s="174"/>
      <c r="E141" s="173">
        <v>-0.02</v>
      </c>
    </row>
    <row r="142" spans="1:5" ht="24.95" customHeight="1" x14ac:dyDescent="0.2">
      <c r="A142" s="158" t="s">
        <v>696</v>
      </c>
      <c r="B142" s="43" t="str">
        <f>IF(IFERROR(INDEX('Annex 1 LV, HV and UMS charges'!$B$12:$B$45,MATCH($A142,'Annex 1 LV, HV and UMS charges'!$A$12:$A$310,0)),INDEX('Annex 4 LDNO charges'!$B$14:$B$203,MATCH($A142,'Annex 4 LDNO charges'!$A$14:$A$203,0)))=0,"",IFERROR(INDEX('Annex 1 LV, HV and UMS charges'!$B$12:$B$45,MATCH($A142,'Annex 1 LV, HV and UMS charges'!$A$12:$A$310,0)),INDEX('Annex 4 LDNO charges'!$B$14:$B$203,MATCH($A142,'Annex 4 LDNO charges'!$A$14:$A$203,0))))</f>
        <v/>
      </c>
      <c r="C142" s="172" t="s">
        <v>641</v>
      </c>
      <c r="D142" s="173">
        <v>0</v>
      </c>
      <c r="E142" s="173">
        <v>-0.02</v>
      </c>
    </row>
    <row r="143" spans="1:5" ht="24.95" customHeight="1" x14ac:dyDescent="0.2">
      <c r="A143" s="158" t="s">
        <v>697</v>
      </c>
      <c r="B143" s="43" t="str">
        <f>IF(IFERROR(INDEX('Annex 1 LV, HV and UMS charges'!$B$12:$B$45,MATCH($A143,'Annex 1 LV, HV and UMS charges'!$A$12:$A$310,0)),INDEX('Annex 4 LDNO charges'!$B$14:$B$203,MATCH($A143,'Annex 4 LDNO charges'!$A$14:$A$203,0)))=0,"",IFERROR(INDEX('Annex 1 LV, HV and UMS charges'!$B$12:$B$45,MATCH($A143,'Annex 1 LV, HV and UMS charges'!$A$12:$A$310,0)),INDEX('Annex 4 LDNO charges'!$B$14:$B$203,MATCH($A143,'Annex 4 LDNO charges'!$A$14:$A$203,0))))</f>
        <v/>
      </c>
      <c r="C143" s="157" t="s">
        <v>640</v>
      </c>
      <c r="D143" s="174"/>
      <c r="E143" s="173">
        <v>-0.02</v>
      </c>
    </row>
    <row r="144" spans="1:5" ht="24.95" customHeight="1" x14ac:dyDescent="0.2">
      <c r="A144" s="158" t="s">
        <v>698</v>
      </c>
      <c r="B144" s="43" t="str">
        <f>IF(IFERROR(INDEX('Annex 1 LV, HV and UMS charges'!$B$12:$B$45,MATCH($A144,'Annex 1 LV, HV and UMS charges'!$A$12:$A$310,0)),INDEX('Annex 4 LDNO charges'!$B$14:$B$203,MATCH($A144,'Annex 4 LDNO charges'!$A$14:$A$203,0)))=0,"",IFERROR(INDEX('Annex 1 LV, HV and UMS charges'!$B$12:$B$45,MATCH($A144,'Annex 1 LV, HV and UMS charges'!$A$12:$A$310,0)),INDEX('Annex 4 LDNO charges'!$B$14:$B$203,MATCH($A144,'Annex 4 LDNO charges'!$A$14:$A$203,0))))</f>
        <v/>
      </c>
      <c r="C144" s="157" t="s">
        <v>640</v>
      </c>
      <c r="D144" s="174"/>
      <c r="E144" s="173">
        <v>-0.02</v>
      </c>
    </row>
    <row r="145" spans="1:5" ht="24.95" customHeight="1" x14ac:dyDescent="0.2">
      <c r="A145" s="158" t="s">
        <v>699</v>
      </c>
      <c r="B145" s="43" t="str">
        <f>IF(IFERROR(INDEX('Annex 1 LV, HV and UMS charges'!$B$12:$B$45,MATCH($A145,'Annex 1 LV, HV and UMS charges'!$A$12:$A$310,0)),INDEX('Annex 4 LDNO charges'!$B$14:$B$203,MATCH($A145,'Annex 4 LDNO charges'!$A$14:$A$203,0)))=0,"",IFERROR(INDEX('Annex 1 LV, HV and UMS charges'!$B$12:$B$45,MATCH($A145,'Annex 1 LV, HV and UMS charges'!$A$12:$A$310,0)),INDEX('Annex 4 LDNO charges'!$B$14:$B$203,MATCH($A145,'Annex 4 LDNO charges'!$A$14:$A$203,0))))</f>
        <v/>
      </c>
      <c r="C145" s="157" t="s">
        <v>640</v>
      </c>
      <c r="D145" s="174"/>
      <c r="E145" s="173">
        <v>-0.02</v>
      </c>
    </row>
    <row r="146" spans="1:5" ht="24.95" customHeight="1" x14ac:dyDescent="0.2">
      <c r="A146" s="158" t="s">
        <v>700</v>
      </c>
      <c r="B146" s="43" t="str">
        <f>IF(IFERROR(INDEX('Annex 1 LV, HV and UMS charges'!$B$12:$B$45,MATCH($A146,'Annex 1 LV, HV and UMS charges'!$A$12:$A$310,0)),INDEX('Annex 4 LDNO charges'!$B$14:$B$203,MATCH($A146,'Annex 4 LDNO charges'!$A$14:$A$203,0)))=0,"",IFERROR(INDEX('Annex 1 LV, HV and UMS charges'!$B$12:$B$45,MATCH($A146,'Annex 1 LV, HV and UMS charges'!$A$12:$A$310,0)),INDEX('Annex 4 LDNO charges'!$B$14:$B$203,MATCH($A146,'Annex 4 LDNO charges'!$A$14:$A$203,0))))</f>
        <v/>
      </c>
      <c r="C146" s="157" t="s">
        <v>640</v>
      </c>
      <c r="D146" s="174"/>
      <c r="E146" s="173">
        <v>-0.02</v>
      </c>
    </row>
    <row r="147" spans="1:5" ht="24.95" customHeight="1" x14ac:dyDescent="0.2">
      <c r="A147" s="158" t="s">
        <v>701</v>
      </c>
      <c r="B147" s="43" t="str">
        <f>IF(IFERROR(INDEX('Annex 1 LV, HV and UMS charges'!$B$12:$B$45,MATCH($A147,'Annex 1 LV, HV and UMS charges'!$A$12:$A$310,0)),INDEX('Annex 4 LDNO charges'!$B$14:$B$203,MATCH($A147,'Annex 4 LDNO charges'!$A$14:$A$203,0)))=0,"",IFERROR(INDEX('Annex 1 LV, HV and UMS charges'!$B$12:$B$45,MATCH($A147,'Annex 1 LV, HV and UMS charges'!$A$12:$A$310,0)),INDEX('Annex 4 LDNO charges'!$B$14:$B$203,MATCH($A147,'Annex 4 LDNO charges'!$A$14:$A$203,0))))</f>
        <v/>
      </c>
      <c r="C147" s="157" t="s">
        <v>640</v>
      </c>
      <c r="D147" s="174"/>
      <c r="E147" s="173">
        <v>-0.02</v>
      </c>
    </row>
    <row r="148" spans="1:5" ht="24.95" customHeight="1" x14ac:dyDescent="0.2">
      <c r="A148" s="158" t="s">
        <v>559</v>
      </c>
      <c r="B148" s="43" t="str">
        <f>IF(IFERROR(INDEX('Annex 1 LV, HV and UMS charges'!$B$12:$B$45,MATCH($A148,'Annex 1 LV, HV and UMS charges'!$A$12:$A$310,0)),INDEX('Annex 4 LDNO charges'!$B$14:$B$203,MATCH($A148,'Annex 4 LDNO charges'!$A$14:$A$203,0)))=0,"",IFERROR(INDEX('Annex 1 LV, HV and UMS charges'!$B$12:$B$45,MATCH($A148,'Annex 1 LV, HV and UMS charges'!$A$12:$A$310,0)),INDEX('Annex 4 LDNO charges'!$B$14:$B$203,MATCH($A148,'Annex 4 LDNO charges'!$A$14:$A$203,0))))</f>
        <v/>
      </c>
      <c r="C148" s="157">
        <v>0</v>
      </c>
      <c r="D148" s="174"/>
      <c r="E148" s="173">
        <v>-0.02</v>
      </c>
    </row>
    <row r="149" spans="1:5" ht="24.95" customHeight="1" x14ac:dyDescent="0.2">
      <c r="A149" s="158" t="s">
        <v>560</v>
      </c>
      <c r="B149" s="43" t="str">
        <f>IF(IFERROR(INDEX('Annex 1 LV, HV and UMS charges'!$B$12:$B$45,MATCH($A149,'Annex 1 LV, HV and UMS charges'!$A$12:$A$310,0)),INDEX('Annex 4 LDNO charges'!$B$14:$B$203,MATCH($A149,'Annex 4 LDNO charges'!$A$14:$A$203,0)))=0,"",IFERROR(INDEX('Annex 1 LV, HV and UMS charges'!$B$12:$B$45,MATCH($A149,'Annex 1 LV, HV and UMS charges'!$A$12:$A$310,0)),INDEX('Annex 4 LDNO charges'!$B$14:$B$203,MATCH($A149,'Annex 4 LDNO charges'!$A$14:$A$203,0))))</f>
        <v/>
      </c>
      <c r="C149" s="157">
        <v>0</v>
      </c>
      <c r="D149" s="174"/>
      <c r="E149" s="173">
        <v>-0.02</v>
      </c>
    </row>
    <row r="150" spans="1:5" ht="24.95" customHeight="1" x14ac:dyDescent="0.2">
      <c r="A150" s="158" t="s">
        <v>561</v>
      </c>
      <c r="B150" s="43" t="str">
        <f>IF(IFERROR(INDEX('Annex 1 LV, HV and UMS charges'!$B$12:$B$45,MATCH($A150,'Annex 1 LV, HV and UMS charges'!$A$12:$A$310,0)),INDEX('Annex 4 LDNO charges'!$B$14:$B$203,MATCH($A150,'Annex 4 LDNO charges'!$A$14:$A$203,0)))=0,"",IFERROR(INDEX('Annex 1 LV, HV and UMS charges'!$B$12:$B$45,MATCH($A150,'Annex 1 LV, HV and UMS charges'!$A$12:$A$310,0)),INDEX('Annex 4 LDNO charges'!$B$14:$B$203,MATCH($A150,'Annex 4 LDNO charges'!$A$14:$A$203,0))))</f>
        <v/>
      </c>
      <c r="C150" s="157">
        <v>0</v>
      </c>
      <c r="D150" s="174"/>
      <c r="E150" s="173">
        <v>-0.02</v>
      </c>
    </row>
    <row r="151" spans="1:5" ht="24.95" customHeight="1" x14ac:dyDescent="0.2">
      <c r="A151" s="158" t="s">
        <v>562</v>
      </c>
      <c r="B151" s="43" t="str">
        <f>IF(IFERROR(INDEX('Annex 1 LV, HV and UMS charges'!$B$12:$B$45,MATCH($A151,'Annex 1 LV, HV and UMS charges'!$A$12:$A$310,0)),INDEX('Annex 4 LDNO charges'!$B$14:$B$203,MATCH($A151,'Annex 4 LDNO charges'!$A$14:$A$203,0)))=0,"",IFERROR(INDEX('Annex 1 LV, HV and UMS charges'!$B$12:$B$45,MATCH($A151,'Annex 1 LV, HV and UMS charges'!$A$12:$A$310,0)),INDEX('Annex 4 LDNO charges'!$B$14:$B$203,MATCH($A151,'Annex 4 LDNO charges'!$A$14:$A$203,0))))</f>
        <v/>
      </c>
      <c r="C151" s="157">
        <v>0</v>
      </c>
      <c r="D151" s="174"/>
      <c r="E151" s="173">
        <v>-0.02</v>
      </c>
    </row>
    <row r="152" spans="1:5" ht="24.95" customHeight="1" x14ac:dyDescent="0.2">
      <c r="A152" s="158" t="s">
        <v>563</v>
      </c>
      <c r="B152" s="43" t="str">
        <f>IF(IFERROR(INDEX('Annex 1 LV, HV and UMS charges'!$B$12:$B$45,MATCH($A152,'Annex 1 LV, HV and UMS charges'!$A$12:$A$310,0)),INDEX('Annex 4 LDNO charges'!$B$14:$B$203,MATCH($A152,'Annex 4 LDNO charges'!$A$14:$A$203,0)))=0,"",IFERROR(INDEX('Annex 1 LV, HV and UMS charges'!$B$12:$B$45,MATCH($A152,'Annex 1 LV, HV and UMS charges'!$A$12:$A$310,0)),INDEX('Annex 4 LDNO charges'!$B$14:$B$203,MATCH($A152,'Annex 4 LDNO charges'!$A$14:$A$203,0))))</f>
        <v/>
      </c>
      <c r="C152" s="157">
        <v>0</v>
      </c>
      <c r="D152" s="174"/>
      <c r="E152" s="173">
        <v>-0.02</v>
      </c>
    </row>
    <row r="153" spans="1:5" ht="24.95" customHeight="1" x14ac:dyDescent="0.2">
      <c r="A153" s="158" t="s">
        <v>564</v>
      </c>
      <c r="B153" s="43" t="str">
        <f>IF(IFERROR(INDEX('Annex 1 LV, HV and UMS charges'!$B$12:$B$45,MATCH($A153,'Annex 1 LV, HV and UMS charges'!$A$12:$A$310,0)),INDEX('Annex 4 LDNO charges'!$B$14:$B$203,MATCH($A153,'Annex 4 LDNO charges'!$A$14:$A$203,0)))=0,"",IFERROR(INDEX('Annex 1 LV, HV and UMS charges'!$B$12:$B$45,MATCH($A153,'Annex 1 LV, HV and UMS charges'!$A$12:$A$310,0)),INDEX('Annex 4 LDNO charges'!$B$14:$B$203,MATCH($A153,'Annex 4 LDNO charges'!$A$14:$A$203,0))))</f>
        <v/>
      </c>
      <c r="C153" s="157">
        <v>0</v>
      </c>
      <c r="D153" s="174"/>
      <c r="E153" s="173">
        <v>-0.02</v>
      </c>
    </row>
    <row r="154" spans="1:5" ht="24.95" customHeight="1" x14ac:dyDescent="0.2">
      <c r="A154" s="158" t="s">
        <v>565</v>
      </c>
      <c r="B154" s="43" t="str">
        <f>IF(IFERROR(INDEX('Annex 1 LV, HV and UMS charges'!$B$12:$B$45,MATCH($A154,'Annex 1 LV, HV and UMS charges'!$A$12:$A$310,0)),INDEX('Annex 4 LDNO charges'!$B$14:$B$203,MATCH($A154,'Annex 4 LDNO charges'!$A$14:$A$203,0)))=0,"",IFERROR(INDEX('Annex 1 LV, HV and UMS charges'!$B$12:$B$45,MATCH($A154,'Annex 1 LV, HV and UMS charges'!$A$12:$A$310,0)),INDEX('Annex 4 LDNO charges'!$B$14:$B$203,MATCH($A154,'Annex 4 LDNO charges'!$A$14:$A$203,0))))</f>
        <v/>
      </c>
      <c r="C154" s="157">
        <v>0</v>
      </c>
      <c r="D154" s="174"/>
      <c r="E154" s="173">
        <v>-0.02</v>
      </c>
    </row>
    <row r="155" spans="1:5" ht="24.95" customHeight="1" x14ac:dyDescent="0.2">
      <c r="A155" s="158" t="s">
        <v>566</v>
      </c>
      <c r="B155" s="43" t="str">
        <f>IF(IFERROR(INDEX('Annex 1 LV, HV and UMS charges'!$B$12:$B$45,MATCH($A155,'Annex 1 LV, HV and UMS charges'!$A$12:$A$310,0)),INDEX('Annex 4 LDNO charges'!$B$14:$B$203,MATCH($A155,'Annex 4 LDNO charges'!$A$14:$A$203,0)))=0,"",IFERROR(INDEX('Annex 1 LV, HV and UMS charges'!$B$12:$B$45,MATCH($A155,'Annex 1 LV, HV and UMS charges'!$A$12:$A$310,0)),INDEX('Annex 4 LDNO charges'!$B$14:$B$203,MATCH($A155,'Annex 4 LDNO charges'!$A$14:$A$203,0))))</f>
        <v/>
      </c>
      <c r="C155" s="157">
        <v>0</v>
      </c>
      <c r="D155" s="174"/>
      <c r="E155" s="173">
        <v>-0.02</v>
      </c>
    </row>
    <row r="156" spans="1:5" ht="24.95" customHeight="1" x14ac:dyDescent="0.2">
      <c r="A156" s="158" t="s">
        <v>567</v>
      </c>
      <c r="B156" s="43" t="str">
        <f>IF(IFERROR(INDEX('Annex 1 LV, HV and UMS charges'!$B$12:$B$45,MATCH($A156,'Annex 1 LV, HV and UMS charges'!$A$12:$A$310,0)),INDEX('Annex 4 LDNO charges'!$B$14:$B$203,MATCH($A156,'Annex 4 LDNO charges'!$A$14:$A$203,0)))=0,"",IFERROR(INDEX('Annex 1 LV, HV and UMS charges'!$B$12:$B$45,MATCH($A156,'Annex 1 LV, HV and UMS charges'!$A$12:$A$310,0)),INDEX('Annex 4 LDNO charges'!$B$14:$B$203,MATCH($A156,'Annex 4 LDNO charges'!$A$14:$A$203,0))))</f>
        <v/>
      </c>
      <c r="C156" s="157">
        <v>0</v>
      </c>
      <c r="D156" s="174"/>
      <c r="E156" s="173">
        <v>-0.02</v>
      </c>
    </row>
    <row r="157" spans="1:5" ht="24.95" customHeight="1" x14ac:dyDescent="0.2">
      <c r="A157" s="158" t="s">
        <v>568</v>
      </c>
      <c r="B157" s="43" t="str">
        <f>IF(IFERROR(INDEX('Annex 1 LV, HV and UMS charges'!$B$12:$B$45,MATCH($A157,'Annex 1 LV, HV and UMS charges'!$A$12:$A$310,0)),INDEX('Annex 4 LDNO charges'!$B$14:$B$203,MATCH($A157,'Annex 4 LDNO charges'!$A$14:$A$203,0)))=0,"",IFERROR(INDEX('Annex 1 LV, HV and UMS charges'!$B$12:$B$45,MATCH($A157,'Annex 1 LV, HV and UMS charges'!$A$12:$A$310,0)),INDEX('Annex 4 LDNO charges'!$B$14:$B$203,MATCH($A157,'Annex 4 LDNO charges'!$A$14:$A$203,0))))</f>
        <v/>
      </c>
      <c r="C157" s="157">
        <v>0</v>
      </c>
      <c r="D157" s="174"/>
      <c r="E157" s="173">
        <v>-0.02</v>
      </c>
    </row>
    <row r="158" spans="1:5" ht="24.95" customHeight="1" x14ac:dyDescent="0.2">
      <c r="A158" s="158" t="s">
        <v>569</v>
      </c>
      <c r="B158" s="43" t="str">
        <f>IF(IFERROR(INDEX('Annex 1 LV, HV and UMS charges'!$B$12:$B$45,MATCH($A158,'Annex 1 LV, HV and UMS charges'!$A$12:$A$310,0)),INDEX('Annex 4 LDNO charges'!$B$14:$B$203,MATCH($A158,'Annex 4 LDNO charges'!$A$14:$A$203,0)))=0,"",IFERROR(INDEX('Annex 1 LV, HV and UMS charges'!$B$12:$B$45,MATCH($A158,'Annex 1 LV, HV and UMS charges'!$A$12:$A$310,0)),INDEX('Annex 4 LDNO charges'!$B$14:$B$203,MATCH($A158,'Annex 4 LDNO charges'!$A$14:$A$203,0))))</f>
        <v/>
      </c>
      <c r="C158" s="157">
        <v>0</v>
      </c>
      <c r="D158" s="174"/>
      <c r="E158" s="173">
        <v>-0.02</v>
      </c>
    </row>
    <row r="159" spans="1:5" ht="24.95" customHeight="1" x14ac:dyDescent="0.2">
      <c r="A159" s="158" t="s">
        <v>570</v>
      </c>
      <c r="B159" s="43" t="str">
        <f>IF(IFERROR(INDEX('Annex 1 LV, HV and UMS charges'!$B$12:$B$45,MATCH($A159,'Annex 1 LV, HV and UMS charges'!$A$12:$A$310,0)),INDEX('Annex 4 LDNO charges'!$B$14:$B$203,MATCH($A159,'Annex 4 LDNO charges'!$A$14:$A$203,0)))=0,"",IFERROR(INDEX('Annex 1 LV, HV and UMS charges'!$B$12:$B$45,MATCH($A159,'Annex 1 LV, HV and UMS charges'!$A$12:$A$310,0)),INDEX('Annex 4 LDNO charges'!$B$14:$B$203,MATCH($A159,'Annex 4 LDNO charges'!$A$14:$A$203,0))))</f>
        <v/>
      </c>
      <c r="C159" s="157">
        <v>0</v>
      </c>
      <c r="D159" s="174"/>
      <c r="E159" s="173">
        <v>-0.02</v>
      </c>
    </row>
    <row r="160" spans="1:5" ht="24.95" customHeight="1" x14ac:dyDescent="0.2">
      <c r="A160" s="158" t="s">
        <v>571</v>
      </c>
      <c r="B160" s="43" t="str">
        <f>IF(IFERROR(INDEX('Annex 1 LV, HV and UMS charges'!$B$12:$B$45,MATCH($A160,'Annex 1 LV, HV and UMS charges'!$A$12:$A$310,0)),INDEX('Annex 4 LDNO charges'!$B$14:$B$203,MATCH($A160,'Annex 4 LDNO charges'!$A$14:$A$203,0)))=0,"",IFERROR(INDEX('Annex 1 LV, HV and UMS charges'!$B$12:$B$45,MATCH($A160,'Annex 1 LV, HV and UMS charges'!$A$12:$A$310,0)),INDEX('Annex 4 LDNO charges'!$B$14:$B$203,MATCH($A160,'Annex 4 LDNO charges'!$A$14:$A$203,0))))</f>
        <v/>
      </c>
      <c r="C160" s="157">
        <v>0</v>
      </c>
      <c r="D160" s="174"/>
      <c r="E160" s="173">
        <v>-0.02</v>
      </c>
    </row>
    <row r="161" spans="1:5" ht="24.95" customHeight="1" x14ac:dyDescent="0.2">
      <c r="A161" s="158" t="s">
        <v>572</v>
      </c>
      <c r="B161" s="43" t="str">
        <f>IF(IFERROR(INDEX('Annex 1 LV, HV and UMS charges'!$B$12:$B$45,MATCH($A161,'Annex 1 LV, HV and UMS charges'!$A$12:$A$310,0)),INDEX('Annex 4 LDNO charges'!$B$14:$B$203,MATCH($A161,'Annex 4 LDNO charges'!$A$14:$A$203,0)))=0,"",IFERROR(INDEX('Annex 1 LV, HV and UMS charges'!$B$12:$B$45,MATCH($A161,'Annex 1 LV, HV and UMS charges'!$A$12:$A$310,0)),INDEX('Annex 4 LDNO charges'!$B$14:$B$203,MATCH($A161,'Annex 4 LDNO charges'!$A$14:$A$203,0))))</f>
        <v/>
      </c>
      <c r="C161" s="157">
        <v>0</v>
      </c>
      <c r="D161" s="174"/>
      <c r="E161" s="173">
        <v>-0.02</v>
      </c>
    </row>
    <row r="162" spans="1:5" ht="24.95" customHeight="1" x14ac:dyDescent="0.2">
      <c r="A162" s="158" t="s">
        <v>573</v>
      </c>
      <c r="B162" s="43" t="str">
        <f>IF(IFERROR(INDEX('Annex 1 LV, HV and UMS charges'!$B$12:$B$45,MATCH($A162,'Annex 1 LV, HV and UMS charges'!$A$12:$A$310,0)),INDEX('Annex 4 LDNO charges'!$B$14:$B$203,MATCH($A162,'Annex 4 LDNO charges'!$A$14:$A$203,0)))=0,"",IFERROR(INDEX('Annex 1 LV, HV and UMS charges'!$B$12:$B$45,MATCH($A162,'Annex 1 LV, HV and UMS charges'!$A$12:$A$310,0)),INDEX('Annex 4 LDNO charges'!$B$14:$B$203,MATCH($A162,'Annex 4 LDNO charges'!$A$14:$A$203,0))))</f>
        <v/>
      </c>
      <c r="C162" s="157">
        <v>0</v>
      </c>
      <c r="D162" s="174"/>
      <c r="E162" s="173">
        <v>-0.02</v>
      </c>
    </row>
    <row r="163" spans="1:5" ht="24.95" customHeight="1" x14ac:dyDescent="0.2">
      <c r="A163" s="2" t="s">
        <v>740</v>
      </c>
      <c r="B163" s="2"/>
      <c r="D163" s="2"/>
    </row>
    <row r="164" spans="1:5" ht="24.95" customHeight="1" x14ac:dyDescent="0.2">
      <c r="A164" s="2" t="s">
        <v>741</v>
      </c>
      <c r="B164" s="2"/>
      <c r="D164" s="2"/>
    </row>
  </sheetData>
  <mergeCells count="2">
    <mergeCell ref="A2:E2"/>
    <mergeCell ref="B1:C1"/>
  </mergeCells>
  <hyperlinks>
    <hyperlink ref="A1" location="Overview!A1" display="Back to Overview"/>
  </hyperlinks>
  <pageMargins left="0.39370078740157483" right="0.39370078740157483" top="0.9055118110236221" bottom="0.74803149606299213" header="0.51181102362204722" footer="0.51181102362204722"/>
  <pageSetup paperSize="9" scale="77" fitToHeight="10" orientation="portrait" r:id="rId1"/>
  <headerFooter scaleWithDoc="0">
    <oddHeader>&amp;LAnnex 7&amp;"Arial,Bold" &amp;"Arial,Regular"- Schedule of Charges to recover Excess Supplier of Last Resort pass-through costs</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pageSetUpPr fitToPage="1"/>
  </sheetPr>
  <dimension ref="A1:G762"/>
  <sheetViews>
    <sheetView zoomScale="85" zoomScaleNormal="85" zoomScaleSheetLayoutView="100" workbookViewId="0"/>
  </sheetViews>
  <sheetFormatPr defaultColWidth="9.140625" defaultRowHeight="27.75" customHeight="1" x14ac:dyDescent="0.2"/>
  <cols>
    <col min="1" max="1" width="29.85546875" style="2" customWidth="1"/>
    <col min="2" max="2" width="48.5703125" style="2" customWidth="1"/>
    <col min="3" max="4" width="23.7109375" style="3" customWidth="1"/>
    <col min="5" max="5" width="15.5703125" style="2" customWidth="1"/>
    <col min="6" max="16384" width="9.140625" style="2"/>
  </cols>
  <sheetData>
    <row r="1" spans="1:7" ht="27.75" customHeight="1" x14ac:dyDescent="0.2">
      <c r="A1" s="13" t="s">
        <v>30</v>
      </c>
      <c r="B1" s="3"/>
      <c r="C1" s="2"/>
      <c r="E1" s="8"/>
      <c r="F1" s="4"/>
      <c r="G1" s="4"/>
    </row>
    <row r="2" spans="1:7" s="9" customFormat="1" ht="18" x14ac:dyDescent="0.2">
      <c r="A2" s="282" t="str">
        <f>Overview!B4&amp; " - Effective from "&amp;Overview!D4&amp;" - "&amp;Overview!E4&amp;" Nodal/Zonal charges"</f>
        <v>National Grid Electricity Distribution (East Midlands) plc  - Effective from 1 April 2025 - Final Nodal/Zonal charges</v>
      </c>
      <c r="B2" s="283"/>
      <c r="C2" s="283"/>
      <c r="D2" s="284"/>
    </row>
    <row r="3" spans="1:7" ht="60.75" customHeight="1" x14ac:dyDescent="0.2">
      <c r="A3" s="20" t="s">
        <v>1325</v>
      </c>
      <c r="B3" s="20" t="s">
        <v>1326</v>
      </c>
      <c r="C3" s="20" t="s">
        <v>1327</v>
      </c>
      <c r="D3" s="20" t="s">
        <v>1328</v>
      </c>
    </row>
    <row r="4" spans="1:7" ht="12.75" x14ac:dyDescent="0.2">
      <c r="A4" s="211" t="s">
        <v>1338</v>
      </c>
      <c r="B4" s="209" t="s">
        <v>768</v>
      </c>
      <c r="C4" s="210">
        <v>4.3197433365597586</v>
      </c>
      <c r="D4" s="210" t="s">
        <v>768</v>
      </c>
    </row>
    <row r="5" spans="1:7" ht="12.75" x14ac:dyDescent="0.2">
      <c r="A5" s="211" t="s">
        <v>1339</v>
      </c>
      <c r="B5" s="209" t="s">
        <v>768</v>
      </c>
      <c r="C5" s="210">
        <v>4.2712738363048306</v>
      </c>
      <c r="D5" s="210" t="s">
        <v>768</v>
      </c>
    </row>
    <row r="6" spans="1:7" ht="12.75" x14ac:dyDescent="0.2">
      <c r="A6" s="211" t="s">
        <v>1340</v>
      </c>
      <c r="B6" s="209" t="s">
        <v>1339</v>
      </c>
      <c r="C6" s="210">
        <v>3.447232743046007</v>
      </c>
      <c r="D6" s="210" t="s">
        <v>768</v>
      </c>
    </row>
    <row r="7" spans="1:7" ht="12.75" x14ac:dyDescent="0.2">
      <c r="A7" s="211" t="s">
        <v>1341</v>
      </c>
      <c r="B7" s="209" t="s">
        <v>1339</v>
      </c>
      <c r="C7" s="210">
        <v>1.5454224056506509</v>
      </c>
      <c r="D7" s="210" t="s">
        <v>768</v>
      </c>
    </row>
    <row r="8" spans="1:7" ht="12.75" x14ac:dyDescent="0.2">
      <c r="A8" s="211" t="s">
        <v>1342</v>
      </c>
      <c r="B8" s="209" t="s">
        <v>1339</v>
      </c>
      <c r="C8" s="210">
        <v>5.8265129020433211</v>
      </c>
      <c r="D8" s="210" t="s">
        <v>768</v>
      </c>
    </row>
    <row r="9" spans="1:7" ht="12.75" x14ac:dyDescent="0.2">
      <c r="A9" s="211" t="s">
        <v>1343</v>
      </c>
      <c r="B9" s="209" t="s">
        <v>1338</v>
      </c>
      <c r="C9" s="210" t="s">
        <v>768</v>
      </c>
      <c r="D9" s="210" t="s">
        <v>768</v>
      </c>
    </row>
    <row r="10" spans="1:7" ht="12.75" x14ac:dyDescent="0.2">
      <c r="A10" s="211" t="s">
        <v>1344</v>
      </c>
      <c r="B10" s="209" t="s">
        <v>1338</v>
      </c>
      <c r="C10" s="210">
        <v>7.7671919895322246</v>
      </c>
      <c r="D10" s="210" t="s">
        <v>768</v>
      </c>
    </row>
    <row r="11" spans="1:7" ht="12.75" x14ac:dyDescent="0.2">
      <c r="A11" s="211" t="s">
        <v>1345</v>
      </c>
      <c r="B11" s="209" t="s">
        <v>1338</v>
      </c>
      <c r="C11" s="210">
        <v>2.6663220502037892</v>
      </c>
      <c r="D11" s="210" t="s">
        <v>768</v>
      </c>
    </row>
    <row r="12" spans="1:7" ht="12.75" x14ac:dyDescent="0.2">
      <c r="A12" s="211" t="s">
        <v>1346</v>
      </c>
      <c r="B12" s="209" t="s">
        <v>1339</v>
      </c>
      <c r="C12" s="210">
        <v>3.2555956698618953</v>
      </c>
      <c r="D12" s="210" t="s">
        <v>768</v>
      </c>
    </row>
    <row r="13" spans="1:7" ht="12.75" x14ac:dyDescent="0.2">
      <c r="A13" s="211" t="s">
        <v>1347</v>
      </c>
      <c r="B13" s="209" t="s">
        <v>1339</v>
      </c>
      <c r="C13" s="210">
        <v>5.8953858804288943</v>
      </c>
      <c r="D13" s="210" t="s">
        <v>768</v>
      </c>
    </row>
    <row r="14" spans="1:7" ht="12.75" x14ac:dyDescent="0.2">
      <c r="A14" s="211" t="s">
        <v>1348</v>
      </c>
      <c r="B14" s="209" t="s">
        <v>1339</v>
      </c>
      <c r="C14" s="210">
        <v>4.090581995182248</v>
      </c>
      <c r="D14" s="210" t="s">
        <v>768</v>
      </c>
    </row>
    <row r="15" spans="1:7" ht="12.75" x14ac:dyDescent="0.2">
      <c r="A15" s="211" t="s">
        <v>1349</v>
      </c>
      <c r="B15" s="209" t="s">
        <v>1339</v>
      </c>
      <c r="C15" s="210">
        <v>1.8135542886739571</v>
      </c>
      <c r="D15" s="210" t="s">
        <v>768</v>
      </c>
    </row>
    <row r="16" spans="1:7" ht="25.5" x14ac:dyDescent="0.2">
      <c r="A16" s="211" t="s">
        <v>1350</v>
      </c>
      <c r="B16" s="209" t="s">
        <v>1338</v>
      </c>
      <c r="C16" s="210">
        <v>1.1311360767103895</v>
      </c>
      <c r="D16" s="210" t="s">
        <v>768</v>
      </c>
    </row>
    <row r="17" spans="1:4" ht="25.5" x14ac:dyDescent="0.2">
      <c r="A17" s="211" t="s">
        <v>1351</v>
      </c>
      <c r="B17" s="209" t="s">
        <v>1338</v>
      </c>
      <c r="C17" s="210">
        <v>1.0044146627971249</v>
      </c>
      <c r="D17" s="210" t="s">
        <v>768</v>
      </c>
    </row>
    <row r="18" spans="1:4" ht="12.75" x14ac:dyDescent="0.2">
      <c r="A18" s="211" t="s">
        <v>1352</v>
      </c>
      <c r="B18" s="209" t="s">
        <v>1338</v>
      </c>
      <c r="C18" s="210">
        <v>4.171027554783409</v>
      </c>
      <c r="D18" s="210" t="s">
        <v>768</v>
      </c>
    </row>
    <row r="19" spans="1:4" ht="12.75" x14ac:dyDescent="0.2">
      <c r="A19" s="211" t="s">
        <v>1353</v>
      </c>
      <c r="B19" s="209" t="s">
        <v>1339</v>
      </c>
      <c r="C19" s="210" t="s">
        <v>768</v>
      </c>
      <c r="D19" s="210" t="s">
        <v>768</v>
      </c>
    </row>
    <row r="20" spans="1:4" ht="51" x14ac:dyDescent="0.2">
      <c r="A20" s="211" t="s">
        <v>1354</v>
      </c>
      <c r="B20" s="209" t="s">
        <v>1339</v>
      </c>
      <c r="C20" s="210">
        <v>3.7436256866742235</v>
      </c>
      <c r="D20" s="210" t="s">
        <v>768</v>
      </c>
    </row>
    <row r="21" spans="1:4" ht="51" x14ac:dyDescent="0.2">
      <c r="A21" s="211" t="s">
        <v>1355</v>
      </c>
      <c r="B21" s="209" t="s">
        <v>1339</v>
      </c>
      <c r="C21" s="210">
        <v>2.4698895807899266</v>
      </c>
      <c r="D21" s="210" t="s">
        <v>768</v>
      </c>
    </row>
    <row r="22" spans="1:4" ht="63.75" x14ac:dyDescent="0.2">
      <c r="A22" s="211" t="s">
        <v>1356</v>
      </c>
      <c r="B22" s="209" t="s">
        <v>1338</v>
      </c>
      <c r="C22" s="210">
        <v>5.7421982870745358</v>
      </c>
      <c r="D22" s="210" t="s">
        <v>768</v>
      </c>
    </row>
    <row r="23" spans="1:4" ht="51" x14ac:dyDescent="0.2">
      <c r="A23" s="211" t="s">
        <v>1357</v>
      </c>
      <c r="B23" s="209" t="s">
        <v>1339</v>
      </c>
      <c r="C23" s="210">
        <v>4.792025910905827</v>
      </c>
      <c r="D23" s="210" t="s">
        <v>768</v>
      </c>
    </row>
    <row r="24" spans="1:4" ht="51" x14ac:dyDescent="0.2">
      <c r="A24" s="211" t="s">
        <v>1358</v>
      </c>
      <c r="B24" s="209" t="s">
        <v>1339</v>
      </c>
      <c r="C24" s="210">
        <v>4.5809280795542664</v>
      </c>
      <c r="D24" s="210" t="s">
        <v>768</v>
      </c>
    </row>
    <row r="25" spans="1:4" ht="25.5" x14ac:dyDescent="0.2">
      <c r="A25" s="211" t="s">
        <v>1359</v>
      </c>
      <c r="B25" s="209" t="s">
        <v>1349</v>
      </c>
      <c r="C25" s="210" t="s">
        <v>768</v>
      </c>
      <c r="D25" s="210" t="s">
        <v>768</v>
      </c>
    </row>
    <row r="26" spans="1:4" ht="25.5" x14ac:dyDescent="0.2">
      <c r="A26" s="211" t="s">
        <v>1360</v>
      </c>
      <c r="B26" s="209" t="s">
        <v>1350</v>
      </c>
      <c r="C26" s="210" t="s">
        <v>768</v>
      </c>
      <c r="D26" s="210" t="s">
        <v>768</v>
      </c>
    </row>
    <row r="27" spans="1:4" ht="25.5" x14ac:dyDescent="0.2">
      <c r="A27" s="211" t="s">
        <v>1361</v>
      </c>
      <c r="B27" s="209" t="s">
        <v>1342</v>
      </c>
      <c r="C27" s="210">
        <v>4.7473168538185622</v>
      </c>
      <c r="D27" s="210" t="s">
        <v>768</v>
      </c>
    </row>
    <row r="28" spans="1:4" ht="25.5" x14ac:dyDescent="0.2">
      <c r="A28" s="211" t="s">
        <v>1362</v>
      </c>
      <c r="B28" s="209" t="s">
        <v>1345</v>
      </c>
      <c r="C28" s="210" t="s">
        <v>768</v>
      </c>
      <c r="D28" s="210" t="s">
        <v>768</v>
      </c>
    </row>
    <row r="29" spans="1:4" ht="25.5" x14ac:dyDescent="0.2">
      <c r="A29" s="211" t="s">
        <v>1363</v>
      </c>
      <c r="B29" s="209" t="s">
        <v>1354</v>
      </c>
      <c r="C29" s="210" t="s">
        <v>768</v>
      </c>
      <c r="D29" s="210" t="s">
        <v>768</v>
      </c>
    </row>
    <row r="30" spans="1:4" ht="38.25" x14ac:dyDescent="0.2">
      <c r="A30" s="211" t="s">
        <v>1364</v>
      </c>
      <c r="B30" s="209" t="s">
        <v>1340</v>
      </c>
      <c r="C30" s="210" t="s">
        <v>768</v>
      </c>
      <c r="D30" s="210" t="s">
        <v>768</v>
      </c>
    </row>
    <row r="31" spans="1:4" ht="25.5" x14ac:dyDescent="0.2">
      <c r="A31" s="211" t="s">
        <v>1365</v>
      </c>
      <c r="B31" s="209" t="s">
        <v>1341</v>
      </c>
      <c r="C31" s="210" t="s">
        <v>768</v>
      </c>
      <c r="D31" s="210" t="s">
        <v>768</v>
      </c>
    </row>
    <row r="32" spans="1:4" ht="12.75" x14ac:dyDescent="0.2">
      <c r="A32" s="211" t="s">
        <v>1366</v>
      </c>
      <c r="B32" s="209" t="s">
        <v>1342</v>
      </c>
      <c r="C32" s="210" t="s">
        <v>768</v>
      </c>
      <c r="D32" s="210" t="s">
        <v>768</v>
      </c>
    </row>
    <row r="33" spans="1:4" ht="25.5" x14ac:dyDescent="0.2">
      <c r="A33" s="211" t="s">
        <v>1367</v>
      </c>
      <c r="B33" s="209" t="s">
        <v>1343</v>
      </c>
      <c r="C33" s="210" t="s">
        <v>768</v>
      </c>
      <c r="D33" s="210" t="s">
        <v>768</v>
      </c>
    </row>
    <row r="34" spans="1:4" ht="25.5" x14ac:dyDescent="0.2">
      <c r="A34" s="211" t="s">
        <v>1368</v>
      </c>
      <c r="B34" s="209" t="s">
        <v>1344</v>
      </c>
      <c r="C34" s="210">
        <v>3.4435702495093756</v>
      </c>
      <c r="D34" s="210" t="s">
        <v>768</v>
      </c>
    </row>
    <row r="35" spans="1:4" ht="25.5" x14ac:dyDescent="0.2">
      <c r="A35" s="211" t="s">
        <v>1369</v>
      </c>
      <c r="B35" s="209" t="s">
        <v>1340</v>
      </c>
      <c r="C35" s="210">
        <v>8.2619584455754378</v>
      </c>
      <c r="D35" s="210" t="s">
        <v>768</v>
      </c>
    </row>
    <row r="36" spans="1:4" ht="25.5" x14ac:dyDescent="0.2">
      <c r="A36" s="211" t="s">
        <v>1370</v>
      </c>
      <c r="B36" s="209" t="s">
        <v>1340</v>
      </c>
      <c r="C36" s="210">
        <v>4.2618396956245874</v>
      </c>
      <c r="D36" s="210" t="s">
        <v>768</v>
      </c>
    </row>
    <row r="37" spans="1:4" ht="25.5" x14ac:dyDescent="0.2">
      <c r="A37" s="211" t="s">
        <v>1371</v>
      </c>
      <c r="B37" s="209" t="s">
        <v>1341</v>
      </c>
      <c r="C37" s="210" t="s">
        <v>768</v>
      </c>
      <c r="D37" s="210" t="s">
        <v>768</v>
      </c>
    </row>
    <row r="38" spans="1:4" ht="38.25" x14ac:dyDescent="0.2">
      <c r="A38" s="211" t="s">
        <v>1372</v>
      </c>
      <c r="B38" s="209" t="s">
        <v>1345</v>
      </c>
      <c r="C38" s="210" t="s">
        <v>768</v>
      </c>
      <c r="D38" s="210" t="s">
        <v>768</v>
      </c>
    </row>
    <row r="39" spans="1:4" ht="25.5" x14ac:dyDescent="0.2">
      <c r="A39" s="211" t="s">
        <v>1373</v>
      </c>
      <c r="B39" s="209" t="s">
        <v>1346</v>
      </c>
      <c r="C39" s="210">
        <v>4.627578764237362</v>
      </c>
      <c r="D39" s="210" t="s">
        <v>768</v>
      </c>
    </row>
    <row r="40" spans="1:4" ht="25.5" x14ac:dyDescent="0.2">
      <c r="A40" s="211" t="s">
        <v>1374</v>
      </c>
      <c r="B40" s="209" t="s">
        <v>1347</v>
      </c>
      <c r="C40" s="210" t="s">
        <v>768</v>
      </c>
      <c r="D40" s="210" t="s">
        <v>768</v>
      </c>
    </row>
    <row r="41" spans="1:4" ht="25.5" x14ac:dyDescent="0.2">
      <c r="A41" s="211" t="s">
        <v>1375</v>
      </c>
      <c r="B41" s="209" t="s">
        <v>1347</v>
      </c>
      <c r="C41" s="210" t="s">
        <v>768</v>
      </c>
      <c r="D41" s="210" t="s">
        <v>768</v>
      </c>
    </row>
    <row r="42" spans="1:4" ht="25.5" x14ac:dyDescent="0.2">
      <c r="A42" s="211" t="s">
        <v>1376</v>
      </c>
      <c r="B42" s="209" t="s">
        <v>1344</v>
      </c>
      <c r="C42" s="210" t="s">
        <v>768</v>
      </c>
      <c r="D42" s="210" t="s">
        <v>768</v>
      </c>
    </row>
    <row r="43" spans="1:4" ht="25.5" x14ac:dyDescent="0.2">
      <c r="A43" s="211" t="s">
        <v>1377</v>
      </c>
      <c r="B43" s="209" t="s">
        <v>1348</v>
      </c>
      <c r="C43" s="210" t="s">
        <v>768</v>
      </c>
      <c r="D43" s="210" t="s">
        <v>768</v>
      </c>
    </row>
    <row r="44" spans="1:4" ht="25.5" x14ac:dyDescent="0.2">
      <c r="A44" s="211" t="s">
        <v>1378</v>
      </c>
      <c r="B44" s="209" t="s">
        <v>1344</v>
      </c>
      <c r="C44" s="210" t="s">
        <v>768</v>
      </c>
      <c r="D44" s="210" t="s">
        <v>768</v>
      </c>
    </row>
    <row r="45" spans="1:4" ht="25.5" x14ac:dyDescent="0.2">
      <c r="A45" s="211" t="s">
        <v>1379</v>
      </c>
      <c r="B45" s="209" t="s">
        <v>1340</v>
      </c>
      <c r="C45" s="210" t="s">
        <v>768</v>
      </c>
      <c r="D45" s="210" t="s">
        <v>768</v>
      </c>
    </row>
    <row r="46" spans="1:4" ht="25.5" x14ac:dyDescent="0.2">
      <c r="A46" s="211" t="s">
        <v>1380</v>
      </c>
      <c r="B46" s="209" t="s">
        <v>1341</v>
      </c>
      <c r="C46" s="210" t="s">
        <v>768</v>
      </c>
      <c r="D46" s="210" t="s">
        <v>768</v>
      </c>
    </row>
    <row r="47" spans="1:4" ht="25.5" x14ac:dyDescent="0.2">
      <c r="A47" s="211" t="s">
        <v>1381</v>
      </c>
      <c r="B47" s="209" t="s">
        <v>1349</v>
      </c>
      <c r="C47" s="210" t="s">
        <v>768</v>
      </c>
      <c r="D47" s="210" t="s">
        <v>768</v>
      </c>
    </row>
    <row r="48" spans="1:4" ht="38.25" x14ac:dyDescent="0.2">
      <c r="A48" s="211" t="s">
        <v>1382</v>
      </c>
      <c r="B48" s="209" t="s">
        <v>1342</v>
      </c>
      <c r="C48" s="210" t="s">
        <v>768</v>
      </c>
      <c r="D48" s="210" t="s">
        <v>768</v>
      </c>
    </row>
    <row r="49" spans="1:4" ht="25.5" x14ac:dyDescent="0.2">
      <c r="A49" s="211" t="s">
        <v>1383</v>
      </c>
      <c r="B49" s="209" t="s">
        <v>1350</v>
      </c>
      <c r="C49" s="210" t="s">
        <v>768</v>
      </c>
      <c r="D49" s="210" t="s">
        <v>768</v>
      </c>
    </row>
    <row r="50" spans="1:4" ht="25.5" x14ac:dyDescent="0.2">
      <c r="A50" s="211" t="s">
        <v>1384</v>
      </c>
      <c r="B50" s="209" t="s">
        <v>1350</v>
      </c>
      <c r="C50" s="210" t="s">
        <v>768</v>
      </c>
      <c r="D50" s="210" t="s">
        <v>768</v>
      </c>
    </row>
    <row r="51" spans="1:4" ht="25.5" x14ac:dyDescent="0.2">
      <c r="A51" s="211" t="s">
        <v>1385</v>
      </c>
      <c r="B51" s="209" t="s">
        <v>1350</v>
      </c>
      <c r="C51" s="210" t="s">
        <v>768</v>
      </c>
      <c r="D51" s="210" t="s">
        <v>768</v>
      </c>
    </row>
    <row r="52" spans="1:4" ht="25.5" x14ac:dyDescent="0.2">
      <c r="A52" s="211" t="s">
        <v>1386</v>
      </c>
      <c r="B52" s="209" t="s">
        <v>1341</v>
      </c>
      <c r="C52" s="210" t="s">
        <v>768</v>
      </c>
      <c r="D52" s="210" t="s">
        <v>768</v>
      </c>
    </row>
    <row r="53" spans="1:4" ht="25.5" x14ac:dyDescent="0.2">
      <c r="A53" s="211" t="s">
        <v>1387</v>
      </c>
      <c r="B53" s="209" t="s">
        <v>1339</v>
      </c>
      <c r="C53" s="210" t="s">
        <v>768</v>
      </c>
      <c r="D53" s="210" t="s">
        <v>768</v>
      </c>
    </row>
    <row r="54" spans="1:4" ht="25.5" x14ac:dyDescent="0.2">
      <c r="A54" s="211" t="s">
        <v>1388</v>
      </c>
      <c r="B54" s="209" t="s">
        <v>1352</v>
      </c>
      <c r="C54" s="210" t="s">
        <v>768</v>
      </c>
      <c r="D54" s="210" t="s">
        <v>768</v>
      </c>
    </row>
    <row r="55" spans="1:4" ht="25.5" x14ac:dyDescent="0.2">
      <c r="A55" s="211" t="s">
        <v>1389</v>
      </c>
      <c r="B55" s="209" t="s">
        <v>1350</v>
      </c>
      <c r="C55" s="210" t="s">
        <v>768</v>
      </c>
      <c r="D55" s="210" t="s">
        <v>768</v>
      </c>
    </row>
    <row r="56" spans="1:4" ht="38.25" x14ac:dyDescent="0.2">
      <c r="A56" s="211" t="s">
        <v>1390</v>
      </c>
      <c r="B56" s="209" t="s">
        <v>1340</v>
      </c>
      <c r="C56" s="210" t="s">
        <v>768</v>
      </c>
      <c r="D56" s="210" t="s">
        <v>768</v>
      </c>
    </row>
    <row r="57" spans="1:4" ht="25.5" x14ac:dyDescent="0.2">
      <c r="A57" s="211" t="s">
        <v>1391</v>
      </c>
      <c r="B57" s="209" t="s">
        <v>1357</v>
      </c>
      <c r="C57" s="210" t="s">
        <v>768</v>
      </c>
      <c r="D57" s="210" t="s">
        <v>768</v>
      </c>
    </row>
    <row r="58" spans="1:4" ht="25.5" x14ac:dyDescent="0.2">
      <c r="A58" s="211" t="s">
        <v>1392</v>
      </c>
      <c r="B58" s="209" t="s">
        <v>1353</v>
      </c>
      <c r="C58" s="210" t="s">
        <v>768</v>
      </c>
      <c r="D58" s="210" t="s">
        <v>768</v>
      </c>
    </row>
    <row r="59" spans="1:4" ht="25.5" x14ac:dyDescent="0.2">
      <c r="A59" s="211" t="s">
        <v>1393</v>
      </c>
      <c r="B59" s="209" t="s">
        <v>1349</v>
      </c>
      <c r="C59" s="210" t="s">
        <v>768</v>
      </c>
      <c r="D59" s="210" t="s">
        <v>768</v>
      </c>
    </row>
    <row r="60" spans="1:4" ht="12.75" x14ac:dyDescent="0.2">
      <c r="A60" s="211" t="s">
        <v>1394</v>
      </c>
      <c r="B60" s="209" t="s">
        <v>1339</v>
      </c>
      <c r="C60" s="210" t="s">
        <v>768</v>
      </c>
      <c r="D60" s="210" t="s">
        <v>768</v>
      </c>
    </row>
    <row r="61" spans="1:4" ht="25.5" x14ac:dyDescent="0.2">
      <c r="A61" s="211" t="s">
        <v>1395</v>
      </c>
      <c r="B61" s="209" t="s">
        <v>1348</v>
      </c>
      <c r="C61" s="210" t="s">
        <v>768</v>
      </c>
      <c r="D61" s="210" t="s">
        <v>768</v>
      </c>
    </row>
    <row r="62" spans="1:4" ht="25.5" x14ac:dyDescent="0.2">
      <c r="A62" s="211" t="s">
        <v>1396</v>
      </c>
      <c r="B62" s="209" t="s">
        <v>1352</v>
      </c>
      <c r="C62" s="210">
        <v>4.0769843287114886</v>
      </c>
      <c r="D62" s="210" t="s">
        <v>768</v>
      </c>
    </row>
    <row r="63" spans="1:4" ht="25.5" x14ac:dyDescent="0.2">
      <c r="A63" s="211" t="s">
        <v>1397</v>
      </c>
      <c r="B63" s="209" t="s">
        <v>1346</v>
      </c>
      <c r="C63" s="210">
        <v>5.4594341072877359</v>
      </c>
      <c r="D63" s="210" t="s">
        <v>768</v>
      </c>
    </row>
    <row r="64" spans="1:4" ht="38.25" x14ac:dyDescent="0.2">
      <c r="A64" s="211" t="s">
        <v>1398</v>
      </c>
      <c r="B64" s="209" t="s">
        <v>1349</v>
      </c>
      <c r="C64" s="210" t="s">
        <v>768</v>
      </c>
      <c r="D64" s="210" t="s">
        <v>768</v>
      </c>
    </row>
    <row r="65" spans="1:4" ht="38.25" x14ac:dyDescent="0.2">
      <c r="A65" s="211" t="s">
        <v>1398</v>
      </c>
      <c r="B65" s="209" t="s">
        <v>1349</v>
      </c>
      <c r="C65" s="210" t="s">
        <v>768</v>
      </c>
      <c r="D65" s="210" t="s">
        <v>768</v>
      </c>
    </row>
    <row r="66" spans="1:4" ht="25.5" x14ac:dyDescent="0.2">
      <c r="A66" s="211" t="s">
        <v>1399</v>
      </c>
      <c r="B66" s="209" t="s">
        <v>1350</v>
      </c>
      <c r="C66" s="210" t="s">
        <v>768</v>
      </c>
      <c r="D66" s="210" t="s">
        <v>768</v>
      </c>
    </row>
    <row r="67" spans="1:4" ht="25.5" x14ac:dyDescent="0.2">
      <c r="A67" s="211" t="s">
        <v>1400</v>
      </c>
      <c r="B67" s="209" t="s">
        <v>1347</v>
      </c>
      <c r="C67" s="210" t="s">
        <v>768</v>
      </c>
      <c r="D67" s="210" t="s">
        <v>768</v>
      </c>
    </row>
    <row r="68" spans="1:4" ht="25.5" x14ac:dyDescent="0.2">
      <c r="A68" s="211" t="s">
        <v>1401</v>
      </c>
      <c r="B68" s="209" t="s">
        <v>1345</v>
      </c>
      <c r="C68" s="210">
        <v>5.8199577899847448</v>
      </c>
      <c r="D68" s="210" t="s">
        <v>768</v>
      </c>
    </row>
    <row r="69" spans="1:4" ht="25.5" x14ac:dyDescent="0.2">
      <c r="A69" s="211" t="s">
        <v>1402</v>
      </c>
      <c r="B69" s="209" t="s">
        <v>1342</v>
      </c>
      <c r="C69" s="210">
        <v>3.3612129465675977</v>
      </c>
      <c r="D69" s="210" t="s">
        <v>768</v>
      </c>
    </row>
    <row r="70" spans="1:4" ht="25.5" x14ac:dyDescent="0.2">
      <c r="A70" s="211" t="s">
        <v>1403</v>
      </c>
      <c r="B70" s="209" t="s">
        <v>1346</v>
      </c>
      <c r="C70" s="210" t="s">
        <v>768</v>
      </c>
      <c r="D70" s="210" t="s">
        <v>768</v>
      </c>
    </row>
    <row r="71" spans="1:4" ht="25.5" x14ac:dyDescent="0.2">
      <c r="A71" s="211" t="s">
        <v>1404</v>
      </c>
      <c r="B71" s="209" t="s">
        <v>1342</v>
      </c>
      <c r="C71" s="210">
        <v>2.9185887912994488</v>
      </c>
      <c r="D71" s="210" t="s">
        <v>768</v>
      </c>
    </row>
    <row r="72" spans="1:4" ht="25.5" x14ac:dyDescent="0.2">
      <c r="A72" s="211" t="s">
        <v>1405</v>
      </c>
      <c r="B72" s="209" t="s">
        <v>1349</v>
      </c>
      <c r="C72" s="210" t="s">
        <v>768</v>
      </c>
      <c r="D72" s="210" t="s">
        <v>768</v>
      </c>
    </row>
    <row r="73" spans="1:4" ht="25.5" x14ac:dyDescent="0.2">
      <c r="A73" s="211" t="s">
        <v>1406</v>
      </c>
      <c r="B73" s="209" t="s">
        <v>1345</v>
      </c>
      <c r="C73" s="210" t="s">
        <v>768</v>
      </c>
      <c r="D73" s="210" t="s">
        <v>768</v>
      </c>
    </row>
    <row r="74" spans="1:4" ht="38.25" x14ac:dyDescent="0.2">
      <c r="A74" s="211" t="s">
        <v>1407</v>
      </c>
      <c r="B74" s="209" t="s">
        <v>1347</v>
      </c>
      <c r="C74" s="210" t="s">
        <v>768</v>
      </c>
      <c r="D74" s="210" t="s">
        <v>768</v>
      </c>
    </row>
    <row r="75" spans="1:4" ht="25.5" x14ac:dyDescent="0.2">
      <c r="A75" s="211" t="s">
        <v>1408</v>
      </c>
      <c r="B75" s="209" t="s">
        <v>1352</v>
      </c>
      <c r="C75" s="210" t="s">
        <v>768</v>
      </c>
      <c r="D75" s="210" t="s">
        <v>768</v>
      </c>
    </row>
    <row r="76" spans="1:4" ht="25.5" x14ac:dyDescent="0.2">
      <c r="A76" s="211" t="s">
        <v>1409</v>
      </c>
      <c r="B76" s="209" t="s">
        <v>1340</v>
      </c>
      <c r="C76" s="210" t="s">
        <v>768</v>
      </c>
      <c r="D76" s="210" t="s">
        <v>768</v>
      </c>
    </row>
    <row r="77" spans="1:4" ht="38.25" x14ac:dyDescent="0.2">
      <c r="A77" s="211" t="s">
        <v>1410</v>
      </c>
      <c r="B77" s="209" t="s">
        <v>1340</v>
      </c>
      <c r="C77" s="210" t="s">
        <v>768</v>
      </c>
      <c r="D77" s="210" t="s">
        <v>768</v>
      </c>
    </row>
    <row r="78" spans="1:4" ht="25.5" x14ac:dyDescent="0.2">
      <c r="A78" s="211" t="s">
        <v>1411</v>
      </c>
      <c r="B78" s="209" t="s">
        <v>1347</v>
      </c>
      <c r="C78" s="210">
        <v>3.907816312546756</v>
      </c>
      <c r="D78" s="210" t="s">
        <v>768</v>
      </c>
    </row>
    <row r="79" spans="1:4" ht="25.5" x14ac:dyDescent="0.2">
      <c r="A79" s="211" t="s">
        <v>1412</v>
      </c>
      <c r="B79" s="209" t="s">
        <v>1351</v>
      </c>
      <c r="C79" s="210" t="s">
        <v>768</v>
      </c>
      <c r="D79" s="210" t="s">
        <v>768</v>
      </c>
    </row>
    <row r="80" spans="1:4" ht="25.5" x14ac:dyDescent="0.2">
      <c r="A80" s="211" t="s">
        <v>1413</v>
      </c>
      <c r="B80" s="209" t="s">
        <v>1350</v>
      </c>
      <c r="C80" s="210">
        <v>4.1523272746277451</v>
      </c>
      <c r="D80" s="210" t="s">
        <v>768</v>
      </c>
    </row>
    <row r="81" spans="1:4" ht="25.5" x14ac:dyDescent="0.2">
      <c r="A81" s="211" t="s">
        <v>1414</v>
      </c>
      <c r="B81" s="209" t="s">
        <v>1342</v>
      </c>
      <c r="C81" s="210" t="s">
        <v>768</v>
      </c>
      <c r="D81" s="210" t="s">
        <v>768</v>
      </c>
    </row>
    <row r="82" spans="1:4" ht="25.5" x14ac:dyDescent="0.2">
      <c r="A82" s="211" t="s">
        <v>1415</v>
      </c>
      <c r="B82" s="209" t="s">
        <v>1352</v>
      </c>
      <c r="C82" s="210" t="s">
        <v>768</v>
      </c>
      <c r="D82" s="210" t="s">
        <v>768</v>
      </c>
    </row>
    <row r="83" spans="1:4" ht="38.25" x14ac:dyDescent="0.2">
      <c r="A83" s="211" t="s">
        <v>1416</v>
      </c>
      <c r="B83" s="209" t="s">
        <v>1345</v>
      </c>
      <c r="C83" s="210" t="s">
        <v>768</v>
      </c>
      <c r="D83" s="210" t="s">
        <v>768</v>
      </c>
    </row>
    <row r="84" spans="1:4" ht="25.5" x14ac:dyDescent="0.2">
      <c r="A84" s="211" t="s">
        <v>1417</v>
      </c>
      <c r="B84" s="209" t="s">
        <v>1351</v>
      </c>
      <c r="C84" s="210" t="s">
        <v>768</v>
      </c>
      <c r="D84" s="210" t="s">
        <v>768</v>
      </c>
    </row>
    <row r="85" spans="1:4" ht="25.5" x14ac:dyDescent="0.2">
      <c r="A85" s="211" t="s">
        <v>1418</v>
      </c>
      <c r="B85" s="209" t="s">
        <v>1356</v>
      </c>
      <c r="C85" s="210">
        <v>4.4900706015199487</v>
      </c>
      <c r="D85" s="210" t="s">
        <v>768</v>
      </c>
    </row>
    <row r="86" spans="1:4" ht="12.75" x14ac:dyDescent="0.2">
      <c r="A86" s="211" t="s">
        <v>1419</v>
      </c>
      <c r="B86" s="209" t="s">
        <v>1346</v>
      </c>
      <c r="C86" s="210">
        <v>4.7081777520761463</v>
      </c>
      <c r="D86" s="210" t="s">
        <v>768</v>
      </c>
    </row>
    <row r="87" spans="1:4" ht="25.5" x14ac:dyDescent="0.2">
      <c r="A87" s="211" t="s">
        <v>1420</v>
      </c>
      <c r="B87" s="209" t="s">
        <v>1342</v>
      </c>
      <c r="C87" s="210" t="s">
        <v>768</v>
      </c>
      <c r="D87" s="210" t="s">
        <v>768</v>
      </c>
    </row>
    <row r="88" spans="1:4" ht="12.75" x14ac:dyDescent="0.2">
      <c r="A88" s="211" t="s">
        <v>1421</v>
      </c>
      <c r="B88" s="209" t="s">
        <v>1347</v>
      </c>
      <c r="C88" s="210">
        <v>5.7318954033747067</v>
      </c>
      <c r="D88" s="210" t="s">
        <v>768</v>
      </c>
    </row>
    <row r="89" spans="1:4" ht="25.5" x14ac:dyDescent="0.2">
      <c r="A89" s="211" t="s">
        <v>1422</v>
      </c>
      <c r="B89" s="209" t="s">
        <v>1342</v>
      </c>
      <c r="C89" s="210" t="s">
        <v>768</v>
      </c>
      <c r="D89" s="210" t="s">
        <v>768</v>
      </c>
    </row>
    <row r="90" spans="1:4" ht="25.5" x14ac:dyDescent="0.2">
      <c r="A90" s="211" t="s">
        <v>1423</v>
      </c>
      <c r="B90" s="209" t="s">
        <v>1344</v>
      </c>
      <c r="C90" s="210" t="s">
        <v>768</v>
      </c>
      <c r="D90" s="210" t="s">
        <v>768</v>
      </c>
    </row>
    <row r="91" spans="1:4" ht="12.75" x14ac:dyDescent="0.2">
      <c r="A91" s="211" t="s">
        <v>1424</v>
      </c>
      <c r="B91" s="209" t="s">
        <v>1345</v>
      </c>
      <c r="C91" s="210" t="s">
        <v>768</v>
      </c>
      <c r="D91" s="210" t="s">
        <v>768</v>
      </c>
    </row>
    <row r="92" spans="1:4" ht="25.5" x14ac:dyDescent="0.2">
      <c r="A92" s="211" t="s">
        <v>1425</v>
      </c>
      <c r="B92" s="209" t="s">
        <v>1349</v>
      </c>
      <c r="C92" s="210" t="s">
        <v>768</v>
      </c>
      <c r="D92" s="210" t="s">
        <v>768</v>
      </c>
    </row>
    <row r="93" spans="1:4" ht="25.5" x14ac:dyDescent="0.2">
      <c r="A93" s="211" t="s">
        <v>1426</v>
      </c>
      <c r="B93" s="209" t="s">
        <v>1348</v>
      </c>
      <c r="C93" s="210">
        <v>5.0612236737930107</v>
      </c>
      <c r="D93" s="210" t="s">
        <v>768</v>
      </c>
    </row>
    <row r="94" spans="1:4" ht="38.25" x14ac:dyDescent="0.2">
      <c r="A94" s="211" t="s">
        <v>1427</v>
      </c>
      <c r="B94" s="209" t="s">
        <v>1344</v>
      </c>
      <c r="C94" s="210" t="s">
        <v>768</v>
      </c>
      <c r="D94" s="210" t="s">
        <v>768</v>
      </c>
    </row>
    <row r="95" spans="1:4" ht="38.25" x14ac:dyDescent="0.2">
      <c r="A95" s="211" t="s">
        <v>1428</v>
      </c>
      <c r="B95" s="209" t="s">
        <v>1344</v>
      </c>
      <c r="C95" s="210" t="s">
        <v>768</v>
      </c>
      <c r="D95" s="210" t="s">
        <v>768</v>
      </c>
    </row>
    <row r="96" spans="1:4" ht="25.5" x14ac:dyDescent="0.2">
      <c r="A96" s="211" t="s">
        <v>1429</v>
      </c>
      <c r="B96" s="209" t="s">
        <v>1355</v>
      </c>
      <c r="C96" s="210">
        <v>5.3008460876942092</v>
      </c>
      <c r="D96" s="210" t="s">
        <v>768</v>
      </c>
    </row>
    <row r="97" spans="1:4" ht="25.5" x14ac:dyDescent="0.2">
      <c r="A97" s="211" t="s">
        <v>1430</v>
      </c>
      <c r="B97" s="209" t="s">
        <v>1344</v>
      </c>
      <c r="C97" s="210" t="s">
        <v>768</v>
      </c>
      <c r="D97" s="210" t="s">
        <v>768</v>
      </c>
    </row>
    <row r="98" spans="1:4" ht="25.5" x14ac:dyDescent="0.2">
      <c r="A98" s="211" t="s">
        <v>1431</v>
      </c>
      <c r="B98" s="209" t="s">
        <v>1347</v>
      </c>
      <c r="C98" s="210" t="s">
        <v>768</v>
      </c>
      <c r="D98" s="210" t="s">
        <v>768</v>
      </c>
    </row>
    <row r="99" spans="1:4" ht="25.5" x14ac:dyDescent="0.2">
      <c r="A99" s="211" t="s">
        <v>1431</v>
      </c>
      <c r="B99" s="209" t="s">
        <v>1347</v>
      </c>
      <c r="C99" s="210" t="s">
        <v>768</v>
      </c>
      <c r="D99" s="210" t="s">
        <v>768</v>
      </c>
    </row>
    <row r="100" spans="1:4" ht="25.5" x14ac:dyDescent="0.2">
      <c r="A100" s="211" t="s">
        <v>1432</v>
      </c>
      <c r="B100" s="209" t="s">
        <v>1358</v>
      </c>
      <c r="C100" s="210" t="s">
        <v>768</v>
      </c>
      <c r="D100" s="210" t="s">
        <v>768</v>
      </c>
    </row>
    <row r="101" spans="1:4" ht="25.5" x14ac:dyDescent="0.2">
      <c r="A101" s="211" t="s">
        <v>1433</v>
      </c>
      <c r="B101" s="209" t="s">
        <v>1344</v>
      </c>
      <c r="C101" s="210">
        <v>3.6227627987754549</v>
      </c>
      <c r="D101" s="210" t="s">
        <v>768</v>
      </c>
    </row>
    <row r="102" spans="1:4" ht="25.5" x14ac:dyDescent="0.2">
      <c r="A102" s="211" t="s">
        <v>1434</v>
      </c>
      <c r="B102" s="209" t="s">
        <v>1351</v>
      </c>
      <c r="C102" s="210" t="s">
        <v>768</v>
      </c>
      <c r="D102" s="210" t="s">
        <v>768</v>
      </c>
    </row>
    <row r="103" spans="1:4" ht="38.25" x14ac:dyDescent="0.2">
      <c r="A103" s="211" t="s">
        <v>1435</v>
      </c>
      <c r="B103" s="209" t="s">
        <v>1348</v>
      </c>
      <c r="C103" s="210" t="s">
        <v>768</v>
      </c>
      <c r="D103" s="210" t="s">
        <v>768</v>
      </c>
    </row>
    <row r="104" spans="1:4" ht="25.5" x14ac:dyDescent="0.2">
      <c r="A104" s="211" t="s">
        <v>1436</v>
      </c>
      <c r="B104" s="209" t="s">
        <v>1341</v>
      </c>
      <c r="C104" s="210" t="s">
        <v>768</v>
      </c>
      <c r="D104" s="210" t="s">
        <v>768</v>
      </c>
    </row>
    <row r="105" spans="1:4" ht="25.5" x14ac:dyDescent="0.2">
      <c r="A105" s="211" t="s">
        <v>1437</v>
      </c>
      <c r="B105" s="209" t="s">
        <v>1344</v>
      </c>
      <c r="C105" s="210" t="s">
        <v>768</v>
      </c>
      <c r="D105" s="210" t="s">
        <v>768</v>
      </c>
    </row>
    <row r="106" spans="1:4" ht="25.5" x14ac:dyDescent="0.2">
      <c r="A106" s="211" t="s">
        <v>1438</v>
      </c>
      <c r="B106" s="209" t="s">
        <v>1347</v>
      </c>
      <c r="C106" s="210">
        <v>3.8615292027958317</v>
      </c>
      <c r="D106" s="210" t="s">
        <v>768</v>
      </c>
    </row>
    <row r="107" spans="1:4" ht="25.5" x14ac:dyDescent="0.2">
      <c r="A107" s="211" t="s">
        <v>1439</v>
      </c>
      <c r="B107" s="209" t="s">
        <v>1341</v>
      </c>
      <c r="C107" s="210" t="s">
        <v>768</v>
      </c>
      <c r="D107" s="210" t="s">
        <v>768</v>
      </c>
    </row>
    <row r="108" spans="1:4" ht="25.5" x14ac:dyDescent="0.2">
      <c r="A108" s="211" t="s">
        <v>1440</v>
      </c>
      <c r="B108" s="209" t="s">
        <v>1338</v>
      </c>
      <c r="C108" s="210">
        <v>8.0815914903409141</v>
      </c>
      <c r="D108" s="210" t="s">
        <v>768</v>
      </c>
    </row>
    <row r="109" spans="1:4" ht="25.5" x14ac:dyDescent="0.2">
      <c r="A109" s="211" t="s">
        <v>1441</v>
      </c>
      <c r="B109" s="209" t="s">
        <v>1351</v>
      </c>
      <c r="C109" s="210" t="s">
        <v>768</v>
      </c>
      <c r="D109" s="210" t="s">
        <v>768</v>
      </c>
    </row>
    <row r="110" spans="1:4" ht="25.5" x14ac:dyDescent="0.2">
      <c r="A110" s="211" t="s">
        <v>1440</v>
      </c>
      <c r="B110" s="209" t="s">
        <v>1338</v>
      </c>
      <c r="C110" s="210">
        <v>8.0815914903409141</v>
      </c>
      <c r="D110" s="210" t="s">
        <v>768</v>
      </c>
    </row>
    <row r="111" spans="1:4" ht="25.5" x14ac:dyDescent="0.2">
      <c r="A111" s="211" t="s">
        <v>1440</v>
      </c>
      <c r="B111" s="209" t="s">
        <v>1338</v>
      </c>
      <c r="C111" s="210">
        <v>8.0815914903409141</v>
      </c>
      <c r="D111" s="210" t="s">
        <v>768</v>
      </c>
    </row>
    <row r="112" spans="1:4" ht="25.5" x14ac:dyDescent="0.2">
      <c r="A112" s="211" t="s">
        <v>1442</v>
      </c>
      <c r="B112" s="209" t="s">
        <v>1340</v>
      </c>
      <c r="C112" s="210" t="s">
        <v>768</v>
      </c>
      <c r="D112" s="210" t="s">
        <v>768</v>
      </c>
    </row>
    <row r="113" spans="1:4" ht="25.5" x14ac:dyDescent="0.2">
      <c r="A113" s="211" t="s">
        <v>1443</v>
      </c>
      <c r="B113" s="209" t="s">
        <v>1346</v>
      </c>
      <c r="C113" s="210" t="s">
        <v>768</v>
      </c>
      <c r="D113" s="210" t="s">
        <v>768</v>
      </c>
    </row>
    <row r="114" spans="1:4" ht="12.75" x14ac:dyDescent="0.2">
      <c r="A114" s="211" t="s">
        <v>1444</v>
      </c>
      <c r="B114" s="209" t="s">
        <v>768</v>
      </c>
      <c r="C114" s="210">
        <v>1.3088301808099696</v>
      </c>
      <c r="D114" s="210" t="s">
        <v>768</v>
      </c>
    </row>
    <row r="115" spans="1:4" ht="12.75" x14ac:dyDescent="0.2">
      <c r="A115" s="211" t="s">
        <v>1445</v>
      </c>
      <c r="B115" s="209" t="s">
        <v>1444</v>
      </c>
      <c r="C115" s="210">
        <v>0.80696811108682287</v>
      </c>
      <c r="D115" s="210" t="s">
        <v>768</v>
      </c>
    </row>
    <row r="116" spans="1:4" ht="12.75" x14ac:dyDescent="0.2">
      <c r="A116" s="211" t="s">
        <v>1446</v>
      </c>
      <c r="B116" s="209" t="s">
        <v>1444</v>
      </c>
      <c r="C116" s="210" t="s">
        <v>768</v>
      </c>
      <c r="D116" s="210" t="s">
        <v>768</v>
      </c>
    </row>
    <row r="117" spans="1:4" ht="12.75" x14ac:dyDescent="0.2">
      <c r="A117" s="211" t="s">
        <v>1447</v>
      </c>
      <c r="B117" s="209" t="s">
        <v>1444</v>
      </c>
      <c r="C117" s="210">
        <v>2.1205188144894835</v>
      </c>
      <c r="D117" s="210" t="s">
        <v>768</v>
      </c>
    </row>
    <row r="118" spans="1:4" ht="25.5" x14ac:dyDescent="0.2">
      <c r="A118" s="211" t="s">
        <v>1448</v>
      </c>
      <c r="B118" s="209" t="s">
        <v>1444</v>
      </c>
      <c r="C118" s="210">
        <v>4.7682911413037186</v>
      </c>
      <c r="D118" s="210" t="s">
        <v>768</v>
      </c>
    </row>
    <row r="119" spans="1:4" ht="25.5" x14ac:dyDescent="0.2">
      <c r="A119" s="211" t="s">
        <v>1449</v>
      </c>
      <c r="B119" s="209" t="s">
        <v>1444</v>
      </c>
      <c r="C119" s="210">
        <v>4.4323203841143393</v>
      </c>
      <c r="D119" s="210" t="s">
        <v>768</v>
      </c>
    </row>
    <row r="120" spans="1:4" ht="25.5" x14ac:dyDescent="0.2">
      <c r="A120" s="211" t="s">
        <v>1450</v>
      </c>
      <c r="B120" s="209" t="s">
        <v>1444</v>
      </c>
      <c r="C120" s="210">
        <v>8.6058557964104825</v>
      </c>
      <c r="D120" s="210" t="s">
        <v>768</v>
      </c>
    </row>
    <row r="121" spans="1:4" ht="12.75" x14ac:dyDescent="0.2">
      <c r="A121" s="211" t="s">
        <v>1451</v>
      </c>
      <c r="B121" s="209" t="s">
        <v>1444</v>
      </c>
      <c r="C121" s="210">
        <v>3.8863361571386408</v>
      </c>
      <c r="D121" s="210" t="s">
        <v>768</v>
      </c>
    </row>
    <row r="122" spans="1:4" ht="12.75" x14ac:dyDescent="0.2">
      <c r="A122" s="211" t="s">
        <v>1452</v>
      </c>
      <c r="B122" s="209" t="s">
        <v>1444</v>
      </c>
      <c r="C122" s="210">
        <v>1.5050289339823901</v>
      </c>
      <c r="D122" s="210" t="s">
        <v>768</v>
      </c>
    </row>
    <row r="123" spans="1:4" ht="12.75" x14ac:dyDescent="0.2">
      <c r="A123" s="211" t="s">
        <v>1453</v>
      </c>
      <c r="B123" s="209" t="s">
        <v>768</v>
      </c>
      <c r="C123" s="210">
        <v>4.937253738579451</v>
      </c>
      <c r="D123" s="210" t="s">
        <v>768</v>
      </c>
    </row>
    <row r="124" spans="1:4" ht="12.75" x14ac:dyDescent="0.2">
      <c r="A124" s="211" t="s">
        <v>1454</v>
      </c>
      <c r="B124" s="209" t="s">
        <v>1444</v>
      </c>
      <c r="C124" s="210" t="s">
        <v>768</v>
      </c>
      <c r="D124" s="210" t="s">
        <v>768</v>
      </c>
    </row>
    <row r="125" spans="1:4" ht="12.75" x14ac:dyDescent="0.2">
      <c r="A125" s="211" t="s">
        <v>1455</v>
      </c>
      <c r="B125" s="209" t="s">
        <v>1444</v>
      </c>
      <c r="C125" s="210" t="s">
        <v>768</v>
      </c>
      <c r="D125" s="210" t="s">
        <v>768</v>
      </c>
    </row>
    <row r="126" spans="1:4" ht="12.75" x14ac:dyDescent="0.2">
      <c r="A126" s="211" t="s">
        <v>1456</v>
      </c>
      <c r="B126" s="209" t="s">
        <v>1444</v>
      </c>
      <c r="C126" s="210">
        <v>3.8440909419141853</v>
      </c>
      <c r="D126" s="210" t="s">
        <v>768</v>
      </c>
    </row>
    <row r="127" spans="1:4" ht="12.75" x14ac:dyDescent="0.2">
      <c r="A127" s="211" t="s">
        <v>1457</v>
      </c>
      <c r="B127" s="209" t="s">
        <v>1444</v>
      </c>
      <c r="C127" s="210" t="s">
        <v>768</v>
      </c>
      <c r="D127" s="210" t="s">
        <v>768</v>
      </c>
    </row>
    <row r="128" spans="1:4" ht="12.75" x14ac:dyDescent="0.2">
      <c r="A128" s="211" t="s">
        <v>1458</v>
      </c>
      <c r="B128" s="209" t="s">
        <v>1444</v>
      </c>
      <c r="C128" s="210" t="s">
        <v>768</v>
      </c>
      <c r="D128" s="210" t="s">
        <v>768</v>
      </c>
    </row>
    <row r="129" spans="1:4" ht="89.25" x14ac:dyDescent="0.2">
      <c r="A129" s="211" t="s">
        <v>1459</v>
      </c>
      <c r="B129" s="209" t="s">
        <v>1444</v>
      </c>
      <c r="C129" s="210">
        <v>3.7406185968315437</v>
      </c>
      <c r="D129" s="210" t="s">
        <v>768</v>
      </c>
    </row>
    <row r="130" spans="1:4" ht="76.5" x14ac:dyDescent="0.2">
      <c r="A130" s="211" t="s">
        <v>1460</v>
      </c>
      <c r="B130" s="209" t="s">
        <v>1444</v>
      </c>
      <c r="C130" s="210">
        <v>4.5848963153938342</v>
      </c>
      <c r="D130" s="210" t="s">
        <v>768</v>
      </c>
    </row>
    <row r="131" spans="1:4" ht="76.5" x14ac:dyDescent="0.2">
      <c r="A131" s="211" t="s">
        <v>1461</v>
      </c>
      <c r="B131" s="209" t="s">
        <v>1444</v>
      </c>
      <c r="C131" s="210">
        <v>4.5805373058170193</v>
      </c>
      <c r="D131" s="210" t="s">
        <v>768</v>
      </c>
    </row>
    <row r="132" spans="1:4" ht="76.5" x14ac:dyDescent="0.2">
      <c r="A132" s="211" t="s">
        <v>1462</v>
      </c>
      <c r="B132" s="209" t="s">
        <v>1444</v>
      </c>
      <c r="C132" s="210">
        <v>4.5934425280521562</v>
      </c>
      <c r="D132" s="210" t="s">
        <v>768</v>
      </c>
    </row>
    <row r="133" spans="1:4" ht="76.5" x14ac:dyDescent="0.2">
      <c r="A133" s="211" t="s">
        <v>1463</v>
      </c>
      <c r="B133" s="209" t="s">
        <v>1444</v>
      </c>
      <c r="C133" s="210">
        <v>4.5846959036437633</v>
      </c>
      <c r="D133" s="210" t="s">
        <v>768</v>
      </c>
    </row>
    <row r="134" spans="1:4" ht="76.5" x14ac:dyDescent="0.2">
      <c r="A134" s="211" t="s">
        <v>1464</v>
      </c>
      <c r="B134" s="209" t="s">
        <v>1444</v>
      </c>
      <c r="C134" s="210">
        <v>4.6003057630353004</v>
      </c>
      <c r="D134" s="210" t="s">
        <v>768</v>
      </c>
    </row>
    <row r="135" spans="1:4" ht="76.5" x14ac:dyDescent="0.2">
      <c r="A135" s="211" t="s">
        <v>1465</v>
      </c>
      <c r="B135" s="209" t="s">
        <v>1444</v>
      </c>
      <c r="C135" s="210">
        <v>4.5711254132356247</v>
      </c>
      <c r="D135" s="210" t="s">
        <v>768</v>
      </c>
    </row>
    <row r="136" spans="1:4" ht="63.75" x14ac:dyDescent="0.2">
      <c r="A136" s="211" t="s">
        <v>1466</v>
      </c>
      <c r="B136" s="209" t="s">
        <v>1444</v>
      </c>
      <c r="C136" s="210">
        <v>2.5617373639047245</v>
      </c>
      <c r="D136" s="210" t="s">
        <v>768</v>
      </c>
    </row>
    <row r="137" spans="1:4" ht="38.25" x14ac:dyDescent="0.2">
      <c r="A137" s="211" t="s">
        <v>1467</v>
      </c>
      <c r="B137" s="209" t="s">
        <v>1444</v>
      </c>
      <c r="C137" s="210">
        <v>2.5466693560638456</v>
      </c>
      <c r="D137" s="210" t="s">
        <v>768</v>
      </c>
    </row>
    <row r="138" spans="1:4" ht="25.5" x14ac:dyDescent="0.2">
      <c r="A138" s="211" t="s">
        <v>1468</v>
      </c>
      <c r="B138" s="209" t="s">
        <v>1450</v>
      </c>
      <c r="C138" s="210">
        <v>4.3678258710906697</v>
      </c>
      <c r="D138" s="210" t="s">
        <v>768</v>
      </c>
    </row>
    <row r="139" spans="1:4" ht="25.5" x14ac:dyDescent="0.2">
      <c r="A139" s="211" t="s">
        <v>1469</v>
      </c>
      <c r="B139" s="209" t="s">
        <v>1450</v>
      </c>
      <c r="C139" s="210">
        <v>2.9002024553100156</v>
      </c>
      <c r="D139" s="210" t="s">
        <v>768</v>
      </c>
    </row>
    <row r="140" spans="1:4" ht="25.5" x14ac:dyDescent="0.2">
      <c r="A140" s="211" t="s">
        <v>1470</v>
      </c>
      <c r="B140" s="209" t="s">
        <v>1447</v>
      </c>
      <c r="C140" s="210">
        <v>3.1399165590776192</v>
      </c>
      <c r="D140" s="210" t="s">
        <v>768</v>
      </c>
    </row>
    <row r="141" spans="1:4" ht="25.5" x14ac:dyDescent="0.2">
      <c r="A141" s="211" t="s">
        <v>1471</v>
      </c>
      <c r="B141" s="209" t="s">
        <v>1447</v>
      </c>
      <c r="C141" s="210" t="s">
        <v>768</v>
      </c>
      <c r="D141" s="210" t="s">
        <v>768</v>
      </c>
    </row>
    <row r="142" spans="1:4" ht="25.5" x14ac:dyDescent="0.2">
      <c r="A142" s="211" t="s">
        <v>1472</v>
      </c>
      <c r="B142" s="209" t="s">
        <v>1445</v>
      </c>
      <c r="C142" s="210">
        <v>3.8763518013527047</v>
      </c>
      <c r="D142" s="210" t="s">
        <v>768</v>
      </c>
    </row>
    <row r="143" spans="1:4" ht="38.25" x14ac:dyDescent="0.2">
      <c r="A143" s="211" t="s">
        <v>1473</v>
      </c>
      <c r="B143" s="209" t="s">
        <v>1445</v>
      </c>
      <c r="C143" s="210" t="s">
        <v>768</v>
      </c>
      <c r="D143" s="210" t="s">
        <v>768</v>
      </c>
    </row>
    <row r="144" spans="1:4" ht="25.5" x14ac:dyDescent="0.2">
      <c r="A144" s="211" t="s">
        <v>1474</v>
      </c>
      <c r="B144" s="209" t="s">
        <v>1445</v>
      </c>
      <c r="C144" s="210" t="s">
        <v>768</v>
      </c>
      <c r="D144" s="210" t="s">
        <v>768</v>
      </c>
    </row>
    <row r="145" spans="1:4" ht="25.5" x14ac:dyDescent="0.2">
      <c r="A145" s="211" t="s">
        <v>1475</v>
      </c>
      <c r="B145" s="209" t="s">
        <v>1446</v>
      </c>
      <c r="C145" s="210" t="s">
        <v>768</v>
      </c>
      <c r="D145" s="210" t="s">
        <v>768</v>
      </c>
    </row>
    <row r="146" spans="1:4" ht="25.5" x14ac:dyDescent="0.2">
      <c r="A146" s="211" t="s">
        <v>1476</v>
      </c>
      <c r="B146" s="209" t="s">
        <v>1447</v>
      </c>
      <c r="C146" s="210" t="s">
        <v>768</v>
      </c>
      <c r="D146" s="210" t="s">
        <v>768</v>
      </c>
    </row>
    <row r="147" spans="1:4" ht="25.5" x14ac:dyDescent="0.2">
      <c r="A147" s="211" t="s">
        <v>1477</v>
      </c>
      <c r="B147" s="209" t="s">
        <v>1445</v>
      </c>
      <c r="C147" s="210" t="s">
        <v>768</v>
      </c>
      <c r="D147" s="210" t="s">
        <v>768</v>
      </c>
    </row>
    <row r="148" spans="1:4" ht="25.5" x14ac:dyDescent="0.2">
      <c r="A148" s="211" t="s">
        <v>1478</v>
      </c>
      <c r="B148" s="209" t="s">
        <v>1460</v>
      </c>
      <c r="C148" s="210">
        <v>2.2003425180979046</v>
      </c>
      <c r="D148" s="210" t="s">
        <v>768</v>
      </c>
    </row>
    <row r="149" spans="1:4" ht="38.25" x14ac:dyDescent="0.2">
      <c r="A149" s="211" t="s">
        <v>1479</v>
      </c>
      <c r="B149" s="209" t="s">
        <v>1445</v>
      </c>
      <c r="C149" s="210" t="s">
        <v>768</v>
      </c>
      <c r="D149" s="210" t="s">
        <v>768</v>
      </c>
    </row>
    <row r="150" spans="1:4" ht="25.5" x14ac:dyDescent="0.2">
      <c r="A150" s="211" t="s">
        <v>1480</v>
      </c>
      <c r="B150" s="209" t="s">
        <v>1450</v>
      </c>
      <c r="C150" s="210" t="s">
        <v>768</v>
      </c>
      <c r="D150" s="210" t="s">
        <v>768</v>
      </c>
    </row>
    <row r="151" spans="1:4" ht="25.5" x14ac:dyDescent="0.2">
      <c r="A151" s="211" t="s">
        <v>1481</v>
      </c>
      <c r="B151" s="209" t="s">
        <v>1450</v>
      </c>
      <c r="C151" s="210" t="s">
        <v>768</v>
      </c>
      <c r="D151" s="210" t="s">
        <v>768</v>
      </c>
    </row>
    <row r="152" spans="1:4" ht="25.5" x14ac:dyDescent="0.2">
      <c r="A152" s="211" t="s">
        <v>1482</v>
      </c>
      <c r="B152" s="209" t="s">
        <v>1446</v>
      </c>
      <c r="C152" s="210" t="s">
        <v>768</v>
      </c>
      <c r="D152" s="210" t="s">
        <v>768</v>
      </c>
    </row>
    <row r="153" spans="1:4" ht="38.25" x14ac:dyDescent="0.2">
      <c r="A153" s="211" t="s">
        <v>1483</v>
      </c>
      <c r="B153" s="209" t="s">
        <v>1446</v>
      </c>
      <c r="C153" s="210" t="s">
        <v>768</v>
      </c>
      <c r="D153" s="210" t="s">
        <v>768</v>
      </c>
    </row>
    <row r="154" spans="1:4" ht="25.5" x14ac:dyDescent="0.2">
      <c r="A154" s="211" t="s">
        <v>1484</v>
      </c>
      <c r="B154" s="209" t="s">
        <v>1450</v>
      </c>
      <c r="C154" s="210" t="s">
        <v>768</v>
      </c>
      <c r="D154" s="210" t="s">
        <v>768</v>
      </c>
    </row>
    <row r="155" spans="1:4" ht="25.5" x14ac:dyDescent="0.2">
      <c r="A155" s="211" t="s">
        <v>1485</v>
      </c>
      <c r="B155" s="209" t="s">
        <v>1465</v>
      </c>
      <c r="C155" s="210">
        <v>9.2028512996033207</v>
      </c>
      <c r="D155" s="210" t="s">
        <v>768</v>
      </c>
    </row>
    <row r="156" spans="1:4" ht="38.25" x14ac:dyDescent="0.2">
      <c r="A156" s="211" t="s">
        <v>1486</v>
      </c>
      <c r="B156" s="209" t="s">
        <v>1448</v>
      </c>
      <c r="C156" s="210" t="s">
        <v>768</v>
      </c>
      <c r="D156" s="210" t="s">
        <v>768</v>
      </c>
    </row>
    <row r="157" spans="1:4" ht="38.25" x14ac:dyDescent="0.2">
      <c r="A157" s="211" t="s">
        <v>1487</v>
      </c>
      <c r="B157" s="209" t="s">
        <v>1451</v>
      </c>
      <c r="C157" s="210" t="s">
        <v>768</v>
      </c>
      <c r="D157" s="210" t="s">
        <v>768</v>
      </c>
    </row>
    <row r="158" spans="1:4" ht="25.5" x14ac:dyDescent="0.2">
      <c r="A158" s="211" t="s">
        <v>1488</v>
      </c>
      <c r="B158" s="209" t="s">
        <v>1444</v>
      </c>
      <c r="C158" s="210" t="s">
        <v>768</v>
      </c>
      <c r="D158" s="210" t="s">
        <v>768</v>
      </c>
    </row>
    <row r="159" spans="1:4" ht="25.5" x14ac:dyDescent="0.2">
      <c r="A159" s="211" t="s">
        <v>1489</v>
      </c>
      <c r="B159" s="209" t="s">
        <v>1452</v>
      </c>
      <c r="C159" s="210" t="s">
        <v>768</v>
      </c>
      <c r="D159" s="210" t="s">
        <v>768</v>
      </c>
    </row>
    <row r="160" spans="1:4" ht="25.5" x14ac:dyDescent="0.2">
      <c r="A160" s="211" t="s">
        <v>1490</v>
      </c>
      <c r="B160" s="209" t="s">
        <v>1446</v>
      </c>
      <c r="C160" s="210" t="s">
        <v>768</v>
      </c>
      <c r="D160" s="210" t="s">
        <v>768</v>
      </c>
    </row>
    <row r="161" spans="1:4" ht="25.5" x14ac:dyDescent="0.2">
      <c r="A161" s="211" t="s">
        <v>1491</v>
      </c>
      <c r="B161" s="209" t="s">
        <v>1464</v>
      </c>
      <c r="C161" s="210" t="s">
        <v>768</v>
      </c>
      <c r="D161" s="210" t="s">
        <v>768</v>
      </c>
    </row>
    <row r="162" spans="1:4" ht="25.5" x14ac:dyDescent="0.2">
      <c r="A162" s="211" t="s">
        <v>1492</v>
      </c>
      <c r="B162" s="209" t="s">
        <v>1446</v>
      </c>
      <c r="C162" s="210" t="s">
        <v>768</v>
      </c>
      <c r="D162" s="210" t="s">
        <v>768</v>
      </c>
    </row>
    <row r="163" spans="1:4" ht="25.5" x14ac:dyDescent="0.2">
      <c r="A163" s="211" t="s">
        <v>1493</v>
      </c>
      <c r="B163" s="209" t="s">
        <v>1446</v>
      </c>
      <c r="C163" s="210" t="s">
        <v>768</v>
      </c>
      <c r="D163" s="210" t="s">
        <v>768</v>
      </c>
    </row>
    <row r="164" spans="1:4" ht="25.5" x14ac:dyDescent="0.2">
      <c r="A164" s="211" t="s">
        <v>1494</v>
      </c>
      <c r="B164" s="209" t="s">
        <v>1451</v>
      </c>
      <c r="C164" s="210">
        <v>6.3515047183644171</v>
      </c>
      <c r="D164" s="210" t="s">
        <v>768</v>
      </c>
    </row>
    <row r="165" spans="1:4" ht="25.5" x14ac:dyDescent="0.2">
      <c r="A165" s="211" t="s">
        <v>1495</v>
      </c>
      <c r="B165" s="209" t="s">
        <v>1451</v>
      </c>
      <c r="C165" s="210" t="s">
        <v>768</v>
      </c>
      <c r="D165" s="210" t="s">
        <v>768</v>
      </c>
    </row>
    <row r="166" spans="1:4" ht="25.5" x14ac:dyDescent="0.2">
      <c r="A166" s="211" t="s">
        <v>1496</v>
      </c>
      <c r="B166" s="209" t="s">
        <v>1454</v>
      </c>
      <c r="C166" s="210" t="s">
        <v>768</v>
      </c>
      <c r="D166" s="210" t="s">
        <v>768</v>
      </c>
    </row>
    <row r="167" spans="1:4" ht="25.5" x14ac:dyDescent="0.2">
      <c r="A167" s="211" t="s">
        <v>1497</v>
      </c>
      <c r="B167" s="209" t="s">
        <v>1452</v>
      </c>
      <c r="C167" s="210">
        <v>7.61826351050982</v>
      </c>
      <c r="D167" s="210" t="s">
        <v>768</v>
      </c>
    </row>
    <row r="168" spans="1:4" ht="38.25" x14ac:dyDescent="0.2">
      <c r="A168" s="211" t="s">
        <v>1498</v>
      </c>
      <c r="B168" s="209" t="s">
        <v>1455</v>
      </c>
      <c r="C168" s="210" t="s">
        <v>768</v>
      </c>
      <c r="D168" s="210" t="s">
        <v>768</v>
      </c>
    </row>
    <row r="169" spans="1:4" ht="25.5" x14ac:dyDescent="0.2">
      <c r="A169" s="211" t="s">
        <v>1499</v>
      </c>
      <c r="B169" s="209" t="s">
        <v>1452</v>
      </c>
      <c r="C169" s="210" t="s">
        <v>768</v>
      </c>
      <c r="D169" s="210" t="s">
        <v>768</v>
      </c>
    </row>
    <row r="170" spans="1:4" ht="25.5" x14ac:dyDescent="0.2">
      <c r="A170" s="211" t="s">
        <v>1500</v>
      </c>
      <c r="B170" s="209" t="s">
        <v>1448</v>
      </c>
      <c r="C170" s="210" t="s">
        <v>768</v>
      </c>
      <c r="D170" s="210" t="s">
        <v>768</v>
      </c>
    </row>
    <row r="171" spans="1:4" ht="25.5" x14ac:dyDescent="0.2">
      <c r="A171" s="211" t="s">
        <v>1501</v>
      </c>
      <c r="B171" s="209" t="s">
        <v>1453</v>
      </c>
      <c r="C171" s="210" t="s">
        <v>768</v>
      </c>
      <c r="D171" s="210" t="s">
        <v>768</v>
      </c>
    </row>
    <row r="172" spans="1:4" ht="25.5" x14ac:dyDescent="0.2">
      <c r="A172" s="211" t="s">
        <v>1502</v>
      </c>
      <c r="B172" s="209" t="s">
        <v>1456</v>
      </c>
      <c r="C172" s="210" t="s">
        <v>768</v>
      </c>
      <c r="D172" s="210" t="s">
        <v>768</v>
      </c>
    </row>
    <row r="173" spans="1:4" ht="25.5" x14ac:dyDescent="0.2">
      <c r="A173" s="211" t="s">
        <v>1503</v>
      </c>
      <c r="B173" s="209" t="s">
        <v>1450</v>
      </c>
      <c r="C173" s="210">
        <v>4.3900354626678331</v>
      </c>
      <c r="D173" s="210" t="s">
        <v>768</v>
      </c>
    </row>
    <row r="174" spans="1:4" ht="38.25" x14ac:dyDescent="0.2">
      <c r="A174" s="211" t="s">
        <v>1504</v>
      </c>
      <c r="B174" s="209" t="s">
        <v>1445</v>
      </c>
      <c r="C174" s="210" t="s">
        <v>768</v>
      </c>
      <c r="D174" s="210" t="s">
        <v>768</v>
      </c>
    </row>
    <row r="175" spans="1:4" ht="38.25" x14ac:dyDescent="0.2">
      <c r="A175" s="211" t="s">
        <v>1505</v>
      </c>
      <c r="B175" s="209" t="s">
        <v>1467</v>
      </c>
      <c r="C175" s="210">
        <v>7.8267066139181116</v>
      </c>
      <c r="D175" s="210" t="s">
        <v>768</v>
      </c>
    </row>
    <row r="176" spans="1:4" ht="38.25" x14ac:dyDescent="0.2">
      <c r="A176" s="211" t="s">
        <v>1506</v>
      </c>
      <c r="B176" s="209" t="s">
        <v>1447</v>
      </c>
      <c r="C176" s="210" t="s">
        <v>768</v>
      </c>
      <c r="D176" s="210" t="s">
        <v>768</v>
      </c>
    </row>
    <row r="177" spans="1:4" ht="25.5" x14ac:dyDescent="0.2">
      <c r="A177" s="211" t="s">
        <v>1507</v>
      </c>
      <c r="B177" s="209" t="s">
        <v>1453</v>
      </c>
      <c r="C177" s="210" t="s">
        <v>768</v>
      </c>
      <c r="D177" s="210" t="s">
        <v>768</v>
      </c>
    </row>
    <row r="178" spans="1:4" ht="25.5" x14ac:dyDescent="0.2">
      <c r="A178" s="211" t="s">
        <v>1508</v>
      </c>
      <c r="B178" s="209" t="s">
        <v>1459</v>
      </c>
      <c r="C178" s="210" t="s">
        <v>768</v>
      </c>
      <c r="D178" s="210" t="s">
        <v>768</v>
      </c>
    </row>
    <row r="179" spans="1:4" ht="25.5" x14ac:dyDescent="0.2">
      <c r="A179" s="211" t="s">
        <v>1509</v>
      </c>
      <c r="B179" s="209" t="s">
        <v>1451</v>
      </c>
      <c r="C179" s="210">
        <v>8.9889396621949196</v>
      </c>
      <c r="D179" s="210" t="s">
        <v>768</v>
      </c>
    </row>
    <row r="180" spans="1:4" ht="25.5" x14ac:dyDescent="0.2">
      <c r="A180" s="211" t="s">
        <v>1510</v>
      </c>
      <c r="B180" s="209" t="s">
        <v>1463</v>
      </c>
      <c r="C180" s="210">
        <v>2.6100790627451471</v>
      </c>
      <c r="D180" s="210" t="s">
        <v>768</v>
      </c>
    </row>
    <row r="181" spans="1:4" ht="25.5" x14ac:dyDescent="0.2">
      <c r="A181" s="211" t="s">
        <v>1511</v>
      </c>
      <c r="B181" s="209" t="s">
        <v>1462</v>
      </c>
      <c r="C181" s="210">
        <v>3.9433341484470823</v>
      </c>
      <c r="D181" s="210" t="s">
        <v>768</v>
      </c>
    </row>
    <row r="182" spans="1:4" ht="25.5" x14ac:dyDescent="0.2">
      <c r="A182" s="211" t="s">
        <v>1512</v>
      </c>
      <c r="B182" s="209" t="s">
        <v>1457</v>
      </c>
      <c r="C182" s="210" t="s">
        <v>768</v>
      </c>
      <c r="D182" s="210" t="s">
        <v>768</v>
      </c>
    </row>
    <row r="183" spans="1:4" ht="38.25" x14ac:dyDescent="0.2">
      <c r="A183" s="211" t="s">
        <v>1513</v>
      </c>
      <c r="B183" s="209" t="s">
        <v>1452</v>
      </c>
      <c r="C183" s="210" t="s">
        <v>768</v>
      </c>
      <c r="D183" s="210" t="s">
        <v>768</v>
      </c>
    </row>
    <row r="184" spans="1:4" ht="51" x14ac:dyDescent="0.2">
      <c r="A184" s="211" t="s">
        <v>1514</v>
      </c>
      <c r="B184" s="209" t="s">
        <v>1452</v>
      </c>
      <c r="C184" s="210" t="s">
        <v>768</v>
      </c>
      <c r="D184" s="210" t="s">
        <v>768</v>
      </c>
    </row>
    <row r="185" spans="1:4" ht="25.5" x14ac:dyDescent="0.2">
      <c r="A185" s="211" t="s">
        <v>1515</v>
      </c>
      <c r="B185" s="209" t="s">
        <v>1450</v>
      </c>
      <c r="C185" s="210" t="s">
        <v>768</v>
      </c>
      <c r="D185" s="210" t="s">
        <v>768</v>
      </c>
    </row>
    <row r="186" spans="1:4" ht="38.25" x14ac:dyDescent="0.2">
      <c r="A186" s="211" t="s">
        <v>1516</v>
      </c>
      <c r="B186" s="209" t="s">
        <v>1447</v>
      </c>
      <c r="C186" s="210" t="s">
        <v>768</v>
      </c>
      <c r="D186" s="210" t="s">
        <v>768</v>
      </c>
    </row>
    <row r="187" spans="1:4" ht="38.25" x14ac:dyDescent="0.2">
      <c r="A187" s="211" t="s">
        <v>1517</v>
      </c>
      <c r="B187" s="209" t="s">
        <v>1447</v>
      </c>
      <c r="C187" s="210" t="s">
        <v>768</v>
      </c>
      <c r="D187" s="210" t="s">
        <v>768</v>
      </c>
    </row>
    <row r="188" spans="1:4" ht="25.5" x14ac:dyDescent="0.2">
      <c r="A188" s="211" t="s">
        <v>1518</v>
      </c>
      <c r="B188" s="209" t="s">
        <v>1452</v>
      </c>
      <c r="C188" s="210" t="s">
        <v>768</v>
      </c>
      <c r="D188" s="210" t="s">
        <v>768</v>
      </c>
    </row>
    <row r="189" spans="1:4" ht="25.5" x14ac:dyDescent="0.2">
      <c r="A189" s="211" t="s">
        <v>1519</v>
      </c>
      <c r="B189" s="209" t="s">
        <v>1458</v>
      </c>
      <c r="C189" s="210" t="s">
        <v>768</v>
      </c>
      <c r="D189" s="210" t="s">
        <v>768</v>
      </c>
    </row>
    <row r="190" spans="1:4" ht="38.25" x14ac:dyDescent="0.2">
      <c r="A190" s="211" t="s">
        <v>1520</v>
      </c>
      <c r="B190" s="209" t="s">
        <v>1451</v>
      </c>
      <c r="C190" s="210" t="s">
        <v>768</v>
      </c>
      <c r="D190" s="210" t="s">
        <v>768</v>
      </c>
    </row>
    <row r="191" spans="1:4" ht="25.5" x14ac:dyDescent="0.2">
      <c r="A191" s="211" t="s">
        <v>1521</v>
      </c>
      <c r="B191" s="209" t="s">
        <v>1456</v>
      </c>
      <c r="C191" s="210" t="s">
        <v>768</v>
      </c>
      <c r="D191" s="210" t="s">
        <v>768</v>
      </c>
    </row>
    <row r="192" spans="1:4" ht="25.5" x14ac:dyDescent="0.2">
      <c r="A192" s="211" t="s">
        <v>1522</v>
      </c>
      <c r="B192" s="209" t="s">
        <v>1445</v>
      </c>
      <c r="C192" s="210" t="s">
        <v>768</v>
      </c>
      <c r="D192" s="210" t="s">
        <v>768</v>
      </c>
    </row>
    <row r="193" spans="1:4" ht="25.5" x14ac:dyDescent="0.2">
      <c r="A193" s="211" t="s">
        <v>1523</v>
      </c>
      <c r="B193" s="209" t="s">
        <v>1456</v>
      </c>
      <c r="C193" s="210" t="s">
        <v>768</v>
      </c>
      <c r="D193" s="210" t="s">
        <v>768</v>
      </c>
    </row>
    <row r="194" spans="1:4" ht="25.5" x14ac:dyDescent="0.2">
      <c r="A194" s="211" t="s">
        <v>1524</v>
      </c>
      <c r="B194" s="209" t="s">
        <v>1450</v>
      </c>
      <c r="C194" s="210" t="s">
        <v>768</v>
      </c>
      <c r="D194" s="210" t="s">
        <v>768</v>
      </c>
    </row>
    <row r="195" spans="1:4" ht="25.5" x14ac:dyDescent="0.2">
      <c r="A195" s="211" t="s">
        <v>1525</v>
      </c>
      <c r="B195" s="209" t="s">
        <v>1446</v>
      </c>
      <c r="C195" s="210" t="s">
        <v>768</v>
      </c>
      <c r="D195" s="210" t="s">
        <v>768</v>
      </c>
    </row>
    <row r="196" spans="1:4" ht="12.75" x14ac:dyDescent="0.2">
      <c r="A196" s="211" t="s">
        <v>1526</v>
      </c>
      <c r="B196" s="209" t="s">
        <v>1456</v>
      </c>
      <c r="C196" s="210" t="s">
        <v>768</v>
      </c>
      <c r="D196" s="210" t="s">
        <v>768</v>
      </c>
    </row>
    <row r="197" spans="1:4" ht="25.5" x14ac:dyDescent="0.2">
      <c r="A197" s="211" t="s">
        <v>1527</v>
      </c>
      <c r="B197" s="209" t="s">
        <v>1451</v>
      </c>
      <c r="C197" s="210" t="s">
        <v>768</v>
      </c>
      <c r="D197" s="210" t="s">
        <v>768</v>
      </c>
    </row>
    <row r="198" spans="1:4" ht="38.25" x14ac:dyDescent="0.2">
      <c r="A198" s="211" t="s">
        <v>1528</v>
      </c>
      <c r="B198" s="209" t="s">
        <v>1451</v>
      </c>
      <c r="C198" s="210" t="s">
        <v>768</v>
      </c>
      <c r="D198" s="210" t="s">
        <v>768</v>
      </c>
    </row>
    <row r="199" spans="1:4" ht="25.5" x14ac:dyDescent="0.2">
      <c r="A199" s="211" t="s">
        <v>1529</v>
      </c>
      <c r="B199" s="209" t="s">
        <v>1461</v>
      </c>
      <c r="C199" s="210" t="s">
        <v>768</v>
      </c>
      <c r="D199" s="210" t="s">
        <v>768</v>
      </c>
    </row>
    <row r="200" spans="1:4" ht="38.25" x14ac:dyDescent="0.2">
      <c r="A200" s="211" t="s">
        <v>1530</v>
      </c>
      <c r="B200" s="209" t="s">
        <v>1456</v>
      </c>
      <c r="C200" s="210" t="s">
        <v>768</v>
      </c>
      <c r="D200" s="210" t="s">
        <v>768</v>
      </c>
    </row>
    <row r="201" spans="1:4" ht="38.25" x14ac:dyDescent="0.2">
      <c r="A201" s="211" t="s">
        <v>1531</v>
      </c>
      <c r="B201" s="209" t="s">
        <v>1456</v>
      </c>
      <c r="C201" s="210">
        <v>5.6260276794239097</v>
      </c>
      <c r="D201" s="210" t="s">
        <v>768</v>
      </c>
    </row>
    <row r="202" spans="1:4" ht="25.5" x14ac:dyDescent="0.2">
      <c r="A202" s="211" t="s">
        <v>1532</v>
      </c>
      <c r="B202" s="209" t="s">
        <v>1445</v>
      </c>
      <c r="C202" s="210" t="s">
        <v>768</v>
      </c>
      <c r="D202" s="210" t="s">
        <v>768</v>
      </c>
    </row>
    <row r="203" spans="1:4" ht="25.5" x14ac:dyDescent="0.2">
      <c r="A203" s="211" t="s">
        <v>1533</v>
      </c>
      <c r="B203" s="209" t="s">
        <v>1452</v>
      </c>
      <c r="C203" s="210">
        <v>4.4664951568847098</v>
      </c>
      <c r="D203" s="210" t="s">
        <v>768</v>
      </c>
    </row>
    <row r="204" spans="1:4" ht="25.5" x14ac:dyDescent="0.2">
      <c r="A204" s="211" t="s">
        <v>1534</v>
      </c>
      <c r="B204" s="209" t="s">
        <v>1452</v>
      </c>
      <c r="C204" s="210" t="s">
        <v>768</v>
      </c>
      <c r="D204" s="210" t="s">
        <v>768</v>
      </c>
    </row>
    <row r="205" spans="1:4" ht="25.5" x14ac:dyDescent="0.2">
      <c r="A205" s="211" t="s">
        <v>1535</v>
      </c>
      <c r="B205" s="209" t="s">
        <v>1447</v>
      </c>
      <c r="C205" s="210" t="s">
        <v>768</v>
      </c>
      <c r="D205" s="210" t="s">
        <v>768</v>
      </c>
    </row>
    <row r="206" spans="1:4" ht="25.5" x14ac:dyDescent="0.2">
      <c r="A206" s="211" t="s">
        <v>1536</v>
      </c>
      <c r="B206" s="209" t="s">
        <v>1446</v>
      </c>
      <c r="C206" s="210" t="s">
        <v>768</v>
      </c>
      <c r="D206" s="210" t="s">
        <v>768</v>
      </c>
    </row>
    <row r="207" spans="1:4" ht="25.5" x14ac:dyDescent="0.2">
      <c r="A207" s="211" t="s">
        <v>1537</v>
      </c>
      <c r="B207" s="209" t="s">
        <v>1448</v>
      </c>
      <c r="C207" s="210" t="s">
        <v>768</v>
      </c>
      <c r="D207" s="210" t="s">
        <v>768</v>
      </c>
    </row>
    <row r="208" spans="1:4" ht="25.5" x14ac:dyDescent="0.2">
      <c r="A208" s="211" t="s">
        <v>1538</v>
      </c>
      <c r="B208" s="209" t="s">
        <v>1446</v>
      </c>
      <c r="C208" s="210" t="s">
        <v>768</v>
      </c>
      <c r="D208" s="210" t="s">
        <v>768</v>
      </c>
    </row>
    <row r="209" spans="1:4" ht="25.5" x14ac:dyDescent="0.2">
      <c r="A209" s="211" t="s">
        <v>1539</v>
      </c>
      <c r="B209" s="209" t="s">
        <v>1448</v>
      </c>
      <c r="C209" s="210" t="s">
        <v>768</v>
      </c>
      <c r="D209" s="210" t="s">
        <v>768</v>
      </c>
    </row>
    <row r="210" spans="1:4" ht="51" x14ac:dyDescent="0.2">
      <c r="A210" s="211" t="s">
        <v>1540</v>
      </c>
      <c r="B210" s="209" t="s">
        <v>1446</v>
      </c>
      <c r="C210" s="210" t="s">
        <v>768</v>
      </c>
      <c r="D210" s="210" t="s">
        <v>768</v>
      </c>
    </row>
    <row r="211" spans="1:4" ht="38.25" x14ac:dyDescent="0.2">
      <c r="A211" s="211" t="s">
        <v>1541</v>
      </c>
      <c r="B211" s="209" t="s">
        <v>1447</v>
      </c>
      <c r="C211" s="210" t="s">
        <v>768</v>
      </c>
      <c r="D211" s="210" t="s">
        <v>768</v>
      </c>
    </row>
    <row r="212" spans="1:4" ht="25.5" x14ac:dyDescent="0.2">
      <c r="A212" s="211" t="s">
        <v>1542</v>
      </c>
      <c r="B212" s="209" t="s">
        <v>1445</v>
      </c>
      <c r="C212" s="210" t="s">
        <v>768</v>
      </c>
      <c r="D212" s="210" t="s">
        <v>768</v>
      </c>
    </row>
    <row r="213" spans="1:4" ht="38.25" x14ac:dyDescent="0.2">
      <c r="A213" s="211" t="s">
        <v>1543</v>
      </c>
      <c r="B213" s="209" t="s">
        <v>1466</v>
      </c>
      <c r="C213" s="210" t="s">
        <v>768</v>
      </c>
      <c r="D213" s="210" t="s">
        <v>768</v>
      </c>
    </row>
    <row r="214" spans="1:4" ht="25.5" x14ac:dyDescent="0.2">
      <c r="A214" s="211" t="s">
        <v>1544</v>
      </c>
      <c r="B214" s="209" t="s">
        <v>1451</v>
      </c>
      <c r="C214" s="210" t="s">
        <v>768</v>
      </c>
      <c r="D214" s="210" t="s">
        <v>768</v>
      </c>
    </row>
    <row r="215" spans="1:4" ht="25.5" x14ac:dyDescent="0.2">
      <c r="A215" s="211" t="s">
        <v>1545</v>
      </c>
      <c r="B215" s="209" t="s">
        <v>1456</v>
      </c>
      <c r="C215" s="210">
        <v>11.413485965568047</v>
      </c>
      <c r="D215" s="210" t="s">
        <v>768</v>
      </c>
    </row>
    <row r="216" spans="1:4" ht="25.5" x14ac:dyDescent="0.2">
      <c r="A216" s="211" t="s">
        <v>1546</v>
      </c>
      <c r="B216" s="209" t="s">
        <v>1456</v>
      </c>
      <c r="C216" s="210">
        <v>4.2486825359161573</v>
      </c>
      <c r="D216" s="210" t="s">
        <v>768</v>
      </c>
    </row>
    <row r="217" spans="1:4" ht="12.75" x14ac:dyDescent="0.2">
      <c r="A217" s="211" t="s">
        <v>1547</v>
      </c>
      <c r="B217" s="209" t="s">
        <v>768</v>
      </c>
      <c r="C217" s="210" t="s">
        <v>768</v>
      </c>
      <c r="D217" s="210" t="s">
        <v>768</v>
      </c>
    </row>
    <row r="218" spans="1:4" ht="12.75" x14ac:dyDescent="0.2">
      <c r="A218" s="211" t="s">
        <v>1548</v>
      </c>
      <c r="B218" s="209" t="s">
        <v>768</v>
      </c>
      <c r="C218" s="210">
        <v>7.0367535621917741</v>
      </c>
      <c r="D218" s="210" t="s">
        <v>768</v>
      </c>
    </row>
    <row r="219" spans="1:4" ht="12.75" x14ac:dyDescent="0.2">
      <c r="A219" s="211" t="s">
        <v>1549</v>
      </c>
      <c r="B219" s="209" t="s">
        <v>1547</v>
      </c>
      <c r="C219" s="210">
        <v>1.5064459566363255</v>
      </c>
      <c r="D219" s="210" t="s">
        <v>768</v>
      </c>
    </row>
    <row r="220" spans="1:4" ht="12.75" x14ac:dyDescent="0.2">
      <c r="A220" s="211" t="s">
        <v>1550</v>
      </c>
      <c r="B220" s="209" t="s">
        <v>1548</v>
      </c>
      <c r="C220" s="210" t="s">
        <v>768</v>
      </c>
      <c r="D220" s="210" t="s">
        <v>768</v>
      </c>
    </row>
    <row r="221" spans="1:4" ht="12.75" x14ac:dyDescent="0.2">
      <c r="A221" s="211" t="s">
        <v>1551</v>
      </c>
      <c r="B221" s="209" t="s">
        <v>1548</v>
      </c>
      <c r="C221" s="210">
        <v>10.355853822504264</v>
      </c>
      <c r="D221" s="210" t="s">
        <v>768</v>
      </c>
    </row>
    <row r="222" spans="1:4" ht="12.75" x14ac:dyDescent="0.2">
      <c r="A222" s="211" t="s">
        <v>1552</v>
      </c>
      <c r="B222" s="209" t="s">
        <v>1547</v>
      </c>
      <c r="C222" s="210">
        <v>4.7214376769222968</v>
      </c>
      <c r="D222" s="210" t="s">
        <v>768</v>
      </c>
    </row>
    <row r="223" spans="1:4" ht="12.75" x14ac:dyDescent="0.2">
      <c r="A223" s="211" t="s">
        <v>1553</v>
      </c>
      <c r="B223" s="209" t="s">
        <v>1547</v>
      </c>
      <c r="C223" s="210" t="s">
        <v>768</v>
      </c>
      <c r="D223" s="210" t="s">
        <v>768</v>
      </c>
    </row>
    <row r="224" spans="1:4" ht="12.75" x14ac:dyDescent="0.2">
      <c r="A224" s="211" t="s">
        <v>1554</v>
      </c>
      <c r="B224" s="209" t="s">
        <v>1548</v>
      </c>
      <c r="C224" s="210">
        <v>1.179073456392822</v>
      </c>
      <c r="D224" s="210" t="s">
        <v>768</v>
      </c>
    </row>
    <row r="225" spans="1:4" ht="12.75" x14ac:dyDescent="0.2">
      <c r="A225" s="211" t="s">
        <v>1555</v>
      </c>
      <c r="B225" s="209" t="s">
        <v>1548</v>
      </c>
      <c r="C225" s="210">
        <v>8.830852056945913</v>
      </c>
      <c r="D225" s="210" t="s">
        <v>768</v>
      </c>
    </row>
    <row r="226" spans="1:4" ht="12.75" x14ac:dyDescent="0.2">
      <c r="A226" s="211" t="s">
        <v>1556</v>
      </c>
      <c r="B226" s="209" t="s">
        <v>1548</v>
      </c>
      <c r="C226" s="210">
        <v>5.3667345848200547</v>
      </c>
      <c r="D226" s="210" t="s">
        <v>768</v>
      </c>
    </row>
    <row r="227" spans="1:4" ht="12.75" x14ac:dyDescent="0.2">
      <c r="A227" s="211" t="s">
        <v>1557</v>
      </c>
      <c r="B227" s="209" t="s">
        <v>1548</v>
      </c>
      <c r="C227" s="210">
        <v>1.0751272460100223</v>
      </c>
      <c r="D227" s="210" t="s">
        <v>768</v>
      </c>
    </row>
    <row r="228" spans="1:4" ht="12.75" x14ac:dyDescent="0.2">
      <c r="A228" s="211" t="s">
        <v>1558</v>
      </c>
      <c r="B228" s="209" t="s">
        <v>1548</v>
      </c>
      <c r="C228" s="210">
        <v>1.8356521087988131</v>
      </c>
      <c r="D228" s="210" t="s">
        <v>768</v>
      </c>
    </row>
    <row r="229" spans="1:4" ht="12.75" x14ac:dyDescent="0.2">
      <c r="A229" s="211" t="s">
        <v>1559</v>
      </c>
      <c r="B229" s="209" t="s">
        <v>1548</v>
      </c>
      <c r="C229" s="210" t="s">
        <v>768</v>
      </c>
      <c r="D229" s="210" t="s">
        <v>768</v>
      </c>
    </row>
    <row r="230" spans="1:4" ht="63.75" x14ac:dyDescent="0.2">
      <c r="A230" s="211" t="s">
        <v>1560</v>
      </c>
      <c r="B230" s="209" t="s">
        <v>1547</v>
      </c>
      <c r="C230" s="210">
        <v>0.45790436432545878</v>
      </c>
      <c r="D230" s="210" t="s">
        <v>768</v>
      </c>
    </row>
    <row r="231" spans="1:4" ht="51" x14ac:dyDescent="0.2">
      <c r="A231" s="211" t="s">
        <v>1561</v>
      </c>
      <c r="B231" s="209" t="s">
        <v>1547</v>
      </c>
      <c r="C231" s="210">
        <v>0.51463054041103862</v>
      </c>
      <c r="D231" s="210" t="s">
        <v>768</v>
      </c>
    </row>
    <row r="232" spans="1:4" ht="63.75" x14ac:dyDescent="0.2">
      <c r="A232" s="211" t="s">
        <v>1562</v>
      </c>
      <c r="B232" s="209" t="s">
        <v>1548</v>
      </c>
      <c r="C232" s="210">
        <v>0.58106407654902847</v>
      </c>
      <c r="D232" s="210" t="s">
        <v>768</v>
      </c>
    </row>
    <row r="233" spans="1:4" ht="51" x14ac:dyDescent="0.2">
      <c r="A233" s="211" t="s">
        <v>1563</v>
      </c>
      <c r="B233" s="209" t="s">
        <v>1548</v>
      </c>
      <c r="C233" s="210">
        <v>1.5885756974052574</v>
      </c>
      <c r="D233" s="210" t="s">
        <v>768</v>
      </c>
    </row>
    <row r="234" spans="1:4" ht="25.5" x14ac:dyDescent="0.2">
      <c r="A234" s="211" t="s">
        <v>1564</v>
      </c>
      <c r="B234" s="209" t="s">
        <v>1557</v>
      </c>
      <c r="C234" s="210" t="s">
        <v>768</v>
      </c>
      <c r="D234" s="210" t="s">
        <v>768</v>
      </c>
    </row>
    <row r="235" spans="1:4" ht="12.75" x14ac:dyDescent="0.2">
      <c r="A235" s="211" t="s">
        <v>1565</v>
      </c>
      <c r="B235" s="209" t="s">
        <v>1547</v>
      </c>
      <c r="C235" s="210" t="s">
        <v>768</v>
      </c>
      <c r="D235" s="210" t="s">
        <v>768</v>
      </c>
    </row>
    <row r="236" spans="1:4" ht="12.75" x14ac:dyDescent="0.2">
      <c r="A236" s="211" t="s">
        <v>1566</v>
      </c>
      <c r="B236" s="209" t="s">
        <v>1552</v>
      </c>
      <c r="C236" s="210" t="s">
        <v>768</v>
      </c>
      <c r="D236" s="210" t="s">
        <v>768</v>
      </c>
    </row>
    <row r="237" spans="1:4" ht="25.5" x14ac:dyDescent="0.2">
      <c r="A237" s="211" t="s">
        <v>1567</v>
      </c>
      <c r="B237" s="209" t="s">
        <v>1550</v>
      </c>
      <c r="C237" s="210" t="s">
        <v>768</v>
      </c>
      <c r="D237" s="210" t="s">
        <v>768</v>
      </c>
    </row>
    <row r="238" spans="1:4" ht="25.5" x14ac:dyDescent="0.2">
      <c r="A238" s="211" t="s">
        <v>1568</v>
      </c>
      <c r="B238" s="209" t="s">
        <v>1551</v>
      </c>
      <c r="C238" s="210">
        <v>4.7924717584734289</v>
      </c>
      <c r="D238" s="210" t="s">
        <v>768</v>
      </c>
    </row>
    <row r="239" spans="1:4" ht="25.5" x14ac:dyDescent="0.2">
      <c r="A239" s="211" t="s">
        <v>1569</v>
      </c>
      <c r="B239" s="209" t="s">
        <v>1552</v>
      </c>
      <c r="C239" s="210" t="s">
        <v>768</v>
      </c>
      <c r="D239" s="210" t="s">
        <v>768</v>
      </c>
    </row>
    <row r="240" spans="1:4" ht="38.25" x14ac:dyDescent="0.2">
      <c r="A240" s="211" t="s">
        <v>1570</v>
      </c>
      <c r="B240" s="209" t="s">
        <v>1549</v>
      </c>
      <c r="C240" s="210" t="s">
        <v>768</v>
      </c>
      <c r="D240" s="210" t="s">
        <v>768</v>
      </c>
    </row>
    <row r="241" spans="1:4" ht="25.5" x14ac:dyDescent="0.2">
      <c r="A241" s="211" t="s">
        <v>1571</v>
      </c>
      <c r="B241" s="209" t="s">
        <v>1551</v>
      </c>
      <c r="C241" s="210">
        <v>4.4855919352333009</v>
      </c>
      <c r="D241" s="210" t="s">
        <v>768</v>
      </c>
    </row>
    <row r="242" spans="1:4" ht="25.5" x14ac:dyDescent="0.2">
      <c r="A242" s="211" t="s">
        <v>1572</v>
      </c>
      <c r="B242" s="209" t="s">
        <v>1553</v>
      </c>
      <c r="C242" s="210" t="s">
        <v>768</v>
      </c>
      <c r="D242" s="210" t="s">
        <v>768</v>
      </c>
    </row>
    <row r="243" spans="1:4" ht="25.5" x14ac:dyDescent="0.2">
      <c r="A243" s="211" t="s">
        <v>1573</v>
      </c>
      <c r="B243" s="209" t="s">
        <v>1554</v>
      </c>
      <c r="C243" s="210">
        <v>3.1924758075529134</v>
      </c>
      <c r="D243" s="210" t="s">
        <v>768</v>
      </c>
    </row>
    <row r="244" spans="1:4" ht="25.5" x14ac:dyDescent="0.2">
      <c r="A244" s="211" t="s">
        <v>1574</v>
      </c>
      <c r="B244" s="209" t="s">
        <v>1553</v>
      </c>
      <c r="C244" s="210" t="s">
        <v>768</v>
      </c>
      <c r="D244" s="210" t="s">
        <v>768</v>
      </c>
    </row>
    <row r="245" spans="1:4" ht="25.5" x14ac:dyDescent="0.2">
      <c r="A245" s="211" t="s">
        <v>1575</v>
      </c>
      <c r="B245" s="209" t="s">
        <v>1549</v>
      </c>
      <c r="C245" s="210">
        <v>8.4763835063809179</v>
      </c>
      <c r="D245" s="210" t="s">
        <v>768</v>
      </c>
    </row>
    <row r="246" spans="1:4" ht="38.25" x14ac:dyDescent="0.2">
      <c r="A246" s="211" t="s">
        <v>1576</v>
      </c>
      <c r="B246" s="209" t="s">
        <v>1554</v>
      </c>
      <c r="C246" s="210" t="s">
        <v>768</v>
      </c>
      <c r="D246" s="210" t="s">
        <v>768</v>
      </c>
    </row>
    <row r="247" spans="1:4" ht="25.5" x14ac:dyDescent="0.2">
      <c r="A247" s="211" t="s">
        <v>1577</v>
      </c>
      <c r="B247" s="209" t="s">
        <v>1556</v>
      </c>
      <c r="C247" s="210" t="s">
        <v>768</v>
      </c>
      <c r="D247" s="210" t="s">
        <v>768</v>
      </c>
    </row>
    <row r="248" spans="1:4" ht="25.5" x14ac:dyDescent="0.2">
      <c r="A248" s="211" t="s">
        <v>1578</v>
      </c>
      <c r="B248" s="209" t="s">
        <v>1557</v>
      </c>
      <c r="C248" s="210">
        <v>5.3894207703222081</v>
      </c>
      <c r="D248" s="210" t="s">
        <v>768</v>
      </c>
    </row>
    <row r="249" spans="1:4" ht="25.5" x14ac:dyDescent="0.2">
      <c r="A249" s="211" t="s">
        <v>1579</v>
      </c>
      <c r="B249" s="209" t="s">
        <v>1551</v>
      </c>
      <c r="C249" s="210" t="s">
        <v>768</v>
      </c>
      <c r="D249" s="210" t="s">
        <v>768</v>
      </c>
    </row>
    <row r="250" spans="1:4" ht="25.5" x14ac:dyDescent="0.2">
      <c r="A250" s="211" t="s">
        <v>1580</v>
      </c>
      <c r="B250" s="209" t="s">
        <v>1556</v>
      </c>
      <c r="C250" s="210">
        <v>3.2909346843118943</v>
      </c>
      <c r="D250" s="210" t="s">
        <v>768</v>
      </c>
    </row>
    <row r="251" spans="1:4" ht="38.25" x14ac:dyDescent="0.2">
      <c r="A251" s="211" t="s">
        <v>1581</v>
      </c>
      <c r="B251" s="209" t="s">
        <v>1551</v>
      </c>
      <c r="C251" s="210" t="s">
        <v>768</v>
      </c>
      <c r="D251" s="210" t="s">
        <v>768</v>
      </c>
    </row>
    <row r="252" spans="1:4" ht="12.75" x14ac:dyDescent="0.2">
      <c r="A252" s="211" t="s">
        <v>1582</v>
      </c>
      <c r="B252" s="209" t="s">
        <v>1558</v>
      </c>
      <c r="C252" s="210" t="s">
        <v>768</v>
      </c>
      <c r="D252" s="210" t="s">
        <v>768</v>
      </c>
    </row>
    <row r="253" spans="1:4" ht="25.5" x14ac:dyDescent="0.2">
      <c r="A253" s="211" t="s">
        <v>1583</v>
      </c>
      <c r="B253" s="209" t="s">
        <v>1548</v>
      </c>
      <c r="C253" s="210">
        <v>3.2741055281784028</v>
      </c>
      <c r="D253" s="210" t="s">
        <v>768</v>
      </c>
    </row>
    <row r="254" spans="1:4" ht="25.5" x14ac:dyDescent="0.2">
      <c r="A254" s="211" t="s">
        <v>1584</v>
      </c>
      <c r="B254" s="209" t="s">
        <v>1550</v>
      </c>
      <c r="C254" s="210" t="s">
        <v>768</v>
      </c>
      <c r="D254" s="210" t="s">
        <v>768</v>
      </c>
    </row>
    <row r="255" spans="1:4" ht="25.5" x14ac:dyDescent="0.2">
      <c r="A255" s="211" t="s">
        <v>1585</v>
      </c>
      <c r="B255" s="209" t="s">
        <v>1554</v>
      </c>
      <c r="C255" s="210">
        <v>1.9117295702611095</v>
      </c>
      <c r="D255" s="210" t="s">
        <v>768</v>
      </c>
    </row>
    <row r="256" spans="1:4" ht="25.5" x14ac:dyDescent="0.2">
      <c r="A256" s="211" t="s">
        <v>1586</v>
      </c>
      <c r="B256" s="209" t="s">
        <v>1553</v>
      </c>
      <c r="C256" s="210" t="s">
        <v>768</v>
      </c>
      <c r="D256" s="210" t="s">
        <v>768</v>
      </c>
    </row>
    <row r="257" spans="1:4" ht="25.5" x14ac:dyDescent="0.2">
      <c r="A257" s="211" t="s">
        <v>1587</v>
      </c>
      <c r="B257" s="209" t="s">
        <v>1550</v>
      </c>
      <c r="C257" s="210" t="s">
        <v>768</v>
      </c>
      <c r="D257" s="210" t="s">
        <v>768</v>
      </c>
    </row>
    <row r="258" spans="1:4" ht="25.5" x14ac:dyDescent="0.2">
      <c r="A258" s="211" t="s">
        <v>1588</v>
      </c>
      <c r="B258" s="209" t="s">
        <v>1550</v>
      </c>
      <c r="C258" s="210">
        <v>4.2960526787074098</v>
      </c>
      <c r="D258" s="210" t="s">
        <v>768</v>
      </c>
    </row>
    <row r="259" spans="1:4" ht="38.25" x14ac:dyDescent="0.2">
      <c r="A259" s="211" t="s">
        <v>1589</v>
      </c>
      <c r="B259" s="209" t="s">
        <v>1552</v>
      </c>
      <c r="C259" s="210" t="s">
        <v>768</v>
      </c>
      <c r="D259" s="210" t="s">
        <v>768</v>
      </c>
    </row>
    <row r="260" spans="1:4" ht="25.5" x14ac:dyDescent="0.2">
      <c r="A260" s="211" t="s">
        <v>1590</v>
      </c>
      <c r="B260" s="209" t="s">
        <v>1549</v>
      </c>
      <c r="C260" s="210" t="s">
        <v>768</v>
      </c>
      <c r="D260" s="210" t="s">
        <v>768</v>
      </c>
    </row>
    <row r="261" spans="1:4" ht="25.5" x14ac:dyDescent="0.2">
      <c r="A261" s="211" t="s">
        <v>1591</v>
      </c>
      <c r="B261" s="209" t="s">
        <v>1558</v>
      </c>
      <c r="C261" s="210" t="s">
        <v>768</v>
      </c>
      <c r="D261" s="210" t="s">
        <v>768</v>
      </c>
    </row>
    <row r="262" spans="1:4" ht="38.25" x14ac:dyDescent="0.2">
      <c r="A262" s="211" t="s">
        <v>1592</v>
      </c>
      <c r="B262" s="209" t="s">
        <v>1557</v>
      </c>
      <c r="C262" s="210" t="s">
        <v>768</v>
      </c>
      <c r="D262" s="210" t="s">
        <v>768</v>
      </c>
    </row>
    <row r="263" spans="1:4" ht="25.5" x14ac:dyDescent="0.2">
      <c r="A263" s="211" t="s">
        <v>1593</v>
      </c>
      <c r="B263" s="209" t="s">
        <v>1555</v>
      </c>
      <c r="C263" s="210">
        <v>4.8273761665684622</v>
      </c>
      <c r="D263" s="210" t="s">
        <v>768</v>
      </c>
    </row>
    <row r="264" spans="1:4" ht="25.5" x14ac:dyDescent="0.2">
      <c r="A264" s="211" t="s">
        <v>1594</v>
      </c>
      <c r="B264" s="209" t="s">
        <v>1550</v>
      </c>
      <c r="C264" s="210" t="s">
        <v>768</v>
      </c>
      <c r="D264" s="210" t="s">
        <v>768</v>
      </c>
    </row>
    <row r="265" spans="1:4" ht="25.5" x14ac:dyDescent="0.2">
      <c r="A265" s="211" t="s">
        <v>1595</v>
      </c>
      <c r="B265" s="209" t="s">
        <v>1551</v>
      </c>
      <c r="C265" s="210" t="s">
        <v>768</v>
      </c>
      <c r="D265" s="210" t="s">
        <v>768</v>
      </c>
    </row>
    <row r="266" spans="1:4" ht="25.5" x14ac:dyDescent="0.2">
      <c r="A266" s="211" t="s">
        <v>1596</v>
      </c>
      <c r="B266" s="209" t="s">
        <v>1555</v>
      </c>
      <c r="C266" s="210">
        <v>4.0604022283717693</v>
      </c>
      <c r="D266" s="210" t="s">
        <v>768</v>
      </c>
    </row>
    <row r="267" spans="1:4" ht="25.5" x14ac:dyDescent="0.2">
      <c r="A267" s="211" t="s">
        <v>1597</v>
      </c>
      <c r="B267" s="209" t="s">
        <v>1556</v>
      </c>
      <c r="C267" s="210">
        <v>3.1757583355958228</v>
      </c>
      <c r="D267" s="210" t="s">
        <v>768</v>
      </c>
    </row>
    <row r="268" spans="1:4" ht="25.5" x14ac:dyDescent="0.2">
      <c r="A268" s="211" t="s">
        <v>1598</v>
      </c>
      <c r="B268" s="209" t="s">
        <v>1551</v>
      </c>
      <c r="C268" s="210">
        <v>5.2112009177269529</v>
      </c>
      <c r="D268" s="210" t="s">
        <v>768</v>
      </c>
    </row>
    <row r="269" spans="1:4" ht="38.25" x14ac:dyDescent="0.2">
      <c r="A269" s="211" t="s">
        <v>1599</v>
      </c>
      <c r="B269" s="209" t="s">
        <v>1562</v>
      </c>
      <c r="C269" s="210" t="s">
        <v>768</v>
      </c>
      <c r="D269" s="210" t="s">
        <v>768</v>
      </c>
    </row>
    <row r="270" spans="1:4" ht="25.5" x14ac:dyDescent="0.2">
      <c r="A270" s="211" t="s">
        <v>1600</v>
      </c>
      <c r="B270" s="209" t="s">
        <v>1551</v>
      </c>
      <c r="C270" s="210" t="s">
        <v>768</v>
      </c>
      <c r="D270" s="210" t="s">
        <v>768</v>
      </c>
    </row>
    <row r="271" spans="1:4" ht="25.5" x14ac:dyDescent="0.2">
      <c r="A271" s="211" t="s">
        <v>1601</v>
      </c>
      <c r="B271" s="209" t="s">
        <v>1558</v>
      </c>
      <c r="C271" s="210" t="s">
        <v>768</v>
      </c>
      <c r="D271" s="210" t="s">
        <v>768</v>
      </c>
    </row>
    <row r="272" spans="1:4" ht="25.5" x14ac:dyDescent="0.2">
      <c r="A272" s="211" t="s">
        <v>1602</v>
      </c>
      <c r="B272" s="209" t="s">
        <v>1563</v>
      </c>
      <c r="C272" s="210" t="s">
        <v>768</v>
      </c>
      <c r="D272" s="210" t="s">
        <v>768</v>
      </c>
    </row>
    <row r="273" spans="1:4" ht="38.25" x14ac:dyDescent="0.2">
      <c r="A273" s="211" t="s">
        <v>1603</v>
      </c>
      <c r="B273" s="209" t="s">
        <v>1560</v>
      </c>
      <c r="C273" s="210" t="s">
        <v>768</v>
      </c>
      <c r="D273" s="210" t="s">
        <v>768</v>
      </c>
    </row>
    <row r="274" spans="1:4" ht="25.5" x14ac:dyDescent="0.2">
      <c r="A274" s="211" t="s">
        <v>1604</v>
      </c>
      <c r="B274" s="209" t="s">
        <v>1557</v>
      </c>
      <c r="C274" s="210" t="s">
        <v>768</v>
      </c>
      <c r="D274" s="210" t="s">
        <v>768</v>
      </c>
    </row>
    <row r="275" spans="1:4" ht="25.5" x14ac:dyDescent="0.2">
      <c r="A275" s="211" t="s">
        <v>1605</v>
      </c>
      <c r="B275" s="209" t="s">
        <v>1550</v>
      </c>
      <c r="C275" s="210" t="s">
        <v>768</v>
      </c>
      <c r="D275" s="210" t="s">
        <v>768</v>
      </c>
    </row>
    <row r="276" spans="1:4" ht="12.75" x14ac:dyDescent="0.2">
      <c r="A276" s="211" t="s">
        <v>1606</v>
      </c>
      <c r="B276" s="209" t="s">
        <v>1558</v>
      </c>
      <c r="C276" s="210" t="s">
        <v>768</v>
      </c>
      <c r="D276" s="210" t="s">
        <v>768</v>
      </c>
    </row>
    <row r="277" spans="1:4" ht="25.5" x14ac:dyDescent="0.2">
      <c r="A277" s="211" t="s">
        <v>1607</v>
      </c>
      <c r="B277" s="209" t="s">
        <v>1549</v>
      </c>
      <c r="C277" s="210" t="s">
        <v>768</v>
      </c>
      <c r="D277" s="210" t="s">
        <v>768</v>
      </c>
    </row>
    <row r="278" spans="1:4" ht="25.5" x14ac:dyDescent="0.2">
      <c r="A278" s="211" t="s">
        <v>1608</v>
      </c>
      <c r="B278" s="209" t="s">
        <v>1555</v>
      </c>
      <c r="C278" s="210">
        <v>4.4745178332218689</v>
      </c>
      <c r="D278" s="210" t="s">
        <v>768</v>
      </c>
    </row>
    <row r="279" spans="1:4" ht="25.5" x14ac:dyDescent="0.2">
      <c r="A279" s="211" t="s">
        <v>1609</v>
      </c>
      <c r="B279" s="209" t="s">
        <v>1550</v>
      </c>
      <c r="C279" s="210" t="s">
        <v>768</v>
      </c>
      <c r="D279" s="210" t="s">
        <v>768</v>
      </c>
    </row>
    <row r="280" spans="1:4" ht="38.25" x14ac:dyDescent="0.2">
      <c r="A280" s="211" t="s">
        <v>1610</v>
      </c>
      <c r="B280" s="209" t="s">
        <v>1554</v>
      </c>
      <c r="C280" s="210" t="s">
        <v>768</v>
      </c>
      <c r="D280" s="210" t="s">
        <v>768</v>
      </c>
    </row>
    <row r="281" spans="1:4" ht="25.5" x14ac:dyDescent="0.2">
      <c r="A281" s="211" t="s">
        <v>1611</v>
      </c>
      <c r="B281" s="209" t="s">
        <v>1561</v>
      </c>
      <c r="C281" s="210" t="s">
        <v>768</v>
      </c>
      <c r="D281" s="210" t="s">
        <v>768</v>
      </c>
    </row>
    <row r="282" spans="1:4" ht="12.75" x14ac:dyDescent="0.2">
      <c r="A282" s="211" t="s">
        <v>1612</v>
      </c>
      <c r="B282" s="209" t="s">
        <v>1559</v>
      </c>
      <c r="C282" s="210" t="s">
        <v>768</v>
      </c>
      <c r="D282" s="210" t="s">
        <v>768</v>
      </c>
    </row>
    <row r="283" spans="1:4" ht="25.5" x14ac:dyDescent="0.2">
      <c r="A283" s="211" t="s">
        <v>1613</v>
      </c>
      <c r="B283" s="209" t="s">
        <v>1558</v>
      </c>
      <c r="C283" s="210" t="s">
        <v>768</v>
      </c>
      <c r="D283" s="210" t="s">
        <v>768</v>
      </c>
    </row>
    <row r="284" spans="1:4" ht="25.5" x14ac:dyDescent="0.2">
      <c r="A284" s="211" t="s">
        <v>1614</v>
      </c>
      <c r="B284" s="209" t="s">
        <v>1548</v>
      </c>
      <c r="C284" s="210" t="s">
        <v>768</v>
      </c>
      <c r="D284" s="210" t="s">
        <v>768</v>
      </c>
    </row>
    <row r="285" spans="1:4" ht="25.5" x14ac:dyDescent="0.2">
      <c r="A285" s="211" t="s">
        <v>1615</v>
      </c>
      <c r="B285" s="209" t="s">
        <v>1550</v>
      </c>
      <c r="C285" s="210" t="s">
        <v>768</v>
      </c>
      <c r="D285" s="210" t="s">
        <v>768</v>
      </c>
    </row>
    <row r="286" spans="1:4" ht="25.5" x14ac:dyDescent="0.2">
      <c r="A286" s="211" t="s">
        <v>1616</v>
      </c>
      <c r="B286" s="209" t="s">
        <v>1549</v>
      </c>
      <c r="C286" s="210" t="s">
        <v>768</v>
      </c>
      <c r="D286" s="210" t="s">
        <v>768</v>
      </c>
    </row>
    <row r="287" spans="1:4" ht="25.5" x14ac:dyDescent="0.2">
      <c r="A287" s="211" t="s">
        <v>1617</v>
      </c>
      <c r="B287" s="209" t="s">
        <v>1554</v>
      </c>
      <c r="C287" s="210">
        <v>5.1420682513383822</v>
      </c>
      <c r="D287" s="210" t="s">
        <v>768</v>
      </c>
    </row>
    <row r="288" spans="1:4" ht="25.5" x14ac:dyDescent="0.2">
      <c r="A288" s="211" t="s">
        <v>1618</v>
      </c>
      <c r="B288" s="209" t="s">
        <v>1557</v>
      </c>
      <c r="C288" s="210" t="s">
        <v>768</v>
      </c>
      <c r="D288" s="210" t="s">
        <v>768</v>
      </c>
    </row>
    <row r="289" spans="1:4" ht="12.75" x14ac:dyDescent="0.2">
      <c r="A289" s="211" t="s">
        <v>1619</v>
      </c>
      <c r="B289" s="209" t="s">
        <v>1558</v>
      </c>
      <c r="C289" s="210" t="s">
        <v>768</v>
      </c>
      <c r="D289" s="210" t="s">
        <v>768</v>
      </c>
    </row>
    <row r="290" spans="1:4" ht="25.5" x14ac:dyDescent="0.2">
      <c r="A290" s="211" t="s">
        <v>1620</v>
      </c>
      <c r="B290" s="209" t="s">
        <v>1558</v>
      </c>
      <c r="C290" s="210" t="s">
        <v>768</v>
      </c>
      <c r="D290" s="210" t="s">
        <v>768</v>
      </c>
    </row>
    <row r="291" spans="1:4" ht="25.5" x14ac:dyDescent="0.2">
      <c r="A291" s="211" t="s">
        <v>1621</v>
      </c>
      <c r="B291" s="209" t="s">
        <v>1552</v>
      </c>
      <c r="C291" s="210" t="s">
        <v>768</v>
      </c>
      <c r="D291" s="210" t="s">
        <v>768</v>
      </c>
    </row>
    <row r="292" spans="1:4" ht="25.5" x14ac:dyDescent="0.2">
      <c r="A292" s="211" t="s">
        <v>1622</v>
      </c>
      <c r="B292" s="209" t="s">
        <v>1549</v>
      </c>
      <c r="C292" s="210" t="s">
        <v>768</v>
      </c>
      <c r="D292" s="210" t="s">
        <v>768</v>
      </c>
    </row>
    <row r="293" spans="1:4" ht="12.75" x14ac:dyDescent="0.2">
      <c r="A293" s="211" t="s">
        <v>1623</v>
      </c>
      <c r="B293" s="209" t="s">
        <v>768</v>
      </c>
      <c r="C293" s="210" t="s">
        <v>768</v>
      </c>
      <c r="D293" s="210" t="s">
        <v>768</v>
      </c>
    </row>
    <row r="294" spans="1:4" ht="25.5" x14ac:dyDescent="0.2">
      <c r="A294" s="211" t="s">
        <v>1624</v>
      </c>
      <c r="B294" s="209" t="s">
        <v>1623</v>
      </c>
      <c r="C294" s="210">
        <v>7.6288364713901524</v>
      </c>
      <c r="D294" s="210" t="s">
        <v>768</v>
      </c>
    </row>
    <row r="295" spans="1:4" ht="12.75" x14ac:dyDescent="0.2">
      <c r="A295" s="211" t="s">
        <v>1625</v>
      </c>
      <c r="B295" s="209" t="s">
        <v>1623</v>
      </c>
      <c r="C295" s="210">
        <v>3.598700207025392</v>
      </c>
      <c r="D295" s="210" t="s">
        <v>768</v>
      </c>
    </row>
    <row r="296" spans="1:4" ht="12.75" x14ac:dyDescent="0.2">
      <c r="A296" s="211" t="s">
        <v>1626</v>
      </c>
      <c r="B296" s="209" t="s">
        <v>1623</v>
      </c>
      <c r="C296" s="210">
        <v>2.8997586598782772</v>
      </c>
      <c r="D296" s="210" t="s">
        <v>768</v>
      </c>
    </row>
    <row r="297" spans="1:4" ht="12.75" x14ac:dyDescent="0.2">
      <c r="A297" s="211" t="s">
        <v>1626</v>
      </c>
      <c r="B297" s="209" t="s">
        <v>1623</v>
      </c>
      <c r="C297" s="210">
        <v>2.8997586598782772</v>
      </c>
      <c r="D297" s="210" t="s">
        <v>768</v>
      </c>
    </row>
    <row r="298" spans="1:4" ht="25.5" x14ac:dyDescent="0.2">
      <c r="A298" s="211" t="s">
        <v>1627</v>
      </c>
      <c r="B298" s="209" t="s">
        <v>1623</v>
      </c>
      <c r="C298" s="210">
        <v>5.5518110807548968</v>
      </c>
      <c r="D298" s="210" t="s">
        <v>768</v>
      </c>
    </row>
    <row r="299" spans="1:4" ht="25.5" x14ac:dyDescent="0.2">
      <c r="A299" s="211" t="s">
        <v>1628</v>
      </c>
      <c r="B299" s="209" t="s">
        <v>1623</v>
      </c>
      <c r="C299" s="210" t="s">
        <v>768</v>
      </c>
      <c r="D299" s="210" t="s">
        <v>768</v>
      </c>
    </row>
    <row r="300" spans="1:4" ht="12.75" x14ac:dyDescent="0.2">
      <c r="A300" s="211" t="s">
        <v>1629</v>
      </c>
      <c r="B300" s="209" t="s">
        <v>1623</v>
      </c>
      <c r="C300" s="210" t="s">
        <v>768</v>
      </c>
      <c r="D300" s="210" t="s">
        <v>768</v>
      </c>
    </row>
    <row r="301" spans="1:4" ht="12.75" x14ac:dyDescent="0.2">
      <c r="A301" s="211" t="s">
        <v>1630</v>
      </c>
      <c r="B301" s="209" t="s">
        <v>1623</v>
      </c>
      <c r="C301" s="210" t="s">
        <v>768</v>
      </c>
      <c r="D301" s="210" t="s">
        <v>768</v>
      </c>
    </row>
    <row r="302" spans="1:4" ht="12.75" x14ac:dyDescent="0.2">
      <c r="A302" s="211" t="s">
        <v>1631</v>
      </c>
      <c r="B302" s="209" t="s">
        <v>1623</v>
      </c>
      <c r="C302" s="210" t="s">
        <v>768</v>
      </c>
      <c r="D302" s="210" t="s">
        <v>768</v>
      </c>
    </row>
    <row r="303" spans="1:4" ht="63.75" x14ac:dyDescent="0.2">
      <c r="A303" s="211" t="s">
        <v>1632</v>
      </c>
      <c r="B303" s="209" t="s">
        <v>1623</v>
      </c>
      <c r="C303" s="210">
        <v>4.9983372897329303</v>
      </c>
      <c r="D303" s="210" t="s">
        <v>768</v>
      </c>
    </row>
    <row r="304" spans="1:4" ht="63.75" x14ac:dyDescent="0.2">
      <c r="A304" s="211" t="s">
        <v>1633</v>
      </c>
      <c r="B304" s="209" t="s">
        <v>1623</v>
      </c>
      <c r="C304" s="210">
        <v>6.6240139743328843</v>
      </c>
      <c r="D304" s="210" t="s">
        <v>768</v>
      </c>
    </row>
    <row r="305" spans="1:4" ht="63.75" x14ac:dyDescent="0.2">
      <c r="A305" s="211" t="s">
        <v>1634</v>
      </c>
      <c r="B305" s="209" t="s">
        <v>1623</v>
      </c>
      <c r="C305" s="210">
        <v>1.9000321974294558</v>
      </c>
      <c r="D305" s="210" t="s">
        <v>768</v>
      </c>
    </row>
    <row r="306" spans="1:4" ht="51" x14ac:dyDescent="0.2">
      <c r="A306" s="211" t="s">
        <v>1635</v>
      </c>
      <c r="B306" s="209" t="s">
        <v>1623</v>
      </c>
      <c r="C306" s="210">
        <v>1.4498793284765192</v>
      </c>
      <c r="D306" s="210" t="s">
        <v>768</v>
      </c>
    </row>
    <row r="307" spans="1:4" ht="63.75" x14ac:dyDescent="0.2">
      <c r="A307" s="211" t="s">
        <v>1636</v>
      </c>
      <c r="B307" s="209" t="s">
        <v>1623</v>
      </c>
      <c r="C307" s="210">
        <v>1.2775123809112519</v>
      </c>
      <c r="D307" s="210" t="s">
        <v>768</v>
      </c>
    </row>
    <row r="308" spans="1:4" ht="89.25" x14ac:dyDescent="0.2">
      <c r="A308" s="211" t="s">
        <v>1637</v>
      </c>
      <c r="B308" s="209" t="s">
        <v>1623</v>
      </c>
      <c r="C308" s="210">
        <v>2.3045802820482599</v>
      </c>
      <c r="D308" s="210" t="s">
        <v>768</v>
      </c>
    </row>
    <row r="309" spans="1:4" ht="76.5" x14ac:dyDescent="0.2">
      <c r="A309" s="211" t="s">
        <v>1638</v>
      </c>
      <c r="B309" s="209" t="s">
        <v>1623</v>
      </c>
      <c r="C309" s="210">
        <v>2.3183013027148487</v>
      </c>
      <c r="D309" s="210" t="s">
        <v>768</v>
      </c>
    </row>
    <row r="310" spans="1:4" ht="25.5" x14ac:dyDescent="0.2">
      <c r="A310" s="211" t="s">
        <v>1639</v>
      </c>
      <c r="B310" s="209" t="s">
        <v>1627</v>
      </c>
      <c r="C310" s="210">
        <v>3.2104757499199721</v>
      </c>
      <c r="D310" s="210" t="s">
        <v>768</v>
      </c>
    </row>
    <row r="311" spans="1:4" ht="25.5" x14ac:dyDescent="0.2">
      <c r="A311" s="211" t="s">
        <v>1640</v>
      </c>
      <c r="B311" s="209" t="s">
        <v>1626</v>
      </c>
      <c r="C311" s="210" t="s">
        <v>768</v>
      </c>
      <c r="D311" s="210" t="s">
        <v>768</v>
      </c>
    </row>
    <row r="312" spans="1:4" ht="25.5" x14ac:dyDescent="0.2">
      <c r="A312" s="211" t="s">
        <v>1641</v>
      </c>
      <c r="B312" s="209" t="s">
        <v>1626</v>
      </c>
      <c r="C312" s="210">
        <v>3.4968089827199935</v>
      </c>
      <c r="D312" s="210" t="s">
        <v>768</v>
      </c>
    </row>
    <row r="313" spans="1:4" ht="25.5" x14ac:dyDescent="0.2">
      <c r="A313" s="211" t="s">
        <v>1642</v>
      </c>
      <c r="B313" s="209" t="s">
        <v>1636</v>
      </c>
      <c r="C313" s="210" t="s">
        <v>768</v>
      </c>
      <c r="D313" s="210" t="s">
        <v>768</v>
      </c>
    </row>
    <row r="314" spans="1:4" ht="25.5" x14ac:dyDescent="0.2">
      <c r="A314" s="211" t="s">
        <v>1643</v>
      </c>
      <c r="B314" s="209" t="s">
        <v>1623</v>
      </c>
      <c r="C314" s="210" t="s">
        <v>768</v>
      </c>
      <c r="D314" s="210" t="s">
        <v>768</v>
      </c>
    </row>
    <row r="315" spans="1:4" ht="25.5" x14ac:dyDescent="0.2">
      <c r="A315" s="211" t="s">
        <v>1643</v>
      </c>
      <c r="B315" s="209" t="s">
        <v>1623</v>
      </c>
      <c r="C315" s="210" t="s">
        <v>768</v>
      </c>
      <c r="D315" s="210" t="s">
        <v>768</v>
      </c>
    </row>
    <row r="316" spans="1:4" ht="25.5" x14ac:dyDescent="0.2">
      <c r="A316" s="211" t="s">
        <v>1643</v>
      </c>
      <c r="B316" s="209" t="s">
        <v>1623</v>
      </c>
      <c r="C316" s="210" t="s">
        <v>768</v>
      </c>
      <c r="D316" s="210" t="s">
        <v>768</v>
      </c>
    </row>
    <row r="317" spans="1:4" ht="38.25" x14ac:dyDescent="0.2">
      <c r="A317" s="211" t="s">
        <v>1644</v>
      </c>
      <c r="B317" s="209" t="s">
        <v>1625</v>
      </c>
      <c r="C317" s="210" t="s">
        <v>768</v>
      </c>
      <c r="D317" s="210" t="s">
        <v>768</v>
      </c>
    </row>
    <row r="318" spans="1:4" ht="25.5" x14ac:dyDescent="0.2">
      <c r="A318" s="211" t="s">
        <v>1645</v>
      </c>
      <c r="B318" s="209" t="s">
        <v>1625</v>
      </c>
      <c r="C318" s="210" t="s">
        <v>768</v>
      </c>
      <c r="D318" s="210" t="s">
        <v>768</v>
      </c>
    </row>
    <row r="319" spans="1:4" ht="25.5" x14ac:dyDescent="0.2">
      <c r="A319" s="211" t="s">
        <v>1646</v>
      </c>
      <c r="B319" s="209" t="s">
        <v>1625</v>
      </c>
      <c r="C319" s="210" t="s">
        <v>768</v>
      </c>
      <c r="D319" s="210" t="s">
        <v>768</v>
      </c>
    </row>
    <row r="320" spans="1:4" ht="25.5" x14ac:dyDescent="0.2">
      <c r="A320" s="211" t="s">
        <v>1647</v>
      </c>
      <c r="B320" s="209" t="s">
        <v>1624</v>
      </c>
      <c r="C320" s="210">
        <v>4.1594513176091743</v>
      </c>
      <c r="D320" s="210" t="s">
        <v>768</v>
      </c>
    </row>
    <row r="321" spans="1:4" ht="38.25" x14ac:dyDescent="0.2">
      <c r="A321" s="211" t="s">
        <v>1648</v>
      </c>
      <c r="B321" s="209" t="s">
        <v>1637</v>
      </c>
      <c r="C321" s="210" t="s">
        <v>768</v>
      </c>
      <c r="D321" s="210" t="s">
        <v>768</v>
      </c>
    </row>
    <row r="322" spans="1:4" ht="25.5" x14ac:dyDescent="0.2">
      <c r="A322" s="211" t="s">
        <v>1649</v>
      </c>
      <c r="B322" s="209" t="s">
        <v>1627</v>
      </c>
      <c r="C322" s="210" t="s">
        <v>768</v>
      </c>
      <c r="D322" s="210" t="s">
        <v>768</v>
      </c>
    </row>
    <row r="323" spans="1:4" ht="38.25" x14ac:dyDescent="0.2">
      <c r="A323" s="211" t="s">
        <v>1650</v>
      </c>
      <c r="B323" s="209" t="s">
        <v>1638</v>
      </c>
      <c r="C323" s="210" t="s">
        <v>768</v>
      </c>
      <c r="D323" s="210" t="s">
        <v>768</v>
      </c>
    </row>
    <row r="324" spans="1:4" ht="25.5" x14ac:dyDescent="0.2">
      <c r="A324" s="211" t="s">
        <v>1651</v>
      </c>
      <c r="B324" s="209" t="s">
        <v>1624</v>
      </c>
      <c r="C324" s="210" t="s">
        <v>768</v>
      </c>
      <c r="D324" s="210" t="s">
        <v>768</v>
      </c>
    </row>
    <row r="325" spans="1:4" ht="25.5" x14ac:dyDescent="0.2">
      <c r="A325" s="211" t="s">
        <v>1652</v>
      </c>
      <c r="B325" s="209" t="s">
        <v>1628</v>
      </c>
      <c r="C325" s="210" t="s">
        <v>768</v>
      </c>
      <c r="D325" s="210" t="s">
        <v>768</v>
      </c>
    </row>
    <row r="326" spans="1:4" ht="38.25" x14ac:dyDescent="0.2">
      <c r="A326" s="211" t="s">
        <v>1653</v>
      </c>
      <c r="B326" s="209" t="s">
        <v>1627</v>
      </c>
      <c r="C326" s="210" t="s">
        <v>768</v>
      </c>
      <c r="D326" s="210" t="s">
        <v>768</v>
      </c>
    </row>
    <row r="327" spans="1:4" ht="25.5" x14ac:dyDescent="0.2">
      <c r="A327" s="211" t="s">
        <v>1654</v>
      </c>
      <c r="B327" s="209" t="s">
        <v>1627</v>
      </c>
      <c r="C327" s="210">
        <v>2.9002888401263021</v>
      </c>
      <c r="D327" s="210" t="s">
        <v>768</v>
      </c>
    </row>
    <row r="328" spans="1:4" ht="25.5" x14ac:dyDescent="0.2">
      <c r="A328" s="211" t="s">
        <v>1655</v>
      </c>
      <c r="B328" s="209" t="s">
        <v>1624</v>
      </c>
      <c r="C328" s="210">
        <v>3.9180953950458304</v>
      </c>
      <c r="D328" s="210" t="s">
        <v>768</v>
      </c>
    </row>
    <row r="329" spans="1:4" ht="25.5" x14ac:dyDescent="0.2">
      <c r="A329" s="211" t="s">
        <v>1656</v>
      </c>
      <c r="B329" s="209" t="s">
        <v>1626</v>
      </c>
      <c r="C329" s="210" t="s">
        <v>768</v>
      </c>
      <c r="D329" s="210" t="s">
        <v>768</v>
      </c>
    </row>
    <row r="330" spans="1:4" ht="25.5" x14ac:dyDescent="0.2">
      <c r="A330" s="211" t="s">
        <v>1657</v>
      </c>
      <c r="B330" s="209" t="s">
        <v>1627</v>
      </c>
      <c r="C330" s="210" t="s">
        <v>768</v>
      </c>
      <c r="D330" s="210" t="s">
        <v>768</v>
      </c>
    </row>
    <row r="331" spans="1:4" ht="38.25" x14ac:dyDescent="0.2">
      <c r="A331" s="211" t="s">
        <v>1658</v>
      </c>
      <c r="B331" s="209" t="s">
        <v>1626</v>
      </c>
      <c r="C331" s="210" t="s">
        <v>768</v>
      </c>
      <c r="D331" s="210" t="s">
        <v>768</v>
      </c>
    </row>
    <row r="332" spans="1:4" ht="38.25" x14ac:dyDescent="0.2">
      <c r="A332" s="211" t="s">
        <v>1659</v>
      </c>
      <c r="B332" s="209" t="s">
        <v>1624</v>
      </c>
      <c r="C332" s="210" t="s">
        <v>768</v>
      </c>
      <c r="D332" s="210" t="s">
        <v>768</v>
      </c>
    </row>
    <row r="333" spans="1:4" ht="38.25" x14ac:dyDescent="0.2">
      <c r="A333" s="211" t="s">
        <v>1660</v>
      </c>
      <c r="B333" s="209" t="s">
        <v>1626</v>
      </c>
      <c r="C333" s="210" t="s">
        <v>768</v>
      </c>
      <c r="D333" s="210" t="s">
        <v>768</v>
      </c>
    </row>
    <row r="334" spans="1:4" ht="25.5" x14ac:dyDescent="0.2">
      <c r="A334" s="211" t="s">
        <v>1661</v>
      </c>
      <c r="B334" s="209" t="s">
        <v>1626</v>
      </c>
      <c r="C334" s="210" t="s">
        <v>768</v>
      </c>
      <c r="D334" s="210" t="s">
        <v>768</v>
      </c>
    </row>
    <row r="335" spans="1:4" ht="25.5" x14ac:dyDescent="0.2">
      <c r="A335" s="211" t="s">
        <v>1662</v>
      </c>
      <c r="B335" s="209" t="s">
        <v>1629</v>
      </c>
      <c r="C335" s="210" t="s">
        <v>768</v>
      </c>
      <c r="D335" s="210" t="s">
        <v>768</v>
      </c>
    </row>
    <row r="336" spans="1:4" ht="25.5" x14ac:dyDescent="0.2">
      <c r="A336" s="211" t="s">
        <v>1663</v>
      </c>
      <c r="B336" s="209" t="s">
        <v>1627</v>
      </c>
      <c r="C336" s="210">
        <v>3.2431407042881992</v>
      </c>
      <c r="D336" s="210" t="s">
        <v>768</v>
      </c>
    </row>
    <row r="337" spans="1:4" ht="25.5" x14ac:dyDescent="0.2">
      <c r="A337" s="211" t="s">
        <v>1664</v>
      </c>
      <c r="B337" s="209" t="s">
        <v>1626</v>
      </c>
      <c r="C337" s="210" t="s">
        <v>768</v>
      </c>
      <c r="D337" s="210" t="s">
        <v>768</v>
      </c>
    </row>
    <row r="338" spans="1:4" ht="25.5" x14ac:dyDescent="0.2">
      <c r="A338" s="211" t="s">
        <v>1665</v>
      </c>
      <c r="B338" s="209" t="s">
        <v>1627</v>
      </c>
      <c r="C338" s="210" t="s">
        <v>768</v>
      </c>
      <c r="D338" s="210" t="s">
        <v>768</v>
      </c>
    </row>
    <row r="339" spans="1:4" ht="12.75" x14ac:dyDescent="0.2">
      <c r="A339" s="211" t="s">
        <v>1666</v>
      </c>
      <c r="B339" s="209" t="s">
        <v>1631</v>
      </c>
      <c r="C339" s="210" t="s">
        <v>768</v>
      </c>
      <c r="D339" s="210" t="s">
        <v>768</v>
      </c>
    </row>
    <row r="340" spans="1:4" ht="38.25" x14ac:dyDescent="0.2">
      <c r="A340" s="211" t="s">
        <v>1667</v>
      </c>
      <c r="B340" s="209" t="s">
        <v>1625</v>
      </c>
      <c r="C340" s="210" t="s">
        <v>768</v>
      </c>
      <c r="D340" s="210" t="s">
        <v>768</v>
      </c>
    </row>
    <row r="341" spans="1:4" ht="25.5" x14ac:dyDescent="0.2">
      <c r="A341" s="211" t="s">
        <v>1668</v>
      </c>
      <c r="B341" s="209" t="s">
        <v>1624</v>
      </c>
      <c r="C341" s="210" t="s">
        <v>768</v>
      </c>
      <c r="D341" s="210" t="s">
        <v>768</v>
      </c>
    </row>
    <row r="342" spans="1:4" ht="25.5" x14ac:dyDescent="0.2">
      <c r="A342" s="211" t="s">
        <v>1669</v>
      </c>
      <c r="B342" s="209" t="s">
        <v>1625</v>
      </c>
      <c r="C342" s="210" t="s">
        <v>768</v>
      </c>
      <c r="D342" s="210" t="s">
        <v>768</v>
      </c>
    </row>
    <row r="343" spans="1:4" ht="25.5" x14ac:dyDescent="0.2">
      <c r="A343" s="211" t="s">
        <v>1670</v>
      </c>
      <c r="B343" s="209" t="s">
        <v>1624</v>
      </c>
      <c r="C343" s="210" t="s">
        <v>768</v>
      </c>
      <c r="D343" s="210" t="s">
        <v>768</v>
      </c>
    </row>
    <row r="344" spans="1:4" ht="25.5" x14ac:dyDescent="0.2">
      <c r="A344" s="211" t="s">
        <v>1671</v>
      </c>
      <c r="B344" s="209" t="s">
        <v>1624</v>
      </c>
      <c r="C344" s="210" t="s">
        <v>768</v>
      </c>
      <c r="D344" s="210" t="s">
        <v>768</v>
      </c>
    </row>
    <row r="345" spans="1:4" ht="25.5" x14ac:dyDescent="0.2">
      <c r="A345" s="211" t="s">
        <v>1672</v>
      </c>
      <c r="B345" s="209" t="s">
        <v>1632</v>
      </c>
      <c r="C345" s="210" t="s">
        <v>768</v>
      </c>
      <c r="D345" s="210" t="s">
        <v>768</v>
      </c>
    </row>
    <row r="346" spans="1:4" ht="38.25" x14ac:dyDescent="0.2">
      <c r="A346" s="211" t="s">
        <v>1673</v>
      </c>
      <c r="B346" s="209" t="s">
        <v>1633</v>
      </c>
      <c r="C346" s="210">
        <v>4.1689343740476987</v>
      </c>
      <c r="D346" s="210" t="s">
        <v>768</v>
      </c>
    </row>
    <row r="347" spans="1:4" ht="25.5" x14ac:dyDescent="0.2">
      <c r="A347" s="211" t="s">
        <v>1674</v>
      </c>
      <c r="B347" s="209" t="s">
        <v>1625</v>
      </c>
      <c r="C347" s="210" t="s">
        <v>768</v>
      </c>
      <c r="D347" s="210" t="s">
        <v>768</v>
      </c>
    </row>
    <row r="348" spans="1:4" ht="25.5" x14ac:dyDescent="0.2">
      <c r="A348" s="211" t="s">
        <v>1675</v>
      </c>
      <c r="B348" s="209" t="s">
        <v>1625</v>
      </c>
      <c r="C348" s="210" t="s">
        <v>768</v>
      </c>
      <c r="D348" s="210" t="s">
        <v>768</v>
      </c>
    </row>
    <row r="349" spans="1:4" ht="25.5" x14ac:dyDescent="0.2">
      <c r="A349" s="211" t="s">
        <v>1676</v>
      </c>
      <c r="B349" s="209" t="s">
        <v>1624</v>
      </c>
      <c r="C349" s="210" t="s">
        <v>768</v>
      </c>
      <c r="D349" s="210" t="s">
        <v>768</v>
      </c>
    </row>
    <row r="350" spans="1:4" ht="25.5" x14ac:dyDescent="0.2">
      <c r="A350" s="211" t="s">
        <v>1677</v>
      </c>
      <c r="B350" s="209" t="s">
        <v>1628</v>
      </c>
      <c r="C350" s="210" t="s">
        <v>768</v>
      </c>
      <c r="D350" s="210" t="s">
        <v>768</v>
      </c>
    </row>
    <row r="351" spans="1:4" ht="25.5" x14ac:dyDescent="0.2">
      <c r="A351" s="211" t="s">
        <v>1678</v>
      </c>
      <c r="B351" s="209" t="s">
        <v>1634</v>
      </c>
      <c r="C351" s="210">
        <v>3.8068490579772307</v>
      </c>
      <c r="D351" s="210" t="s">
        <v>768</v>
      </c>
    </row>
    <row r="352" spans="1:4" ht="25.5" x14ac:dyDescent="0.2">
      <c r="A352" s="211" t="s">
        <v>1679</v>
      </c>
      <c r="B352" s="209" t="s">
        <v>1624</v>
      </c>
      <c r="C352" s="210">
        <v>9.5100237450402574</v>
      </c>
      <c r="D352" s="210" t="s">
        <v>768</v>
      </c>
    </row>
    <row r="353" spans="1:4" ht="25.5" x14ac:dyDescent="0.2">
      <c r="A353" s="211" t="s">
        <v>1680</v>
      </c>
      <c r="B353" s="209" t="s">
        <v>1624</v>
      </c>
      <c r="C353" s="210">
        <v>7.6122756182863025</v>
      </c>
      <c r="D353" s="210" t="s">
        <v>768</v>
      </c>
    </row>
    <row r="354" spans="1:4" ht="12.75" x14ac:dyDescent="0.2">
      <c r="A354" s="211" t="s">
        <v>1681</v>
      </c>
      <c r="B354" s="209" t="s">
        <v>768</v>
      </c>
      <c r="C354" s="210">
        <v>4.9324622613858704</v>
      </c>
      <c r="D354" s="210" t="s">
        <v>768</v>
      </c>
    </row>
    <row r="355" spans="1:4" ht="12.75" x14ac:dyDescent="0.2">
      <c r="A355" s="211" t="s">
        <v>1682</v>
      </c>
      <c r="B355" s="209" t="s">
        <v>768</v>
      </c>
      <c r="C355" s="210">
        <v>3.5795920890886608</v>
      </c>
      <c r="D355" s="210" t="s">
        <v>768</v>
      </c>
    </row>
    <row r="356" spans="1:4" ht="12.75" x14ac:dyDescent="0.2">
      <c r="A356" s="211" t="s">
        <v>1683</v>
      </c>
      <c r="B356" s="209" t="s">
        <v>768</v>
      </c>
      <c r="C356" s="210" t="s">
        <v>768</v>
      </c>
      <c r="D356" s="210" t="s">
        <v>768</v>
      </c>
    </row>
    <row r="357" spans="1:4" ht="12.75" x14ac:dyDescent="0.2">
      <c r="A357" s="211" t="s">
        <v>1684</v>
      </c>
      <c r="B357" s="209" t="s">
        <v>1682</v>
      </c>
      <c r="C357" s="210">
        <v>3.9109648858394057</v>
      </c>
      <c r="D357" s="210" t="s">
        <v>768</v>
      </c>
    </row>
    <row r="358" spans="1:4" ht="12.75" x14ac:dyDescent="0.2">
      <c r="A358" s="211" t="s">
        <v>1685</v>
      </c>
      <c r="B358" s="209" t="s">
        <v>1681</v>
      </c>
      <c r="C358" s="210">
        <v>0.75361966227656008</v>
      </c>
      <c r="D358" s="210" t="s">
        <v>768</v>
      </c>
    </row>
    <row r="359" spans="1:4" ht="12.75" x14ac:dyDescent="0.2">
      <c r="A359" s="211" t="s">
        <v>1686</v>
      </c>
      <c r="B359" s="209" t="s">
        <v>1681</v>
      </c>
      <c r="C359" s="210">
        <v>9.6511771368730486</v>
      </c>
      <c r="D359" s="210" t="s">
        <v>768</v>
      </c>
    </row>
    <row r="360" spans="1:4" ht="25.5" x14ac:dyDescent="0.2">
      <c r="A360" s="211" t="s">
        <v>1687</v>
      </c>
      <c r="B360" s="209" t="s">
        <v>1683</v>
      </c>
      <c r="C360" s="210">
        <v>6.1823630744415174</v>
      </c>
      <c r="D360" s="210" t="s">
        <v>768</v>
      </c>
    </row>
    <row r="361" spans="1:4" ht="25.5" x14ac:dyDescent="0.2">
      <c r="A361" s="211" t="s">
        <v>1688</v>
      </c>
      <c r="B361" s="209" t="s">
        <v>1683</v>
      </c>
      <c r="C361" s="210">
        <v>5.1881862159059926</v>
      </c>
      <c r="D361" s="210" t="s">
        <v>768</v>
      </c>
    </row>
    <row r="362" spans="1:4" ht="25.5" x14ac:dyDescent="0.2">
      <c r="A362" s="211" t="s">
        <v>1689</v>
      </c>
      <c r="B362" s="209" t="s">
        <v>1682</v>
      </c>
      <c r="C362" s="210">
        <v>5.7905426884913229</v>
      </c>
      <c r="D362" s="210" t="s">
        <v>768</v>
      </c>
    </row>
    <row r="363" spans="1:4" ht="12.75" x14ac:dyDescent="0.2">
      <c r="A363" s="211" t="s">
        <v>1690</v>
      </c>
      <c r="B363" s="209" t="s">
        <v>1681</v>
      </c>
      <c r="C363" s="210">
        <v>3.8040555307506718</v>
      </c>
      <c r="D363" s="210" t="s">
        <v>768</v>
      </c>
    </row>
    <row r="364" spans="1:4" ht="12.75" x14ac:dyDescent="0.2">
      <c r="A364" s="211" t="s">
        <v>1691</v>
      </c>
      <c r="B364" s="209" t="s">
        <v>1681</v>
      </c>
      <c r="C364" s="210">
        <v>2.3719569757786161</v>
      </c>
      <c r="D364" s="210" t="s">
        <v>768</v>
      </c>
    </row>
    <row r="365" spans="1:4" ht="12.75" x14ac:dyDescent="0.2">
      <c r="A365" s="211" t="s">
        <v>1692</v>
      </c>
      <c r="B365" s="209" t="s">
        <v>1682</v>
      </c>
      <c r="C365" s="210">
        <v>2.7399073056010863</v>
      </c>
      <c r="D365" s="210" t="s">
        <v>768</v>
      </c>
    </row>
    <row r="366" spans="1:4" ht="12.75" x14ac:dyDescent="0.2">
      <c r="A366" s="211" t="s">
        <v>1692</v>
      </c>
      <c r="B366" s="209" t="s">
        <v>1682</v>
      </c>
      <c r="C366" s="210">
        <v>2.7399073056010863</v>
      </c>
      <c r="D366" s="210" t="s">
        <v>768</v>
      </c>
    </row>
    <row r="367" spans="1:4" ht="12.75" x14ac:dyDescent="0.2">
      <c r="A367" s="211" t="s">
        <v>1693</v>
      </c>
      <c r="B367" s="209" t="s">
        <v>1682</v>
      </c>
      <c r="C367" s="210">
        <v>5.2321265323790689</v>
      </c>
      <c r="D367" s="210" t="s">
        <v>768</v>
      </c>
    </row>
    <row r="368" spans="1:4" ht="12.75" x14ac:dyDescent="0.2">
      <c r="A368" s="211" t="s">
        <v>1694</v>
      </c>
      <c r="B368" s="209" t="s">
        <v>1681</v>
      </c>
      <c r="C368" s="210" t="s">
        <v>768</v>
      </c>
      <c r="D368" s="210" t="s">
        <v>768</v>
      </c>
    </row>
    <row r="369" spans="1:4" ht="12.75" x14ac:dyDescent="0.2">
      <c r="A369" s="211" t="s">
        <v>1695</v>
      </c>
      <c r="B369" s="209" t="s">
        <v>1681</v>
      </c>
      <c r="C369" s="210" t="s">
        <v>768</v>
      </c>
      <c r="D369" s="210" t="s">
        <v>768</v>
      </c>
    </row>
    <row r="370" spans="1:4" ht="12.75" x14ac:dyDescent="0.2">
      <c r="A370" s="211" t="s">
        <v>1696</v>
      </c>
      <c r="B370" s="209" t="s">
        <v>1681</v>
      </c>
      <c r="C370" s="210">
        <v>5.1799542803166032</v>
      </c>
      <c r="D370" s="210" t="s">
        <v>768</v>
      </c>
    </row>
    <row r="371" spans="1:4" ht="12.75" x14ac:dyDescent="0.2">
      <c r="A371" s="211" t="s">
        <v>1697</v>
      </c>
      <c r="B371" s="209" t="s">
        <v>1683</v>
      </c>
      <c r="C371" s="210" t="s">
        <v>768</v>
      </c>
      <c r="D371" s="210" t="s">
        <v>768</v>
      </c>
    </row>
    <row r="372" spans="1:4" ht="12.75" x14ac:dyDescent="0.2">
      <c r="A372" s="211" t="s">
        <v>1698</v>
      </c>
      <c r="B372" s="209" t="s">
        <v>1681</v>
      </c>
      <c r="C372" s="210" t="s">
        <v>768</v>
      </c>
      <c r="D372" s="210" t="s">
        <v>768</v>
      </c>
    </row>
    <row r="373" spans="1:4" ht="12.75" x14ac:dyDescent="0.2">
      <c r="A373" s="211" t="s">
        <v>1699</v>
      </c>
      <c r="B373" s="209" t="s">
        <v>1681</v>
      </c>
      <c r="C373" s="210" t="s">
        <v>768</v>
      </c>
      <c r="D373" s="210" t="s">
        <v>768</v>
      </c>
    </row>
    <row r="374" spans="1:4" ht="12.75" x14ac:dyDescent="0.2">
      <c r="A374" s="211" t="s">
        <v>1700</v>
      </c>
      <c r="B374" s="209" t="s">
        <v>1681</v>
      </c>
      <c r="C374" s="210" t="s">
        <v>768</v>
      </c>
      <c r="D374" s="210" t="s">
        <v>768</v>
      </c>
    </row>
    <row r="375" spans="1:4" ht="63.75" x14ac:dyDescent="0.2">
      <c r="A375" s="211" t="s">
        <v>1701</v>
      </c>
      <c r="B375" s="209" t="s">
        <v>1681</v>
      </c>
      <c r="C375" s="210">
        <v>1.5494387747376897</v>
      </c>
      <c r="D375" s="210" t="s">
        <v>768</v>
      </c>
    </row>
    <row r="376" spans="1:4" ht="89.25" x14ac:dyDescent="0.2">
      <c r="A376" s="211" t="s">
        <v>1702</v>
      </c>
      <c r="B376" s="209" t="s">
        <v>1683</v>
      </c>
      <c r="C376" s="210">
        <v>5.6398371547284878</v>
      </c>
      <c r="D376" s="210" t="s">
        <v>768</v>
      </c>
    </row>
    <row r="377" spans="1:4" ht="63.75" x14ac:dyDescent="0.2">
      <c r="A377" s="211" t="s">
        <v>1703</v>
      </c>
      <c r="B377" s="209" t="s">
        <v>1682</v>
      </c>
      <c r="C377" s="210">
        <v>1.9967447008296124</v>
      </c>
      <c r="D377" s="210" t="s">
        <v>768</v>
      </c>
    </row>
    <row r="378" spans="1:4" ht="51" x14ac:dyDescent="0.2">
      <c r="A378" s="211" t="s">
        <v>1704</v>
      </c>
      <c r="B378" s="209" t="s">
        <v>1682</v>
      </c>
      <c r="C378" s="210">
        <v>1.9073285213394608</v>
      </c>
      <c r="D378" s="210" t="s">
        <v>768</v>
      </c>
    </row>
    <row r="379" spans="1:4" ht="51" x14ac:dyDescent="0.2">
      <c r="A379" s="211" t="s">
        <v>1705</v>
      </c>
      <c r="B379" s="209" t="s">
        <v>1682</v>
      </c>
      <c r="C379" s="210">
        <v>2.0131740313506148</v>
      </c>
      <c r="D379" s="210" t="s">
        <v>768</v>
      </c>
    </row>
    <row r="380" spans="1:4" ht="51" x14ac:dyDescent="0.2">
      <c r="A380" s="211" t="s">
        <v>1706</v>
      </c>
      <c r="B380" s="209" t="s">
        <v>1682</v>
      </c>
      <c r="C380" s="210">
        <v>2.0107668945818911</v>
      </c>
      <c r="D380" s="210" t="s">
        <v>768</v>
      </c>
    </row>
    <row r="381" spans="1:4" ht="51" x14ac:dyDescent="0.2">
      <c r="A381" s="211" t="s">
        <v>1707</v>
      </c>
      <c r="B381" s="209" t="s">
        <v>1682</v>
      </c>
      <c r="C381" s="210">
        <v>1.9837645443214695</v>
      </c>
      <c r="D381" s="210" t="s">
        <v>768</v>
      </c>
    </row>
    <row r="382" spans="1:4" ht="51" x14ac:dyDescent="0.2">
      <c r="A382" s="211" t="s">
        <v>1708</v>
      </c>
      <c r="B382" s="209" t="s">
        <v>1682</v>
      </c>
      <c r="C382" s="210">
        <v>2.0230492417545984</v>
      </c>
      <c r="D382" s="210" t="s">
        <v>768</v>
      </c>
    </row>
    <row r="383" spans="1:4" ht="12.75" x14ac:dyDescent="0.2">
      <c r="A383" s="211" t="s">
        <v>1709</v>
      </c>
      <c r="B383" s="209" t="s">
        <v>1693</v>
      </c>
      <c r="C383" s="210" t="s">
        <v>768</v>
      </c>
      <c r="D383" s="210" t="s">
        <v>768</v>
      </c>
    </row>
    <row r="384" spans="1:4" ht="25.5" x14ac:dyDescent="0.2">
      <c r="A384" s="211" t="s">
        <v>1710</v>
      </c>
      <c r="B384" s="209" t="s">
        <v>1704</v>
      </c>
      <c r="C384" s="210" t="s">
        <v>768</v>
      </c>
      <c r="D384" s="210" t="s">
        <v>768</v>
      </c>
    </row>
    <row r="385" spans="1:4" ht="25.5" x14ac:dyDescent="0.2">
      <c r="A385" s="211" t="s">
        <v>1711</v>
      </c>
      <c r="B385" s="209" t="s">
        <v>1692</v>
      </c>
      <c r="C385" s="210" t="s">
        <v>768</v>
      </c>
      <c r="D385" s="210" t="s">
        <v>768</v>
      </c>
    </row>
    <row r="386" spans="1:4" ht="25.5" x14ac:dyDescent="0.2">
      <c r="A386" s="211" t="s">
        <v>1712</v>
      </c>
      <c r="B386" s="209" t="s">
        <v>1707</v>
      </c>
      <c r="C386" s="210">
        <v>3.4899979589801129</v>
      </c>
      <c r="D386" s="210" t="s">
        <v>768</v>
      </c>
    </row>
    <row r="387" spans="1:4" ht="38.25" x14ac:dyDescent="0.2">
      <c r="A387" s="211" t="s">
        <v>1713</v>
      </c>
      <c r="B387" s="209" t="s">
        <v>1685</v>
      </c>
      <c r="C387" s="210" t="s">
        <v>768</v>
      </c>
      <c r="D387" s="210" t="s">
        <v>768</v>
      </c>
    </row>
    <row r="388" spans="1:4" ht="25.5" x14ac:dyDescent="0.2">
      <c r="A388" s="211" t="s">
        <v>1714</v>
      </c>
      <c r="B388" s="209" t="s">
        <v>1685</v>
      </c>
      <c r="C388" s="210">
        <v>1.9408477819653978</v>
      </c>
      <c r="D388" s="210" t="s">
        <v>768</v>
      </c>
    </row>
    <row r="389" spans="1:4" ht="25.5" x14ac:dyDescent="0.2">
      <c r="A389" s="211" t="s">
        <v>1715</v>
      </c>
      <c r="B389" s="209" t="s">
        <v>1696</v>
      </c>
      <c r="C389" s="210" t="s">
        <v>768</v>
      </c>
      <c r="D389" s="210" t="s">
        <v>768</v>
      </c>
    </row>
    <row r="390" spans="1:4" ht="25.5" x14ac:dyDescent="0.2">
      <c r="A390" s="211" t="s">
        <v>1716</v>
      </c>
      <c r="B390" s="209" t="s">
        <v>1696</v>
      </c>
      <c r="C390" s="210">
        <v>3.9436832988231987</v>
      </c>
      <c r="D390" s="210" t="s">
        <v>768</v>
      </c>
    </row>
    <row r="391" spans="1:4" ht="25.5" x14ac:dyDescent="0.2">
      <c r="A391" s="211" t="s">
        <v>1717</v>
      </c>
      <c r="B391" s="209" t="s">
        <v>1696</v>
      </c>
      <c r="C391" s="210" t="s">
        <v>768</v>
      </c>
      <c r="D391" s="210" t="s">
        <v>768</v>
      </c>
    </row>
    <row r="392" spans="1:4" ht="25.5" x14ac:dyDescent="0.2">
      <c r="A392" s="211" t="s">
        <v>1718</v>
      </c>
      <c r="B392" s="209" t="s">
        <v>1696</v>
      </c>
      <c r="C392" s="210">
        <v>4.1189864249827508</v>
      </c>
      <c r="D392" s="210" t="s">
        <v>768</v>
      </c>
    </row>
    <row r="393" spans="1:4" ht="38.25" x14ac:dyDescent="0.2">
      <c r="A393" s="211" t="s">
        <v>1719</v>
      </c>
      <c r="B393" s="209" t="s">
        <v>1701</v>
      </c>
      <c r="C393" s="210" t="s">
        <v>768</v>
      </c>
      <c r="D393" s="210" t="s">
        <v>768</v>
      </c>
    </row>
    <row r="394" spans="1:4" ht="25.5" x14ac:dyDescent="0.2">
      <c r="A394" s="211" t="s">
        <v>1720</v>
      </c>
      <c r="B394" s="209" t="s">
        <v>1696</v>
      </c>
      <c r="C394" s="210">
        <v>3.8092700594014084</v>
      </c>
      <c r="D394" s="210" t="s">
        <v>768</v>
      </c>
    </row>
    <row r="395" spans="1:4" ht="25.5" x14ac:dyDescent="0.2">
      <c r="A395" s="211" t="s">
        <v>1721</v>
      </c>
      <c r="B395" s="209" t="s">
        <v>1686</v>
      </c>
      <c r="C395" s="210" t="s">
        <v>768</v>
      </c>
      <c r="D395" s="210" t="s">
        <v>768</v>
      </c>
    </row>
    <row r="396" spans="1:4" ht="25.5" x14ac:dyDescent="0.2">
      <c r="A396" s="211" t="s">
        <v>1722</v>
      </c>
      <c r="B396" s="209" t="s">
        <v>1686</v>
      </c>
      <c r="C396" s="210">
        <v>3.7419882656567638</v>
      </c>
      <c r="D396" s="210" t="s">
        <v>768</v>
      </c>
    </row>
    <row r="397" spans="1:4" ht="25.5" x14ac:dyDescent="0.2">
      <c r="A397" s="211" t="s">
        <v>1723</v>
      </c>
      <c r="B397" s="209" t="s">
        <v>1690</v>
      </c>
      <c r="C397" s="210" t="s">
        <v>768</v>
      </c>
      <c r="D397" s="210" t="s">
        <v>768</v>
      </c>
    </row>
    <row r="398" spans="1:4" ht="12.75" x14ac:dyDescent="0.2">
      <c r="A398" s="211" t="s">
        <v>1724</v>
      </c>
      <c r="B398" s="209" t="s">
        <v>1690</v>
      </c>
      <c r="C398" s="210">
        <v>3.3335515245483345</v>
      </c>
      <c r="D398" s="210" t="s">
        <v>768</v>
      </c>
    </row>
    <row r="399" spans="1:4" ht="25.5" x14ac:dyDescent="0.2">
      <c r="A399" s="211" t="s">
        <v>1725</v>
      </c>
      <c r="B399" s="209" t="s">
        <v>1690</v>
      </c>
      <c r="C399" s="210">
        <v>8.1391220387361596</v>
      </c>
      <c r="D399" s="210" t="s">
        <v>768</v>
      </c>
    </row>
    <row r="400" spans="1:4" ht="25.5" x14ac:dyDescent="0.2">
      <c r="A400" s="211" t="s">
        <v>1726</v>
      </c>
      <c r="B400" s="209" t="s">
        <v>1690</v>
      </c>
      <c r="C400" s="210">
        <v>3.8351734657602212</v>
      </c>
      <c r="D400" s="210" t="s">
        <v>768</v>
      </c>
    </row>
    <row r="401" spans="1:4" ht="25.5" x14ac:dyDescent="0.2">
      <c r="A401" s="211" t="s">
        <v>1727</v>
      </c>
      <c r="B401" s="209" t="s">
        <v>1690</v>
      </c>
      <c r="C401" s="210">
        <v>4.6142986194528435</v>
      </c>
      <c r="D401" s="210" t="s">
        <v>768</v>
      </c>
    </row>
    <row r="402" spans="1:4" ht="25.5" x14ac:dyDescent="0.2">
      <c r="A402" s="211" t="s">
        <v>1728</v>
      </c>
      <c r="B402" s="209" t="s">
        <v>1690</v>
      </c>
      <c r="C402" s="210">
        <v>3.599869772759106</v>
      </c>
      <c r="D402" s="210" t="s">
        <v>768</v>
      </c>
    </row>
    <row r="403" spans="1:4" ht="38.25" x14ac:dyDescent="0.2">
      <c r="A403" s="211" t="s">
        <v>1729</v>
      </c>
      <c r="B403" s="209" t="s">
        <v>1702</v>
      </c>
      <c r="C403" s="210">
        <v>2.782006461939349</v>
      </c>
      <c r="D403" s="210" t="s">
        <v>768</v>
      </c>
    </row>
    <row r="404" spans="1:4" ht="25.5" x14ac:dyDescent="0.2">
      <c r="A404" s="211" t="s">
        <v>1730</v>
      </c>
      <c r="B404" s="209" t="s">
        <v>1689</v>
      </c>
      <c r="C404" s="210" t="s">
        <v>768</v>
      </c>
      <c r="D404" s="210" t="s">
        <v>768</v>
      </c>
    </row>
    <row r="405" spans="1:4" ht="25.5" x14ac:dyDescent="0.2">
      <c r="A405" s="211" t="s">
        <v>1731</v>
      </c>
      <c r="B405" s="209" t="s">
        <v>1690</v>
      </c>
      <c r="C405" s="210" t="s">
        <v>768</v>
      </c>
      <c r="D405" s="210" t="s">
        <v>768</v>
      </c>
    </row>
    <row r="406" spans="1:4" ht="25.5" x14ac:dyDescent="0.2">
      <c r="A406" s="211" t="s">
        <v>1732</v>
      </c>
      <c r="B406" s="209" t="s">
        <v>1690</v>
      </c>
      <c r="C406" s="210" t="s">
        <v>768</v>
      </c>
      <c r="D406" s="210" t="s">
        <v>768</v>
      </c>
    </row>
    <row r="407" spans="1:4" ht="25.5" x14ac:dyDescent="0.2">
      <c r="A407" s="211" t="s">
        <v>1733</v>
      </c>
      <c r="B407" s="209" t="s">
        <v>1691</v>
      </c>
      <c r="C407" s="210" t="s">
        <v>768</v>
      </c>
      <c r="D407" s="210" t="s">
        <v>768</v>
      </c>
    </row>
    <row r="408" spans="1:4" ht="38.25" x14ac:dyDescent="0.2">
      <c r="A408" s="211" t="s">
        <v>1734</v>
      </c>
      <c r="B408" s="209" t="s">
        <v>1684</v>
      </c>
      <c r="C408" s="210" t="s">
        <v>768</v>
      </c>
      <c r="D408" s="210" t="s">
        <v>768</v>
      </c>
    </row>
    <row r="409" spans="1:4" ht="25.5" x14ac:dyDescent="0.2">
      <c r="A409" s="211" t="s">
        <v>1735</v>
      </c>
      <c r="B409" s="209" t="s">
        <v>1684</v>
      </c>
      <c r="C409" s="210" t="s">
        <v>768</v>
      </c>
      <c r="D409" s="210" t="s">
        <v>768</v>
      </c>
    </row>
    <row r="410" spans="1:4" ht="38.25" x14ac:dyDescent="0.2">
      <c r="A410" s="211" t="s">
        <v>1736</v>
      </c>
      <c r="B410" s="209" t="s">
        <v>1687</v>
      </c>
      <c r="C410" s="210" t="s">
        <v>768</v>
      </c>
      <c r="D410" s="210" t="s">
        <v>768</v>
      </c>
    </row>
    <row r="411" spans="1:4" ht="25.5" x14ac:dyDescent="0.2">
      <c r="A411" s="211" t="s">
        <v>1737</v>
      </c>
      <c r="B411" s="209" t="s">
        <v>1691</v>
      </c>
      <c r="C411" s="210">
        <v>3.9141594370470076</v>
      </c>
      <c r="D411" s="210" t="s">
        <v>768</v>
      </c>
    </row>
    <row r="412" spans="1:4" ht="12.75" x14ac:dyDescent="0.2">
      <c r="A412" s="211" t="s">
        <v>1738</v>
      </c>
      <c r="B412" s="209" t="s">
        <v>1681</v>
      </c>
      <c r="C412" s="210" t="s">
        <v>768</v>
      </c>
      <c r="D412" s="210" t="s">
        <v>768</v>
      </c>
    </row>
    <row r="413" spans="1:4" ht="25.5" x14ac:dyDescent="0.2">
      <c r="A413" s="211" t="s">
        <v>1739</v>
      </c>
      <c r="B413" s="209" t="s">
        <v>1692</v>
      </c>
      <c r="C413" s="210" t="s">
        <v>768</v>
      </c>
      <c r="D413" s="210" t="s">
        <v>768</v>
      </c>
    </row>
    <row r="414" spans="1:4" ht="38.25" x14ac:dyDescent="0.2">
      <c r="A414" s="211" t="s">
        <v>1740</v>
      </c>
      <c r="B414" s="209" t="s">
        <v>1692</v>
      </c>
      <c r="C414" s="210" t="s">
        <v>768</v>
      </c>
      <c r="D414" s="210" t="s">
        <v>768</v>
      </c>
    </row>
    <row r="415" spans="1:4" ht="25.5" x14ac:dyDescent="0.2">
      <c r="A415" s="211" t="s">
        <v>1741</v>
      </c>
      <c r="B415" s="209" t="s">
        <v>1685</v>
      </c>
      <c r="C415" s="210">
        <v>2.1797321771232334</v>
      </c>
      <c r="D415" s="210" t="s">
        <v>768</v>
      </c>
    </row>
    <row r="416" spans="1:4" ht="25.5" x14ac:dyDescent="0.2">
      <c r="A416" s="211" t="s">
        <v>1742</v>
      </c>
      <c r="B416" s="209" t="s">
        <v>1689</v>
      </c>
      <c r="C416" s="210" t="s">
        <v>768</v>
      </c>
      <c r="D416" s="210" t="s">
        <v>768</v>
      </c>
    </row>
    <row r="417" spans="1:4" ht="38.25" x14ac:dyDescent="0.2">
      <c r="A417" s="211" t="s">
        <v>1743</v>
      </c>
      <c r="B417" s="209" t="s">
        <v>1687</v>
      </c>
      <c r="C417" s="210" t="s">
        <v>768</v>
      </c>
      <c r="D417" s="210" t="s">
        <v>768</v>
      </c>
    </row>
    <row r="418" spans="1:4" ht="25.5" x14ac:dyDescent="0.2">
      <c r="A418" s="211" t="s">
        <v>1744</v>
      </c>
      <c r="B418" s="209" t="s">
        <v>1681</v>
      </c>
      <c r="C418" s="210" t="s">
        <v>768</v>
      </c>
      <c r="D418" s="210" t="s">
        <v>768</v>
      </c>
    </row>
    <row r="419" spans="1:4" ht="12.75" x14ac:dyDescent="0.2">
      <c r="A419" s="211" t="s">
        <v>1745</v>
      </c>
      <c r="B419" s="209" t="s">
        <v>1685</v>
      </c>
      <c r="C419" s="210" t="s">
        <v>768</v>
      </c>
      <c r="D419" s="210" t="s">
        <v>768</v>
      </c>
    </row>
    <row r="420" spans="1:4" ht="25.5" x14ac:dyDescent="0.2">
      <c r="A420" s="211" t="s">
        <v>1746</v>
      </c>
      <c r="B420" s="209" t="s">
        <v>1706</v>
      </c>
      <c r="C420" s="210">
        <v>2.6257299290614546</v>
      </c>
      <c r="D420" s="210" t="s">
        <v>768</v>
      </c>
    </row>
    <row r="421" spans="1:4" ht="38.25" x14ac:dyDescent="0.2">
      <c r="A421" s="211" t="s">
        <v>1747</v>
      </c>
      <c r="B421" s="209" t="s">
        <v>1690</v>
      </c>
      <c r="C421" s="210" t="s">
        <v>768</v>
      </c>
      <c r="D421" s="210" t="s">
        <v>768</v>
      </c>
    </row>
    <row r="422" spans="1:4" ht="25.5" x14ac:dyDescent="0.2">
      <c r="A422" s="211" t="s">
        <v>1748</v>
      </c>
      <c r="B422" s="209" t="s">
        <v>1684</v>
      </c>
      <c r="C422" s="210">
        <v>3.411391421682672</v>
      </c>
      <c r="D422" s="210" t="s">
        <v>768</v>
      </c>
    </row>
    <row r="423" spans="1:4" ht="38.25" x14ac:dyDescent="0.2">
      <c r="A423" s="211" t="s">
        <v>1749</v>
      </c>
      <c r="B423" s="209" t="s">
        <v>1687</v>
      </c>
      <c r="C423" s="210">
        <v>2.8778912200743347</v>
      </c>
      <c r="D423" s="210" t="s">
        <v>768</v>
      </c>
    </row>
    <row r="424" spans="1:4" ht="25.5" x14ac:dyDescent="0.2">
      <c r="A424" s="211" t="s">
        <v>1750</v>
      </c>
      <c r="B424" s="209" t="s">
        <v>1682</v>
      </c>
      <c r="C424" s="210">
        <v>6.1393875362868986</v>
      </c>
      <c r="D424" s="210" t="s">
        <v>768</v>
      </c>
    </row>
    <row r="425" spans="1:4" ht="25.5" x14ac:dyDescent="0.2">
      <c r="A425" s="211" t="s">
        <v>1751</v>
      </c>
      <c r="B425" s="209" t="s">
        <v>1708</v>
      </c>
      <c r="C425" s="210">
        <v>3.7290732308843184</v>
      </c>
      <c r="D425" s="210" t="s">
        <v>768</v>
      </c>
    </row>
    <row r="426" spans="1:4" ht="12.75" x14ac:dyDescent="0.2">
      <c r="A426" s="211" t="s">
        <v>1752</v>
      </c>
      <c r="B426" s="209" t="s">
        <v>1694</v>
      </c>
      <c r="C426" s="210" t="s">
        <v>768</v>
      </c>
      <c r="D426" s="210" t="s">
        <v>768</v>
      </c>
    </row>
    <row r="427" spans="1:4" ht="25.5" x14ac:dyDescent="0.2">
      <c r="A427" s="211" t="s">
        <v>1753</v>
      </c>
      <c r="B427" s="209" t="s">
        <v>1688</v>
      </c>
      <c r="C427" s="210" t="s">
        <v>768</v>
      </c>
      <c r="D427" s="210" t="s">
        <v>768</v>
      </c>
    </row>
    <row r="428" spans="1:4" ht="38.25" x14ac:dyDescent="0.2">
      <c r="A428" s="211" t="s">
        <v>1754</v>
      </c>
      <c r="B428" s="209" t="s">
        <v>1684</v>
      </c>
      <c r="C428" s="210" t="s">
        <v>768</v>
      </c>
      <c r="D428" s="210" t="s">
        <v>768</v>
      </c>
    </row>
    <row r="429" spans="1:4" ht="12.75" x14ac:dyDescent="0.2">
      <c r="A429" s="211" t="s">
        <v>1755</v>
      </c>
      <c r="B429" s="209" t="s">
        <v>1695</v>
      </c>
      <c r="C429" s="210" t="s">
        <v>768</v>
      </c>
      <c r="D429" s="210" t="s">
        <v>768</v>
      </c>
    </row>
    <row r="430" spans="1:4" ht="38.25" x14ac:dyDescent="0.2">
      <c r="A430" s="211" t="s">
        <v>1756</v>
      </c>
      <c r="B430" s="209" t="s">
        <v>1692</v>
      </c>
      <c r="C430" s="210" t="s">
        <v>768</v>
      </c>
      <c r="D430" s="210" t="s">
        <v>768</v>
      </c>
    </row>
    <row r="431" spans="1:4" ht="25.5" x14ac:dyDescent="0.2">
      <c r="A431" s="211" t="s">
        <v>1757</v>
      </c>
      <c r="B431" s="209" t="s">
        <v>1684</v>
      </c>
      <c r="C431" s="210" t="s">
        <v>768</v>
      </c>
      <c r="D431" s="210" t="s">
        <v>768</v>
      </c>
    </row>
    <row r="432" spans="1:4" ht="25.5" x14ac:dyDescent="0.2">
      <c r="A432" s="211" t="s">
        <v>1757</v>
      </c>
      <c r="B432" s="209" t="s">
        <v>1684</v>
      </c>
      <c r="C432" s="210" t="s">
        <v>768</v>
      </c>
      <c r="D432" s="210" t="s">
        <v>768</v>
      </c>
    </row>
    <row r="433" spans="1:4" ht="25.5" x14ac:dyDescent="0.2">
      <c r="A433" s="211" t="s">
        <v>1758</v>
      </c>
      <c r="B433" s="209" t="s">
        <v>1684</v>
      </c>
      <c r="C433" s="210" t="s">
        <v>768</v>
      </c>
      <c r="D433" s="210" t="s">
        <v>768</v>
      </c>
    </row>
    <row r="434" spans="1:4" ht="25.5" x14ac:dyDescent="0.2">
      <c r="A434" s="211" t="s">
        <v>1759</v>
      </c>
      <c r="B434" s="209" t="s">
        <v>1688</v>
      </c>
      <c r="C434" s="210">
        <v>3.7023789686988464</v>
      </c>
      <c r="D434" s="210" t="s">
        <v>768</v>
      </c>
    </row>
    <row r="435" spans="1:4" ht="25.5" x14ac:dyDescent="0.2">
      <c r="A435" s="211" t="s">
        <v>1760</v>
      </c>
      <c r="B435" s="209" t="s">
        <v>1684</v>
      </c>
      <c r="C435" s="210" t="s">
        <v>768</v>
      </c>
      <c r="D435" s="210" t="s">
        <v>768</v>
      </c>
    </row>
    <row r="436" spans="1:4" ht="38.25" x14ac:dyDescent="0.2">
      <c r="A436" s="211" t="s">
        <v>1761</v>
      </c>
      <c r="B436" s="209" t="s">
        <v>1684</v>
      </c>
      <c r="C436" s="210" t="s">
        <v>768</v>
      </c>
      <c r="D436" s="210" t="s">
        <v>768</v>
      </c>
    </row>
    <row r="437" spans="1:4" ht="25.5" x14ac:dyDescent="0.2">
      <c r="A437" s="211" t="s">
        <v>1762</v>
      </c>
      <c r="B437" s="209" t="s">
        <v>1691</v>
      </c>
      <c r="C437" s="210">
        <v>3.1276128563610808</v>
      </c>
      <c r="D437" s="210" t="s">
        <v>768</v>
      </c>
    </row>
    <row r="438" spans="1:4" ht="25.5" x14ac:dyDescent="0.2">
      <c r="A438" s="211" t="s">
        <v>1763</v>
      </c>
      <c r="B438" s="209" t="s">
        <v>1696</v>
      </c>
      <c r="C438" s="210" t="s">
        <v>768</v>
      </c>
      <c r="D438" s="210" t="s">
        <v>768</v>
      </c>
    </row>
    <row r="439" spans="1:4" ht="25.5" x14ac:dyDescent="0.2">
      <c r="A439" s="211" t="s">
        <v>1764</v>
      </c>
      <c r="B439" s="209" t="s">
        <v>1690</v>
      </c>
      <c r="C439" s="210" t="s">
        <v>768</v>
      </c>
      <c r="D439" s="210" t="s">
        <v>768</v>
      </c>
    </row>
    <row r="440" spans="1:4" ht="12.75" x14ac:dyDescent="0.2">
      <c r="A440" s="211" t="s">
        <v>1765</v>
      </c>
      <c r="B440" s="209" t="s">
        <v>1681</v>
      </c>
      <c r="C440" s="210">
        <v>5.8227646221802107</v>
      </c>
      <c r="D440" s="210" t="s">
        <v>768</v>
      </c>
    </row>
    <row r="441" spans="1:4" ht="25.5" x14ac:dyDescent="0.2">
      <c r="A441" s="211" t="s">
        <v>1766</v>
      </c>
      <c r="B441" s="209" t="s">
        <v>1690</v>
      </c>
      <c r="C441" s="210" t="s">
        <v>768</v>
      </c>
      <c r="D441" s="210" t="s">
        <v>768</v>
      </c>
    </row>
    <row r="442" spans="1:4" ht="25.5" x14ac:dyDescent="0.2">
      <c r="A442" s="211" t="s">
        <v>1767</v>
      </c>
      <c r="B442" s="209" t="s">
        <v>1689</v>
      </c>
      <c r="C442" s="210">
        <v>5.2723621164509646</v>
      </c>
      <c r="D442" s="210" t="s">
        <v>768</v>
      </c>
    </row>
    <row r="443" spans="1:4" ht="25.5" x14ac:dyDescent="0.2">
      <c r="A443" s="211" t="s">
        <v>1768</v>
      </c>
      <c r="B443" s="209" t="s">
        <v>1690</v>
      </c>
      <c r="C443" s="210" t="s">
        <v>768</v>
      </c>
      <c r="D443" s="210" t="s">
        <v>768</v>
      </c>
    </row>
    <row r="444" spans="1:4" ht="25.5" x14ac:dyDescent="0.2">
      <c r="A444" s="211" t="s">
        <v>1769</v>
      </c>
      <c r="B444" s="209" t="s">
        <v>1691</v>
      </c>
      <c r="C444" s="210">
        <v>3.7693924115516033</v>
      </c>
      <c r="D444" s="210" t="s">
        <v>768</v>
      </c>
    </row>
    <row r="445" spans="1:4" ht="25.5" x14ac:dyDescent="0.2">
      <c r="A445" s="211" t="s">
        <v>1770</v>
      </c>
      <c r="B445" s="209" t="s">
        <v>1691</v>
      </c>
      <c r="C445" s="210">
        <v>4.1130446003169467</v>
      </c>
      <c r="D445" s="210" t="s">
        <v>768</v>
      </c>
    </row>
    <row r="446" spans="1:4" ht="25.5" x14ac:dyDescent="0.2">
      <c r="A446" s="211" t="s">
        <v>1771</v>
      </c>
      <c r="B446" s="209" t="s">
        <v>1693</v>
      </c>
      <c r="C446" s="210">
        <v>2.6830107054872023</v>
      </c>
      <c r="D446" s="210" t="s">
        <v>768</v>
      </c>
    </row>
    <row r="447" spans="1:4" ht="25.5" x14ac:dyDescent="0.2">
      <c r="A447" s="211" t="s">
        <v>1772</v>
      </c>
      <c r="B447" s="209" t="s">
        <v>1682</v>
      </c>
      <c r="C447" s="210">
        <v>5.4234757435988517</v>
      </c>
      <c r="D447" s="210" t="s">
        <v>768</v>
      </c>
    </row>
    <row r="448" spans="1:4" ht="38.25" x14ac:dyDescent="0.2">
      <c r="A448" s="211" t="s">
        <v>1773</v>
      </c>
      <c r="B448" s="209" t="s">
        <v>1685</v>
      </c>
      <c r="C448" s="210" t="s">
        <v>768</v>
      </c>
      <c r="D448" s="210" t="s">
        <v>768</v>
      </c>
    </row>
    <row r="449" spans="1:4" ht="38.25" x14ac:dyDescent="0.2">
      <c r="A449" s="211" t="s">
        <v>1774</v>
      </c>
      <c r="B449" s="209" t="s">
        <v>1688</v>
      </c>
      <c r="C449" s="210">
        <v>2.5000060599790466</v>
      </c>
      <c r="D449" s="210" t="s">
        <v>768</v>
      </c>
    </row>
    <row r="450" spans="1:4" ht="38.25" x14ac:dyDescent="0.2">
      <c r="A450" s="211" t="s">
        <v>1775</v>
      </c>
      <c r="B450" s="209" t="s">
        <v>1687</v>
      </c>
      <c r="C450" s="210">
        <v>3.2700443675600925</v>
      </c>
      <c r="D450" s="210" t="s">
        <v>768</v>
      </c>
    </row>
    <row r="451" spans="1:4" ht="25.5" x14ac:dyDescent="0.2">
      <c r="A451" s="211" t="s">
        <v>1776</v>
      </c>
      <c r="B451" s="209" t="s">
        <v>1689</v>
      </c>
      <c r="C451" s="210" t="s">
        <v>768</v>
      </c>
      <c r="D451" s="210" t="s">
        <v>768</v>
      </c>
    </row>
    <row r="452" spans="1:4" ht="25.5" x14ac:dyDescent="0.2">
      <c r="A452" s="211" t="s">
        <v>1777</v>
      </c>
      <c r="B452" s="209" t="s">
        <v>1684</v>
      </c>
      <c r="C452" s="210">
        <v>4.7715143120256407</v>
      </c>
      <c r="D452" s="210" t="s">
        <v>768</v>
      </c>
    </row>
    <row r="453" spans="1:4" ht="25.5" x14ac:dyDescent="0.2">
      <c r="A453" s="211" t="s">
        <v>1778</v>
      </c>
      <c r="B453" s="209" t="s">
        <v>1682</v>
      </c>
      <c r="C453" s="210" t="s">
        <v>768</v>
      </c>
      <c r="D453" s="210" t="s">
        <v>768</v>
      </c>
    </row>
    <row r="454" spans="1:4" ht="25.5" x14ac:dyDescent="0.2">
      <c r="A454" s="211" t="s">
        <v>1779</v>
      </c>
      <c r="B454" s="209" t="s">
        <v>1692</v>
      </c>
      <c r="C454" s="210" t="s">
        <v>768</v>
      </c>
      <c r="D454" s="210" t="s">
        <v>768</v>
      </c>
    </row>
    <row r="455" spans="1:4" ht="38.25" x14ac:dyDescent="0.2">
      <c r="A455" s="211" t="s">
        <v>1780</v>
      </c>
      <c r="B455" s="209" t="s">
        <v>1693</v>
      </c>
      <c r="C455" s="210" t="s">
        <v>768</v>
      </c>
      <c r="D455" s="210" t="s">
        <v>768</v>
      </c>
    </row>
    <row r="456" spans="1:4" ht="25.5" x14ac:dyDescent="0.2">
      <c r="A456" s="211" t="s">
        <v>1781</v>
      </c>
      <c r="B456" s="209" t="s">
        <v>1705</v>
      </c>
      <c r="C456" s="210" t="s">
        <v>768</v>
      </c>
      <c r="D456" s="210" t="s">
        <v>768</v>
      </c>
    </row>
    <row r="457" spans="1:4" ht="25.5" x14ac:dyDescent="0.2">
      <c r="A457" s="211" t="s">
        <v>1782</v>
      </c>
      <c r="B457" s="209" t="s">
        <v>1684</v>
      </c>
      <c r="C457" s="210" t="s">
        <v>768</v>
      </c>
      <c r="D457" s="210" t="s">
        <v>768</v>
      </c>
    </row>
    <row r="458" spans="1:4" ht="25.5" x14ac:dyDescent="0.2">
      <c r="A458" s="211" t="s">
        <v>1783</v>
      </c>
      <c r="B458" s="209" t="s">
        <v>1684</v>
      </c>
      <c r="C458" s="210" t="s">
        <v>768</v>
      </c>
      <c r="D458" s="210" t="s">
        <v>768</v>
      </c>
    </row>
    <row r="459" spans="1:4" ht="38.25" x14ac:dyDescent="0.2">
      <c r="A459" s="211" t="s">
        <v>1784</v>
      </c>
      <c r="B459" s="209" t="s">
        <v>1689</v>
      </c>
      <c r="C459" s="210" t="s">
        <v>768</v>
      </c>
      <c r="D459" s="210" t="s">
        <v>768</v>
      </c>
    </row>
    <row r="460" spans="1:4" ht="38.25" x14ac:dyDescent="0.2">
      <c r="A460" s="211" t="s">
        <v>1785</v>
      </c>
      <c r="B460" s="209" t="s">
        <v>1688</v>
      </c>
      <c r="C460" s="210" t="s">
        <v>768</v>
      </c>
      <c r="D460" s="210" t="s">
        <v>768</v>
      </c>
    </row>
    <row r="461" spans="1:4" ht="25.5" x14ac:dyDescent="0.2">
      <c r="A461" s="211" t="s">
        <v>1786</v>
      </c>
      <c r="B461" s="209" t="s">
        <v>1689</v>
      </c>
      <c r="C461" s="210">
        <v>1.7663678584275753</v>
      </c>
      <c r="D461" s="210" t="s">
        <v>768</v>
      </c>
    </row>
    <row r="462" spans="1:4" ht="25.5" x14ac:dyDescent="0.2">
      <c r="A462" s="211" t="s">
        <v>1787</v>
      </c>
      <c r="B462" s="209" t="s">
        <v>1697</v>
      </c>
      <c r="C462" s="210" t="s">
        <v>768</v>
      </c>
      <c r="D462" s="210" t="s">
        <v>768</v>
      </c>
    </row>
    <row r="463" spans="1:4" ht="25.5" x14ac:dyDescent="0.2">
      <c r="A463" s="211" t="s">
        <v>1788</v>
      </c>
      <c r="B463" s="209" t="s">
        <v>1693</v>
      </c>
      <c r="C463" s="210" t="s">
        <v>768</v>
      </c>
      <c r="D463" s="210" t="s">
        <v>768</v>
      </c>
    </row>
    <row r="464" spans="1:4" ht="38.25" x14ac:dyDescent="0.2">
      <c r="A464" s="211" t="s">
        <v>1789</v>
      </c>
      <c r="B464" s="209" t="s">
        <v>1692</v>
      </c>
      <c r="C464" s="210" t="s">
        <v>768</v>
      </c>
      <c r="D464" s="210" t="s">
        <v>768</v>
      </c>
    </row>
    <row r="465" spans="1:4" ht="38.25" x14ac:dyDescent="0.2">
      <c r="A465" s="211" t="s">
        <v>1790</v>
      </c>
      <c r="B465" s="209" t="s">
        <v>1692</v>
      </c>
      <c r="C465" s="210" t="s">
        <v>768</v>
      </c>
      <c r="D465" s="210" t="s">
        <v>768</v>
      </c>
    </row>
    <row r="466" spans="1:4" ht="38.25" x14ac:dyDescent="0.2">
      <c r="A466" s="211" t="s">
        <v>1791</v>
      </c>
      <c r="B466" s="209" t="s">
        <v>1688</v>
      </c>
      <c r="C466" s="210">
        <v>2.0284387149921739</v>
      </c>
      <c r="D466" s="210" t="s">
        <v>768</v>
      </c>
    </row>
    <row r="467" spans="1:4" ht="38.25" x14ac:dyDescent="0.2">
      <c r="A467" s="211" t="s">
        <v>1791</v>
      </c>
      <c r="B467" s="209" t="s">
        <v>1688</v>
      </c>
      <c r="C467" s="210">
        <v>2.0284387149921739</v>
      </c>
      <c r="D467" s="210" t="s">
        <v>768</v>
      </c>
    </row>
    <row r="468" spans="1:4" ht="38.25" x14ac:dyDescent="0.2">
      <c r="A468" s="211" t="s">
        <v>1792</v>
      </c>
      <c r="B468" s="209" t="s">
        <v>1688</v>
      </c>
      <c r="C468" s="210" t="s">
        <v>768</v>
      </c>
      <c r="D468" s="210" t="s">
        <v>768</v>
      </c>
    </row>
    <row r="469" spans="1:4" ht="12.75" x14ac:dyDescent="0.2">
      <c r="A469" s="211" t="s">
        <v>1793</v>
      </c>
      <c r="B469" s="209" t="s">
        <v>1693</v>
      </c>
      <c r="C469" s="210">
        <v>3.5331201541548833</v>
      </c>
      <c r="D469" s="210" t="s">
        <v>768</v>
      </c>
    </row>
    <row r="470" spans="1:4" ht="25.5" x14ac:dyDescent="0.2">
      <c r="A470" s="211" t="s">
        <v>1794</v>
      </c>
      <c r="B470" s="209" t="s">
        <v>1698</v>
      </c>
      <c r="C470" s="210" t="s">
        <v>768</v>
      </c>
      <c r="D470" s="210" t="s">
        <v>768</v>
      </c>
    </row>
    <row r="471" spans="1:4" ht="25.5" x14ac:dyDescent="0.2">
      <c r="A471" s="211" t="s">
        <v>1795</v>
      </c>
      <c r="B471" s="209" t="s">
        <v>1684</v>
      </c>
      <c r="C471" s="210">
        <v>2.2811420507619946</v>
      </c>
      <c r="D471" s="210" t="s">
        <v>768</v>
      </c>
    </row>
    <row r="472" spans="1:4" ht="25.5" x14ac:dyDescent="0.2">
      <c r="A472" s="211" t="s">
        <v>1796</v>
      </c>
      <c r="B472" s="209" t="s">
        <v>1699</v>
      </c>
      <c r="C472" s="210" t="s">
        <v>768</v>
      </c>
      <c r="D472" s="210" t="s">
        <v>768</v>
      </c>
    </row>
    <row r="473" spans="1:4" ht="25.5" x14ac:dyDescent="0.2">
      <c r="A473" s="211" t="s">
        <v>1797</v>
      </c>
      <c r="B473" s="209" t="s">
        <v>1696</v>
      </c>
      <c r="C473" s="210">
        <v>4.0028718562054175</v>
      </c>
      <c r="D473" s="210" t="s">
        <v>768</v>
      </c>
    </row>
    <row r="474" spans="1:4" ht="38.25" x14ac:dyDescent="0.2">
      <c r="A474" s="211" t="s">
        <v>1798</v>
      </c>
      <c r="B474" s="209" t="s">
        <v>1692</v>
      </c>
      <c r="C474" s="210">
        <v>2.9785626561585357</v>
      </c>
      <c r="D474" s="210" t="s">
        <v>768</v>
      </c>
    </row>
    <row r="475" spans="1:4" ht="25.5" x14ac:dyDescent="0.2">
      <c r="A475" s="211" t="s">
        <v>1799</v>
      </c>
      <c r="B475" s="209" t="s">
        <v>1684</v>
      </c>
      <c r="C475" s="210" t="s">
        <v>768</v>
      </c>
      <c r="D475" s="210" t="s">
        <v>768</v>
      </c>
    </row>
    <row r="476" spans="1:4" ht="25.5" x14ac:dyDescent="0.2">
      <c r="A476" s="211" t="s">
        <v>1800</v>
      </c>
      <c r="B476" s="209" t="s">
        <v>1686</v>
      </c>
      <c r="C476" s="210">
        <v>2.831996959962956</v>
      </c>
      <c r="D476" s="210" t="s">
        <v>768</v>
      </c>
    </row>
    <row r="477" spans="1:4" ht="25.5" x14ac:dyDescent="0.2">
      <c r="A477" s="211" t="s">
        <v>1801</v>
      </c>
      <c r="B477" s="209" t="s">
        <v>1700</v>
      </c>
      <c r="C477" s="210" t="s">
        <v>768</v>
      </c>
      <c r="D477" s="210" t="s">
        <v>768</v>
      </c>
    </row>
    <row r="478" spans="1:4" ht="38.25" x14ac:dyDescent="0.2">
      <c r="A478" s="211" t="s">
        <v>1802</v>
      </c>
      <c r="B478" s="209" t="s">
        <v>1684</v>
      </c>
      <c r="C478" s="210" t="s">
        <v>768</v>
      </c>
      <c r="D478" s="210" t="s">
        <v>768</v>
      </c>
    </row>
    <row r="479" spans="1:4" ht="38.25" x14ac:dyDescent="0.2">
      <c r="A479" s="211" t="s">
        <v>1803</v>
      </c>
      <c r="B479" s="209" t="s">
        <v>1703</v>
      </c>
      <c r="C479" s="210">
        <v>2.1591481884566086</v>
      </c>
      <c r="D479" s="210" t="s">
        <v>768</v>
      </c>
    </row>
    <row r="480" spans="1:4" ht="25.5" x14ac:dyDescent="0.2">
      <c r="A480" s="211" t="s">
        <v>1804</v>
      </c>
      <c r="B480" s="209" t="s">
        <v>1689</v>
      </c>
      <c r="C480" s="210" t="s">
        <v>768</v>
      </c>
      <c r="D480" s="210" t="s">
        <v>768</v>
      </c>
    </row>
    <row r="481" spans="1:4" ht="12.75" x14ac:dyDescent="0.2">
      <c r="A481" s="211" t="s">
        <v>1805</v>
      </c>
      <c r="B481" s="209" t="s">
        <v>768</v>
      </c>
      <c r="C481" s="210">
        <v>4.5571418324403314</v>
      </c>
      <c r="D481" s="210" t="s">
        <v>768</v>
      </c>
    </row>
    <row r="482" spans="1:4" ht="12.75" x14ac:dyDescent="0.2">
      <c r="A482" s="211" t="s">
        <v>1806</v>
      </c>
      <c r="B482" s="209" t="s">
        <v>1805</v>
      </c>
      <c r="C482" s="210">
        <v>3.5858292351102348</v>
      </c>
      <c r="D482" s="210" t="s">
        <v>768</v>
      </c>
    </row>
    <row r="483" spans="1:4" ht="25.5" x14ac:dyDescent="0.2">
      <c r="A483" s="211" t="s">
        <v>1807</v>
      </c>
      <c r="B483" s="209" t="s">
        <v>1805</v>
      </c>
      <c r="C483" s="210">
        <v>7.3118465329173885</v>
      </c>
      <c r="D483" s="210" t="s">
        <v>768</v>
      </c>
    </row>
    <row r="484" spans="1:4" ht="25.5" x14ac:dyDescent="0.2">
      <c r="A484" s="211" t="s">
        <v>1808</v>
      </c>
      <c r="B484" s="209" t="s">
        <v>1805</v>
      </c>
      <c r="C484" s="210">
        <v>2.2020152241905779</v>
      </c>
      <c r="D484" s="210" t="s">
        <v>768</v>
      </c>
    </row>
    <row r="485" spans="1:4" ht="12.75" x14ac:dyDescent="0.2">
      <c r="A485" s="211" t="s">
        <v>1809</v>
      </c>
      <c r="B485" s="209" t="s">
        <v>1805</v>
      </c>
      <c r="C485" s="210">
        <v>4.6748545844401077</v>
      </c>
      <c r="D485" s="210" t="s">
        <v>768</v>
      </c>
    </row>
    <row r="486" spans="1:4" ht="12.75" x14ac:dyDescent="0.2">
      <c r="A486" s="211" t="s">
        <v>1810</v>
      </c>
      <c r="B486" s="209" t="s">
        <v>1805</v>
      </c>
      <c r="C486" s="210">
        <v>5.0318022783671932</v>
      </c>
      <c r="D486" s="210" t="s">
        <v>768</v>
      </c>
    </row>
    <row r="487" spans="1:4" ht="25.5" x14ac:dyDescent="0.2">
      <c r="A487" s="211" t="s">
        <v>1811</v>
      </c>
      <c r="B487" s="209" t="s">
        <v>1805</v>
      </c>
      <c r="C487" s="210">
        <v>4.8350131263584464</v>
      </c>
      <c r="D487" s="210" t="s">
        <v>768</v>
      </c>
    </row>
    <row r="488" spans="1:4" ht="12.75" x14ac:dyDescent="0.2">
      <c r="A488" s="211" t="s">
        <v>1812</v>
      </c>
      <c r="B488" s="209" t="s">
        <v>1805</v>
      </c>
      <c r="C488" s="210" t="s">
        <v>768</v>
      </c>
      <c r="D488" s="210" t="s">
        <v>768</v>
      </c>
    </row>
    <row r="489" spans="1:4" ht="12.75" x14ac:dyDescent="0.2">
      <c r="A489" s="211" t="s">
        <v>1813</v>
      </c>
      <c r="B489" s="209" t="s">
        <v>1805</v>
      </c>
      <c r="C489" s="210">
        <v>7.7442263793806152</v>
      </c>
      <c r="D489" s="210" t="s">
        <v>768</v>
      </c>
    </row>
    <row r="490" spans="1:4" ht="12.75" x14ac:dyDescent="0.2">
      <c r="A490" s="211" t="s">
        <v>1814</v>
      </c>
      <c r="B490" s="209" t="s">
        <v>1805</v>
      </c>
      <c r="C490" s="210" t="s">
        <v>768</v>
      </c>
      <c r="D490" s="210" t="s">
        <v>768</v>
      </c>
    </row>
    <row r="491" spans="1:4" ht="12.75" x14ac:dyDescent="0.2">
      <c r="A491" s="211" t="s">
        <v>1815</v>
      </c>
      <c r="B491" s="209" t="s">
        <v>1805</v>
      </c>
      <c r="C491" s="210">
        <v>2.9073645008042717</v>
      </c>
      <c r="D491" s="210" t="s">
        <v>768</v>
      </c>
    </row>
    <row r="492" spans="1:4" ht="12.75" x14ac:dyDescent="0.2">
      <c r="A492" s="211" t="s">
        <v>1816</v>
      </c>
      <c r="B492" s="209" t="s">
        <v>1805</v>
      </c>
      <c r="C492" s="210" t="s">
        <v>768</v>
      </c>
      <c r="D492" s="210" t="s">
        <v>768</v>
      </c>
    </row>
    <row r="493" spans="1:4" ht="12.75" x14ac:dyDescent="0.2">
      <c r="A493" s="211" t="s">
        <v>1817</v>
      </c>
      <c r="B493" s="209" t="s">
        <v>1805</v>
      </c>
      <c r="C493" s="210" t="s">
        <v>768</v>
      </c>
      <c r="D493" s="210" t="s">
        <v>768</v>
      </c>
    </row>
    <row r="494" spans="1:4" ht="12.75" x14ac:dyDescent="0.2">
      <c r="A494" s="211" t="s">
        <v>1818</v>
      </c>
      <c r="B494" s="209" t="s">
        <v>1805</v>
      </c>
      <c r="C494" s="210" t="s">
        <v>768</v>
      </c>
      <c r="D494" s="210" t="s">
        <v>768</v>
      </c>
    </row>
    <row r="495" spans="1:4" ht="12.75" x14ac:dyDescent="0.2">
      <c r="A495" s="211" t="s">
        <v>1819</v>
      </c>
      <c r="B495" s="209" t="s">
        <v>1805</v>
      </c>
      <c r="C495" s="210" t="s">
        <v>768</v>
      </c>
      <c r="D495" s="210" t="s">
        <v>768</v>
      </c>
    </row>
    <row r="496" spans="1:4" ht="25.5" x14ac:dyDescent="0.2">
      <c r="A496" s="211" t="s">
        <v>1820</v>
      </c>
      <c r="B496" s="209" t="s">
        <v>1805</v>
      </c>
      <c r="C496" s="210" t="s">
        <v>768</v>
      </c>
      <c r="D496" s="210" t="s">
        <v>768</v>
      </c>
    </row>
    <row r="497" spans="1:4" ht="12.75" x14ac:dyDescent="0.2">
      <c r="A497" s="211" t="s">
        <v>1821</v>
      </c>
      <c r="B497" s="209" t="s">
        <v>1805</v>
      </c>
      <c r="C497" s="210" t="s">
        <v>768</v>
      </c>
      <c r="D497" s="210" t="s">
        <v>768</v>
      </c>
    </row>
    <row r="498" spans="1:4" ht="12.75" x14ac:dyDescent="0.2">
      <c r="A498" s="211" t="s">
        <v>1822</v>
      </c>
      <c r="B498" s="209" t="s">
        <v>1805</v>
      </c>
      <c r="C498" s="210" t="s">
        <v>768</v>
      </c>
      <c r="D498" s="210" t="s">
        <v>768</v>
      </c>
    </row>
    <row r="499" spans="1:4" ht="76.5" x14ac:dyDescent="0.2">
      <c r="A499" s="211" t="s">
        <v>1823</v>
      </c>
      <c r="B499" s="209" t="s">
        <v>1805</v>
      </c>
      <c r="C499" s="210">
        <v>5.7872419711959449</v>
      </c>
      <c r="D499" s="210" t="s">
        <v>768</v>
      </c>
    </row>
    <row r="500" spans="1:4" ht="76.5" x14ac:dyDescent="0.2">
      <c r="A500" s="211" t="s">
        <v>1824</v>
      </c>
      <c r="B500" s="209" t="s">
        <v>1805</v>
      </c>
      <c r="C500" s="210">
        <v>6.1795797555651708</v>
      </c>
      <c r="D500" s="210" t="s">
        <v>768</v>
      </c>
    </row>
    <row r="501" spans="1:4" ht="76.5" x14ac:dyDescent="0.2">
      <c r="A501" s="211" t="s">
        <v>1825</v>
      </c>
      <c r="B501" s="209" t="s">
        <v>1805</v>
      </c>
      <c r="C501" s="210">
        <v>4.250387729739221</v>
      </c>
      <c r="D501" s="210" t="s">
        <v>768</v>
      </c>
    </row>
    <row r="502" spans="1:4" ht="76.5" x14ac:dyDescent="0.2">
      <c r="A502" s="211" t="s">
        <v>1826</v>
      </c>
      <c r="B502" s="209" t="s">
        <v>1805</v>
      </c>
      <c r="C502" s="210">
        <v>5.7630577317045901</v>
      </c>
      <c r="D502" s="210" t="s">
        <v>768</v>
      </c>
    </row>
    <row r="503" spans="1:4" ht="63.75" x14ac:dyDescent="0.2">
      <c r="A503" s="211" t="s">
        <v>1827</v>
      </c>
      <c r="B503" s="209" t="s">
        <v>1805</v>
      </c>
      <c r="C503" s="210">
        <v>6.5163923489100588</v>
      </c>
      <c r="D503" s="210" t="s">
        <v>768</v>
      </c>
    </row>
    <row r="504" spans="1:4" ht="76.5" x14ac:dyDescent="0.2">
      <c r="A504" s="211" t="s">
        <v>1828</v>
      </c>
      <c r="B504" s="209" t="s">
        <v>1805</v>
      </c>
      <c r="C504" s="210">
        <v>4.8873327070493469</v>
      </c>
      <c r="D504" s="210" t="s">
        <v>768</v>
      </c>
    </row>
    <row r="505" spans="1:4" ht="76.5" x14ac:dyDescent="0.2">
      <c r="A505" s="211" t="s">
        <v>1829</v>
      </c>
      <c r="B505" s="209" t="s">
        <v>1805</v>
      </c>
      <c r="C505" s="210">
        <v>4.8830909558343336</v>
      </c>
      <c r="D505" s="210" t="s">
        <v>768</v>
      </c>
    </row>
    <row r="506" spans="1:4" ht="51" x14ac:dyDescent="0.2">
      <c r="A506" s="211" t="s">
        <v>1830</v>
      </c>
      <c r="B506" s="209" t="s">
        <v>1805</v>
      </c>
      <c r="C506" s="210">
        <v>4.0756536664702034</v>
      </c>
      <c r="D506" s="210" t="s">
        <v>768</v>
      </c>
    </row>
    <row r="507" spans="1:4" ht="25.5" x14ac:dyDescent="0.2">
      <c r="A507" s="211" t="s">
        <v>1831</v>
      </c>
      <c r="B507" s="209" t="s">
        <v>1810</v>
      </c>
      <c r="C507" s="210" t="s">
        <v>768</v>
      </c>
      <c r="D507" s="210" t="s">
        <v>768</v>
      </c>
    </row>
    <row r="508" spans="1:4" ht="25.5" x14ac:dyDescent="0.2">
      <c r="A508" s="211" t="s">
        <v>1832</v>
      </c>
      <c r="B508" s="209" t="s">
        <v>1815</v>
      </c>
      <c r="C508" s="210">
        <v>3.108924966107339</v>
      </c>
      <c r="D508" s="210" t="s">
        <v>768</v>
      </c>
    </row>
    <row r="509" spans="1:4" ht="38.25" x14ac:dyDescent="0.2">
      <c r="A509" s="211" t="s">
        <v>1833</v>
      </c>
      <c r="B509" s="209" t="s">
        <v>1808</v>
      </c>
      <c r="C509" s="210">
        <v>3.5048206366560786</v>
      </c>
      <c r="D509" s="210" t="s">
        <v>768</v>
      </c>
    </row>
    <row r="510" spans="1:4" ht="25.5" x14ac:dyDescent="0.2">
      <c r="A510" s="211" t="s">
        <v>1834</v>
      </c>
      <c r="B510" s="209" t="s">
        <v>1815</v>
      </c>
      <c r="C510" s="210">
        <v>3.0498595867852103</v>
      </c>
      <c r="D510" s="210" t="s">
        <v>768</v>
      </c>
    </row>
    <row r="511" spans="1:4" ht="25.5" x14ac:dyDescent="0.2">
      <c r="A511" s="211" t="s">
        <v>1835</v>
      </c>
      <c r="B511" s="209" t="s">
        <v>1806</v>
      </c>
      <c r="C511" s="210" t="s">
        <v>768</v>
      </c>
      <c r="D511" s="210" t="s">
        <v>768</v>
      </c>
    </row>
    <row r="512" spans="1:4" ht="38.25" x14ac:dyDescent="0.2">
      <c r="A512" s="211" t="s">
        <v>1836</v>
      </c>
      <c r="B512" s="209" t="s">
        <v>1823</v>
      </c>
      <c r="C512" s="210">
        <v>3.6750349546853078</v>
      </c>
      <c r="D512" s="210" t="s">
        <v>768</v>
      </c>
    </row>
    <row r="513" spans="1:4" ht="25.5" x14ac:dyDescent="0.2">
      <c r="A513" s="211" t="s">
        <v>1837</v>
      </c>
      <c r="B513" s="209" t="s">
        <v>1807</v>
      </c>
      <c r="C513" s="210" t="s">
        <v>768</v>
      </c>
      <c r="D513" s="210" t="s">
        <v>768</v>
      </c>
    </row>
    <row r="514" spans="1:4" ht="25.5" x14ac:dyDescent="0.2">
      <c r="A514" s="211" t="s">
        <v>1838</v>
      </c>
      <c r="B514" s="209" t="s">
        <v>1826</v>
      </c>
      <c r="C514" s="210" t="s">
        <v>768</v>
      </c>
      <c r="D514" s="210" t="s">
        <v>768</v>
      </c>
    </row>
    <row r="515" spans="1:4" ht="25.5" x14ac:dyDescent="0.2">
      <c r="A515" s="211" t="s">
        <v>1839</v>
      </c>
      <c r="B515" s="209" t="s">
        <v>1828</v>
      </c>
      <c r="C515" s="210" t="s">
        <v>768</v>
      </c>
      <c r="D515" s="210" t="s">
        <v>768</v>
      </c>
    </row>
    <row r="516" spans="1:4" ht="25.5" x14ac:dyDescent="0.2">
      <c r="A516" s="211" t="s">
        <v>1840</v>
      </c>
      <c r="B516" s="209" t="s">
        <v>1811</v>
      </c>
      <c r="C516" s="210" t="s">
        <v>768</v>
      </c>
      <c r="D516" s="210" t="s">
        <v>768</v>
      </c>
    </row>
    <row r="517" spans="1:4" ht="25.5" x14ac:dyDescent="0.2">
      <c r="A517" s="211" t="s">
        <v>1841</v>
      </c>
      <c r="B517" s="209" t="s">
        <v>1806</v>
      </c>
      <c r="C517" s="210" t="s">
        <v>768</v>
      </c>
      <c r="D517" s="210" t="s">
        <v>768</v>
      </c>
    </row>
    <row r="518" spans="1:4" ht="25.5" x14ac:dyDescent="0.2">
      <c r="A518" s="211" t="s">
        <v>1842</v>
      </c>
      <c r="B518" s="209" t="s">
        <v>1811</v>
      </c>
      <c r="C518" s="210">
        <v>2.2343592252543769</v>
      </c>
      <c r="D518" s="210" t="s">
        <v>768</v>
      </c>
    </row>
    <row r="519" spans="1:4" ht="38.25" x14ac:dyDescent="0.2">
      <c r="A519" s="211" t="s">
        <v>1843</v>
      </c>
      <c r="B519" s="209" t="s">
        <v>1810</v>
      </c>
      <c r="C519" s="210">
        <v>4.1109244407758032</v>
      </c>
      <c r="D519" s="210" t="s">
        <v>768</v>
      </c>
    </row>
    <row r="520" spans="1:4" ht="12.75" x14ac:dyDescent="0.2">
      <c r="A520" s="211" t="s">
        <v>1844</v>
      </c>
      <c r="B520" s="209" t="s">
        <v>1812</v>
      </c>
      <c r="C520" s="210" t="s">
        <v>768</v>
      </c>
      <c r="D520" s="210" t="s">
        <v>768</v>
      </c>
    </row>
    <row r="521" spans="1:4" ht="38.25" x14ac:dyDescent="0.2">
      <c r="A521" s="211" t="s">
        <v>1845</v>
      </c>
      <c r="B521" s="209" t="s">
        <v>1825</v>
      </c>
      <c r="C521" s="210" t="s">
        <v>768</v>
      </c>
      <c r="D521" s="210" t="s">
        <v>768</v>
      </c>
    </row>
    <row r="522" spans="1:4" ht="25.5" x14ac:dyDescent="0.2">
      <c r="A522" s="211" t="s">
        <v>1846</v>
      </c>
      <c r="B522" s="209" t="s">
        <v>1813</v>
      </c>
      <c r="C522" s="210" t="s">
        <v>768</v>
      </c>
      <c r="D522" s="210" t="s">
        <v>768</v>
      </c>
    </row>
    <row r="523" spans="1:4" ht="25.5" x14ac:dyDescent="0.2">
      <c r="A523" s="211" t="s">
        <v>1847</v>
      </c>
      <c r="B523" s="209" t="s">
        <v>1807</v>
      </c>
      <c r="C523" s="210">
        <v>5.4889529131860222</v>
      </c>
      <c r="D523" s="210" t="s">
        <v>768</v>
      </c>
    </row>
    <row r="524" spans="1:4" ht="25.5" x14ac:dyDescent="0.2">
      <c r="A524" s="211" t="s">
        <v>1848</v>
      </c>
      <c r="B524" s="209" t="s">
        <v>1827</v>
      </c>
      <c r="C524" s="210">
        <v>5.3758111303541769</v>
      </c>
      <c r="D524" s="210" t="s">
        <v>768</v>
      </c>
    </row>
    <row r="525" spans="1:4" ht="25.5" x14ac:dyDescent="0.2">
      <c r="A525" s="211" t="s">
        <v>1849</v>
      </c>
      <c r="B525" s="209" t="s">
        <v>1807</v>
      </c>
      <c r="C525" s="210" t="s">
        <v>768</v>
      </c>
      <c r="D525" s="210" t="s">
        <v>768</v>
      </c>
    </row>
    <row r="526" spans="1:4" ht="38.25" x14ac:dyDescent="0.2">
      <c r="A526" s="211" t="s">
        <v>1850</v>
      </c>
      <c r="B526" s="209" t="s">
        <v>1810</v>
      </c>
      <c r="C526" s="210" t="s">
        <v>768</v>
      </c>
      <c r="D526" s="210" t="s">
        <v>768</v>
      </c>
    </row>
    <row r="527" spans="1:4" ht="38.25" x14ac:dyDescent="0.2">
      <c r="A527" s="211" t="s">
        <v>1851</v>
      </c>
      <c r="B527" s="209" t="s">
        <v>1806</v>
      </c>
      <c r="C527" s="210" t="s">
        <v>768</v>
      </c>
      <c r="D527" s="210" t="s">
        <v>768</v>
      </c>
    </row>
    <row r="528" spans="1:4" ht="25.5" x14ac:dyDescent="0.2">
      <c r="A528" s="211" t="s">
        <v>1852</v>
      </c>
      <c r="B528" s="209" t="s">
        <v>1815</v>
      </c>
      <c r="C528" s="210" t="s">
        <v>768</v>
      </c>
      <c r="D528" s="210" t="s">
        <v>768</v>
      </c>
    </row>
    <row r="529" spans="1:4" ht="38.25" x14ac:dyDescent="0.2">
      <c r="A529" s="211" t="s">
        <v>1853</v>
      </c>
      <c r="B529" s="209" t="s">
        <v>1808</v>
      </c>
      <c r="C529" s="210">
        <v>2.9169626474055783</v>
      </c>
      <c r="D529" s="210" t="s">
        <v>768</v>
      </c>
    </row>
    <row r="530" spans="1:4" ht="12.75" x14ac:dyDescent="0.2">
      <c r="A530" s="211" t="s">
        <v>1854</v>
      </c>
      <c r="B530" s="209" t="s">
        <v>1814</v>
      </c>
      <c r="C530" s="210" t="s">
        <v>768</v>
      </c>
      <c r="D530" s="210" t="s">
        <v>768</v>
      </c>
    </row>
    <row r="531" spans="1:4" ht="12.75" x14ac:dyDescent="0.2">
      <c r="A531" s="211" t="s">
        <v>1855</v>
      </c>
      <c r="B531" s="209" t="s">
        <v>1815</v>
      </c>
      <c r="C531" s="210">
        <v>3.9823074528232945</v>
      </c>
      <c r="D531" s="210" t="s">
        <v>768</v>
      </c>
    </row>
    <row r="532" spans="1:4" ht="25.5" x14ac:dyDescent="0.2">
      <c r="A532" s="211" t="s">
        <v>1856</v>
      </c>
      <c r="B532" s="209" t="s">
        <v>1815</v>
      </c>
      <c r="C532" s="210">
        <v>4.6069626127329038</v>
      </c>
      <c r="D532" s="210" t="s">
        <v>768</v>
      </c>
    </row>
    <row r="533" spans="1:4" ht="12.75" x14ac:dyDescent="0.2">
      <c r="A533" s="211" t="s">
        <v>1857</v>
      </c>
      <c r="B533" s="209" t="s">
        <v>768</v>
      </c>
      <c r="C533" s="210" t="s">
        <v>768</v>
      </c>
      <c r="D533" s="210" t="s">
        <v>768</v>
      </c>
    </row>
    <row r="534" spans="1:4" ht="12.75" x14ac:dyDescent="0.2">
      <c r="A534" s="211" t="s">
        <v>1857</v>
      </c>
      <c r="B534" s="209" t="s">
        <v>768</v>
      </c>
      <c r="C534" s="210" t="s">
        <v>768</v>
      </c>
      <c r="D534" s="210" t="s">
        <v>768</v>
      </c>
    </row>
    <row r="535" spans="1:4" ht="25.5" x14ac:dyDescent="0.2">
      <c r="A535" s="211" t="s">
        <v>1858</v>
      </c>
      <c r="B535" s="209" t="s">
        <v>1811</v>
      </c>
      <c r="C535" s="210">
        <v>5.8366164528954654</v>
      </c>
      <c r="D535" s="210" t="s">
        <v>768</v>
      </c>
    </row>
    <row r="536" spans="1:4" ht="38.25" x14ac:dyDescent="0.2">
      <c r="A536" s="211" t="s">
        <v>1859</v>
      </c>
      <c r="B536" s="209" t="s">
        <v>1810</v>
      </c>
      <c r="C536" s="210" t="s">
        <v>768</v>
      </c>
      <c r="D536" s="210" t="s">
        <v>768</v>
      </c>
    </row>
    <row r="537" spans="1:4" ht="38.25" x14ac:dyDescent="0.2">
      <c r="A537" s="211" t="s">
        <v>1860</v>
      </c>
      <c r="B537" s="209" t="s">
        <v>1810</v>
      </c>
      <c r="C537" s="210" t="s">
        <v>768</v>
      </c>
      <c r="D537" s="210" t="s">
        <v>768</v>
      </c>
    </row>
    <row r="538" spans="1:4" ht="25.5" x14ac:dyDescent="0.2">
      <c r="A538" s="211" t="s">
        <v>1861</v>
      </c>
      <c r="B538" s="209" t="s">
        <v>1811</v>
      </c>
      <c r="C538" s="210" t="s">
        <v>768</v>
      </c>
      <c r="D538" s="210" t="s">
        <v>768</v>
      </c>
    </row>
    <row r="539" spans="1:4" ht="25.5" x14ac:dyDescent="0.2">
      <c r="A539" s="211" t="s">
        <v>1862</v>
      </c>
      <c r="B539" s="209" t="s">
        <v>1809</v>
      </c>
      <c r="C539" s="210">
        <v>3.8802893543372297</v>
      </c>
      <c r="D539" s="210" t="s">
        <v>768</v>
      </c>
    </row>
    <row r="540" spans="1:4" ht="25.5" x14ac:dyDescent="0.2">
      <c r="A540" s="211" t="s">
        <v>1863</v>
      </c>
      <c r="B540" s="209" t="s">
        <v>1811</v>
      </c>
      <c r="C540" s="210" t="s">
        <v>768</v>
      </c>
      <c r="D540" s="210" t="s">
        <v>768</v>
      </c>
    </row>
    <row r="541" spans="1:4" ht="25.5" x14ac:dyDescent="0.2">
      <c r="A541" s="211" t="s">
        <v>1864</v>
      </c>
      <c r="B541" s="209" t="s">
        <v>1811</v>
      </c>
      <c r="C541" s="210" t="s">
        <v>768</v>
      </c>
      <c r="D541" s="210" t="s">
        <v>768</v>
      </c>
    </row>
    <row r="542" spans="1:4" ht="25.5" x14ac:dyDescent="0.2">
      <c r="A542" s="211" t="s">
        <v>1865</v>
      </c>
      <c r="B542" s="209" t="s">
        <v>1816</v>
      </c>
      <c r="C542" s="210" t="s">
        <v>768</v>
      </c>
      <c r="D542" s="210" t="s">
        <v>768</v>
      </c>
    </row>
    <row r="543" spans="1:4" ht="25.5" x14ac:dyDescent="0.2">
      <c r="A543" s="211" t="s">
        <v>1866</v>
      </c>
      <c r="B543" s="209" t="s">
        <v>1817</v>
      </c>
      <c r="C543" s="210" t="s">
        <v>768</v>
      </c>
      <c r="D543" s="210" t="s">
        <v>768</v>
      </c>
    </row>
    <row r="544" spans="1:4" ht="12.75" x14ac:dyDescent="0.2">
      <c r="A544" s="211" t="s">
        <v>1867</v>
      </c>
      <c r="B544" s="209" t="s">
        <v>1816</v>
      </c>
      <c r="C544" s="210" t="s">
        <v>768</v>
      </c>
      <c r="D544" s="210" t="s">
        <v>768</v>
      </c>
    </row>
    <row r="545" spans="1:4" ht="38.25" x14ac:dyDescent="0.2">
      <c r="A545" s="211" t="s">
        <v>1868</v>
      </c>
      <c r="B545" s="209" t="s">
        <v>1813</v>
      </c>
      <c r="C545" s="210" t="s">
        <v>768</v>
      </c>
      <c r="D545" s="210" t="s">
        <v>768</v>
      </c>
    </row>
    <row r="546" spans="1:4" ht="25.5" x14ac:dyDescent="0.2">
      <c r="A546" s="211" t="s">
        <v>1869</v>
      </c>
      <c r="B546" s="209" t="s">
        <v>1809</v>
      </c>
      <c r="C546" s="210">
        <v>2.6865265048222371</v>
      </c>
      <c r="D546" s="210" t="s">
        <v>768</v>
      </c>
    </row>
    <row r="547" spans="1:4" ht="25.5" x14ac:dyDescent="0.2">
      <c r="A547" s="211" t="s">
        <v>1870</v>
      </c>
      <c r="B547" s="209" t="s">
        <v>1818</v>
      </c>
      <c r="C547" s="210" t="s">
        <v>768</v>
      </c>
      <c r="D547" s="210" t="s">
        <v>768</v>
      </c>
    </row>
    <row r="548" spans="1:4" ht="12.75" x14ac:dyDescent="0.2">
      <c r="A548" s="211" t="s">
        <v>1871</v>
      </c>
      <c r="B548" s="209" t="s">
        <v>1819</v>
      </c>
      <c r="C548" s="210" t="s">
        <v>768</v>
      </c>
      <c r="D548" s="210" t="s">
        <v>768</v>
      </c>
    </row>
    <row r="549" spans="1:4" ht="25.5" x14ac:dyDescent="0.2">
      <c r="A549" s="211" t="s">
        <v>1872</v>
      </c>
      <c r="B549" s="209" t="s">
        <v>1805</v>
      </c>
      <c r="C549" s="210" t="s">
        <v>768</v>
      </c>
      <c r="D549" s="210" t="s">
        <v>768</v>
      </c>
    </row>
    <row r="550" spans="1:4" ht="25.5" x14ac:dyDescent="0.2">
      <c r="A550" s="211" t="s">
        <v>1873</v>
      </c>
      <c r="B550" s="209" t="s">
        <v>1809</v>
      </c>
      <c r="C550" s="210" t="s">
        <v>768</v>
      </c>
      <c r="D550" s="210" t="s">
        <v>768</v>
      </c>
    </row>
    <row r="551" spans="1:4" ht="38.25" x14ac:dyDescent="0.2">
      <c r="A551" s="211" t="s">
        <v>1874</v>
      </c>
      <c r="B551" s="209" t="s">
        <v>1808</v>
      </c>
      <c r="C551" s="210" t="s">
        <v>768</v>
      </c>
      <c r="D551" s="210" t="s">
        <v>768</v>
      </c>
    </row>
    <row r="552" spans="1:4" ht="25.5" x14ac:dyDescent="0.2">
      <c r="A552" s="211" t="s">
        <v>1875</v>
      </c>
      <c r="B552" s="209" t="s">
        <v>1820</v>
      </c>
      <c r="C552" s="210" t="s">
        <v>768</v>
      </c>
      <c r="D552" s="210" t="s">
        <v>768</v>
      </c>
    </row>
    <row r="553" spans="1:4" ht="25.5" x14ac:dyDescent="0.2">
      <c r="A553" s="211" t="s">
        <v>1876</v>
      </c>
      <c r="B553" s="209" t="s">
        <v>1808</v>
      </c>
      <c r="C553" s="210" t="s">
        <v>768</v>
      </c>
      <c r="D553" s="210" t="s">
        <v>768</v>
      </c>
    </row>
    <row r="554" spans="1:4" ht="38.25" x14ac:dyDescent="0.2">
      <c r="A554" s="211" t="s">
        <v>1877</v>
      </c>
      <c r="B554" s="209" t="s">
        <v>1813</v>
      </c>
      <c r="C554" s="210" t="s">
        <v>768</v>
      </c>
      <c r="D554" s="210" t="s">
        <v>768</v>
      </c>
    </row>
    <row r="555" spans="1:4" ht="25.5" x14ac:dyDescent="0.2">
      <c r="A555" s="211" t="s">
        <v>1878</v>
      </c>
      <c r="B555" s="209" t="s">
        <v>1809</v>
      </c>
      <c r="C555" s="210" t="s">
        <v>768</v>
      </c>
      <c r="D555" s="210" t="s">
        <v>768</v>
      </c>
    </row>
    <row r="556" spans="1:4" ht="25.5" x14ac:dyDescent="0.2">
      <c r="A556" s="211" t="s">
        <v>1879</v>
      </c>
      <c r="B556" s="209" t="s">
        <v>1805</v>
      </c>
      <c r="C556" s="210" t="s">
        <v>768</v>
      </c>
      <c r="D556" s="210" t="s">
        <v>768</v>
      </c>
    </row>
    <row r="557" spans="1:4" ht="25.5" x14ac:dyDescent="0.2">
      <c r="A557" s="211" t="s">
        <v>1879</v>
      </c>
      <c r="B557" s="209" t="s">
        <v>1805</v>
      </c>
      <c r="C557" s="210" t="s">
        <v>768</v>
      </c>
      <c r="D557" s="210" t="s">
        <v>768</v>
      </c>
    </row>
    <row r="558" spans="1:4" ht="25.5" x14ac:dyDescent="0.2">
      <c r="A558" s="211" t="s">
        <v>1880</v>
      </c>
      <c r="B558" s="209" t="s">
        <v>1813</v>
      </c>
      <c r="C558" s="210" t="s">
        <v>768</v>
      </c>
      <c r="D558" s="210" t="s">
        <v>768</v>
      </c>
    </row>
    <row r="559" spans="1:4" ht="25.5" x14ac:dyDescent="0.2">
      <c r="A559" s="211" t="s">
        <v>1881</v>
      </c>
      <c r="B559" s="209" t="s">
        <v>1807</v>
      </c>
      <c r="C559" s="210">
        <v>4.7336519506173644</v>
      </c>
      <c r="D559" s="210" t="s">
        <v>768</v>
      </c>
    </row>
    <row r="560" spans="1:4" ht="38.25" x14ac:dyDescent="0.2">
      <c r="A560" s="211" t="s">
        <v>1882</v>
      </c>
      <c r="B560" s="209" t="s">
        <v>1813</v>
      </c>
      <c r="C560" s="210" t="s">
        <v>768</v>
      </c>
      <c r="D560" s="210" t="s">
        <v>768</v>
      </c>
    </row>
    <row r="561" spans="1:4" ht="25.5" x14ac:dyDescent="0.2">
      <c r="A561" s="211" t="s">
        <v>1883</v>
      </c>
      <c r="B561" s="209" t="s">
        <v>1820</v>
      </c>
      <c r="C561" s="210" t="s">
        <v>768</v>
      </c>
      <c r="D561" s="210" t="s">
        <v>768</v>
      </c>
    </row>
    <row r="562" spans="1:4" ht="25.5" x14ac:dyDescent="0.2">
      <c r="A562" s="211" t="s">
        <v>1884</v>
      </c>
      <c r="B562" s="209" t="s">
        <v>1813</v>
      </c>
      <c r="C562" s="210">
        <v>5.371303165102927</v>
      </c>
      <c r="D562" s="210" t="s">
        <v>768</v>
      </c>
    </row>
    <row r="563" spans="1:4" ht="25.5" x14ac:dyDescent="0.2">
      <c r="A563" s="211" t="s">
        <v>1885</v>
      </c>
      <c r="B563" s="209" t="s">
        <v>1816</v>
      </c>
      <c r="C563" s="210" t="s">
        <v>768</v>
      </c>
      <c r="D563" s="210" t="s">
        <v>768</v>
      </c>
    </row>
    <row r="564" spans="1:4" ht="25.5" x14ac:dyDescent="0.2">
      <c r="A564" s="211" t="s">
        <v>1886</v>
      </c>
      <c r="B564" s="209" t="s">
        <v>1816</v>
      </c>
      <c r="C564" s="210" t="s">
        <v>768</v>
      </c>
      <c r="D564" s="210" t="s">
        <v>768</v>
      </c>
    </row>
    <row r="565" spans="1:4" ht="12.75" x14ac:dyDescent="0.2">
      <c r="A565" s="211" t="s">
        <v>1887</v>
      </c>
      <c r="B565" s="209" t="s">
        <v>1815</v>
      </c>
      <c r="C565" s="210" t="s">
        <v>768</v>
      </c>
      <c r="D565" s="210" t="s">
        <v>768</v>
      </c>
    </row>
    <row r="566" spans="1:4" ht="25.5" x14ac:dyDescent="0.2">
      <c r="A566" s="211" t="s">
        <v>1888</v>
      </c>
      <c r="B566" s="209" t="s">
        <v>1820</v>
      </c>
      <c r="C566" s="210" t="s">
        <v>768</v>
      </c>
      <c r="D566" s="210" t="s">
        <v>768</v>
      </c>
    </row>
    <row r="567" spans="1:4" ht="25.5" x14ac:dyDescent="0.2">
      <c r="A567" s="211" t="s">
        <v>1889</v>
      </c>
      <c r="B567" s="209" t="s">
        <v>1821</v>
      </c>
      <c r="C567" s="210" t="s">
        <v>768</v>
      </c>
      <c r="D567" s="210" t="s">
        <v>768</v>
      </c>
    </row>
    <row r="568" spans="1:4" ht="25.5" x14ac:dyDescent="0.2">
      <c r="A568" s="211" t="s">
        <v>1890</v>
      </c>
      <c r="B568" s="209" t="s">
        <v>1811</v>
      </c>
      <c r="C568" s="210" t="s">
        <v>768</v>
      </c>
      <c r="D568" s="210" t="s">
        <v>768</v>
      </c>
    </row>
    <row r="569" spans="1:4" ht="12.75" x14ac:dyDescent="0.2">
      <c r="A569" s="211" t="s">
        <v>1891</v>
      </c>
      <c r="B569" s="209" t="s">
        <v>1830</v>
      </c>
      <c r="C569" s="210">
        <v>6.1676406368363468</v>
      </c>
      <c r="D569" s="210" t="s">
        <v>768</v>
      </c>
    </row>
    <row r="570" spans="1:4" ht="38.25" x14ac:dyDescent="0.2">
      <c r="A570" s="211" t="s">
        <v>1892</v>
      </c>
      <c r="B570" s="209" t="s">
        <v>1808</v>
      </c>
      <c r="C570" s="210" t="s">
        <v>768</v>
      </c>
      <c r="D570" s="210" t="s">
        <v>768</v>
      </c>
    </row>
    <row r="571" spans="1:4" ht="38.25" x14ac:dyDescent="0.2">
      <c r="A571" s="211" t="s">
        <v>1893</v>
      </c>
      <c r="B571" s="209" t="s">
        <v>1824</v>
      </c>
      <c r="C571" s="210" t="s">
        <v>768</v>
      </c>
      <c r="D571" s="210" t="s">
        <v>768</v>
      </c>
    </row>
    <row r="572" spans="1:4" ht="38.25" x14ac:dyDescent="0.2">
      <c r="A572" s="211" t="s">
        <v>1894</v>
      </c>
      <c r="B572" s="209" t="s">
        <v>1809</v>
      </c>
      <c r="C572" s="210" t="s">
        <v>768</v>
      </c>
      <c r="D572" s="210" t="s">
        <v>768</v>
      </c>
    </row>
    <row r="573" spans="1:4" ht="38.25" x14ac:dyDescent="0.2">
      <c r="A573" s="211" t="s">
        <v>1895</v>
      </c>
      <c r="B573" s="209" t="s">
        <v>1829</v>
      </c>
      <c r="C573" s="210">
        <v>3.6477254000924502</v>
      </c>
      <c r="D573" s="210" t="s">
        <v>768</v>
      </c>
    </row>
    <row r="574" spans="1:4" ht="38.25" x14ac:dyDescent="0.2">
      <c r="A574" s="211" t="s">
        <v>1896</v>
      </c>
      <c r="B574" s="209" t="s">
        <v>1816</v>
      </c>
      <c r="C574" s="210" t="s">
        <v>768</v>
      </c>
      <c r="D574" s="210" t="s">
        <v>768</v>
      </c>
    </row>
    <row r="575" spans="1:4" ht="25.5" x14ac:dyDescent="0.2">
      <c r="A575" s="211" t="s">
        <v>1897</v>
      </c>
      <c r="B575" s="209" t="s">
        <v>1810</v>
      </c>
      <c r="C575" s="210" t="s">
        <v>768</v>
      </c>
      <c r="D575" s="210" t="s">
        <v>768</v>
      </c>
    </row>
    <row r="576" spans="1:4" ht="25.5" x14ac:dyDescent="0.2">
      <c r="A576" s="211" t="s">
        <v>1898</v>
      </c>
      <c r="B576" s="209" t="s">
        <v>1820</v>
      </c>
      <c r="C576" s="210" t="s">
        <v>768</v>
      </c>
      <c r="D576" s="210" t="s">
        <v>768</v>
      </c>
    </row>
    <row r="577" spans="1:4" ht="25.5" x14ac:dyDescent="0.2">
      <c r="A577" s="211" t="s">
        <v>1899</v>
      </c>
      <c r="B577" s="209" t="s">
        <v>1815</v>
      </c>
      <c r="C577" s="210" t="s">
        <v>768</v>
      </c>
      <c r="D577" s="210" t="s">
        <v>768</v>
      </c>
    </row>
    <row r="578" spans="1:4" ht="38.25" x14ac:dyDescent="0.2">
      <c r="A578" s="211" t="s">
        <v>1900</v>
      </c>
      <c r="B578" s="209" t="s">
        <v>1806</v>
      </c>
      <c r="C578" s="210" t="s">
        <v>768</v>
      </c>
      <c r="D578" s="210" t="s">
        <v>768</v>
      </c>
    </row>
    <row r="579" spans="1:4" ht="25.5" x14ac:dyDescent="0.2">
      <c r="A579" s="211" t="s">
        <v>1901</v>
      </c>
      <c r="B579" s="209" t="s">
        <v>1810</v>
      </c>
      <c r="C579" s="210">
        <v>2.7882602899002467</v>
      </c>
      <c r="D579" s="210" t="s">
        <v>768</v>
      </c>
    </row>
    <row r="580" spans="1:4" ht="25.5" x14ac:dyDescent="0.2">
      <c r="A580" s="211" t="s">
        <v>1902</v>
      </c>
      <c r="B580" s="209" t="s">
        <v>1816</v>
      </c>
      <c r="C580" s="210" t="s">
        <v>768</v>
      </c>
      <c r="D580" s="210" t="s">
        <v>768</v>
      </c>
    </row>
    <row r="581" spans="1:4" ht="25.5" x14ac:dyDescent="0.2">
      <c r="A581" s="211" t="s">
        <v>1903</v>
      </c>
      <c r="B581" s="209" t="s">
        <v>1811</v>
      </c>
      <c r="C581" s="210" t="s">
        <v>768</v>
      </c>
      <c r="D581" s="210" t="s">
        <v>768</v>
      </c>
    </row>
    <row r="582" spans="1:4" ht="38.25" x14ac:dyDescent="0.2">
      <c r="A582" s="211" t="s">
        <v>1904</v>
      </c>
      <c r="B582" s="209" t="s">
        <v>1815</v>
      </c>
      <c r="C582" s="210" t="s">
        <v>768</v>
      </c>
      <c r="D582" s="210" t="s">
        <v>768</v>
      </c>
    </row>
    <row r="583" spans="1:4" ht="38.25" x14ac:dyDescent="0.2">
      <c r="A583" s="211" t="s">
        <v>1905</v>
      </c>
      <c r="B583" s="209" t="s">
        <v>1816</v>
      </c>
      <c r="C583" s="210" t="s">
        <v>768</v>
      </c>
      <c r="D583" s="210" t="s">
        <v>768</v>
      </c>
    </row>
    <row r="584" spans="1:4" ht="25.5" x14ac:dyDescent="0.2">
      <c r="A584" s="211" t="s">
        <v>1906</v>
      </c>
      <c r="B584" s="209" t="s">
        <v>1822</v>
      </c>
      <c r="C584" s="210" t="s">
        <v>768</v>
      </c>
      <c r="D584" s="210" t="s">
        <v>768</v>
      </c>
    </row>
    <row r="585" spans="1:4" ht="25.5" x14ac:dyDescent="0.2">
      <c r="A585" s="211" t="s">
        <v>1907</v>
      </c>
      <c r="B585" s="209" t="s">
        <v>1806</v>
      </c>
      <c r="C585" s="210">
        <v>4.0510228120807668</v>
      </c>
      <c r="D585" s="210" t="s">
        <v>768</v>
      </c>
    </row>
    <row r="586" spans="1:4" ht="12.75" x14ac:dyDescent="0.2">
      <c r="A586" s="211" t="s">
        <v>1908</v>
      </c>
      <c r="B586" s="209" t="s">
        <v>768</v>
      </c>
      <c r="C586" s="210" t="s">
        <v>768</v>
      </c>
      <c r="D586" s="210" t="s">
        <v>768</v>
      </c>
    </row>
    <row r="587" spans="1:4" ht="12.75" x14ac:dyDescent="0.2">
      <c r="A587" s="211" t="s">
        <v>1909</v>
      </c>
      <c r="B587" s="209" t="s">
        <v>768</v>
      </c>
      <c r="C587" s="210">
        <v>8.0565378701380936</v>
      </c>
      <c r="D587" s="210" t="s">
        <v>768</v>
      </c>
    </row>
    <row r="588" spans="1:4" ht="12.75" x14ac:dyDescent="0.2">
      <c r="A588" s="211" t="s">
        <v>1910</v>
      </c>
      <c r="B588" s="209" t="s">
        <v>768</v>
      </c>
      <c r="C588" s="210" t="s">
        <v>768</v>
      </c>
      <c r="D588" s="210" t="s">
        <v>768</v>
      </c>
    </row>
    <row r="589" spans="1:4" ht="12.75" x14ac:dyDescent="0.2">
      <c r="A589" s="211" t="s">
        <v>1911</v>
      </c>
      <c r="B589" s="209" t="s">
        <v>768</v>
      </c>
      <c r="C589" s="210">
        <v>6.0013670533166747</v>
      </c>
      <c r="D589" s="210" t="s">
        <v>768</v>
      </c>
    </row>
    <row r="590" spans="1:4" ht="12.75" x14ac:dyDescent="0.2">
      <c r="A590" s="211" t="s">
        <v>1912</v>
      </c>
      <c r="B590" s="209" t="s">
        <v>1909</v>
      </c>
      <c r="C590" s="210">
        <v>5.5870776970570137</v>
      </c>
      <c r="D590" s="210" t="s">
        <v>768</v>
      </c>
    </row>
    <row r="591" spans="1:4" ht="12.75" x14ac:dyDescent="0.2">
      <c r="A591" s="211" t="s">
        <v>1913</v>
      </c>
      <c r="B591" s="209" t="s">
        <v>1911</v>
      </c>
      <c r="C591" s="210">
        <v>1.5034686209714319</v>
      </c>
      <c r="D591" s="210" t="s">
        <v>768</v>
      </c>
    </row>
    <row r="592" spans="1:4" ht="12.75" x14ac:dyDescent="0.2">
      <c r="A592" s="211" t="s">
        <v>1914</v>
      </c>
      <c r="B592" s="209" t="s">
        <v>1908</v>
      </c>
      <c r="C592" s="210">
        <v>6.8978786778596257</v>
      </c>
      <c r="D592" s="210" t="s">
        <v>768</v>
      </c>
    </row>
    <row r="593" spans="1:4" ht="12.75" x14ac:dyDescent="0.2">
      <c r="A593" s="211" t="s">
        <v>1915</v>
      </c>
      <c r="B593" s="209" t="s">
        <v>1910</v>
      </c>
      <c r="C593" s="210">
        <v>6.5415455268692169</v>
      </c>
      <c r="D593" s="210" t="s">
        <v>768</v>
      </c>
    </row>
    <row r="594" spans="1:4" ht="12.75" x14ac:dyDescent="0.2">
      <c r="A594" s="211" t="s">
        <v>1916</v>
      </c>
      <c r="B594" s="209" t="s">
        <v>1909</v>
      </c>
      <c r="C594" s="210" t="s">
        <v>768</v>
      </c>
      <c r="D594" s="210" t="s">
        <v>768</v>
      </c>
    </row>
    <row r="595" spans="1:4" ht="12.75" x14ac:dyDescent="0.2">
      <c r="A595" s="211" t="s">
        <v>1917</v>
      </c>
      <c r="B595" s="209" t="s">
        <v>1909</v>
      </c>
      <c r="C595" s="210" t="s">
        <v>768</v>
      </c>
      <c r="D595" s="210" t="s">
        <v>768</v>
      </c>
    </row>
    <row r="596" spans="1:4" ht="25.5" x14ac:dyDescent="0.2">
      <c r="A596" s="211" t="s">
        <v>1918</v>
      </c>
      <c r="B596" s="209" t="s">
        <v>1909</v>
      </c>
      <c r="C596" s="210">
        <v>3.4988865761235108</v>
      </c>
      <c r="D596" s="210" t="s">
        <v>768</v>
      </c>
    </row>
    <row r="597" spans="1:4" ht="12.75" x14ac:dyDescent="0.2">
      <c r="A597" s="211" t="s">
        <v>1919</v>
      </c>
      <c r="B597" s="209" t="s">
        <v>1908</v>
      </c>
      <c r="C597" s="210">
        <v>8.3860005077869886</v>
      </c>
      <c r="D597" s="210" t="s">
        <v>768</v>
      </c>
    </row>
    <row r="598" spans="1:4" ht="12.75" x14ac:dyDescent="0.2">
      <c r="A598" s="211" t="s">
        <v>1920</v>
      </c>
      <c r="B598" s="209" t="s">
        <v>1908</v>
      </c>
      <c r="C598" s="210">
        <v>2.3978979319110509</v>
      </c>
      <c r="D598" s="210" t="s">
        <v>768</v>
      </c>
    </row>
    <row r="599" spans="1:4" ht="25.5" x14ac:dyDescent="0.2">
      <c r="A599" s="211" t="s">
        <v>1921</v>
      </c>
      <c r="B599" s="209" t="s">
        <v>1910</v>
      </c>
      <c r="C599" s="210" t="s">
        <v>768</v>
      </c>
      <c r="D599" s="210" t="s">
        <v>768</v>
      </c>
    </row>
    <row r="600" spans="1:4" ht="12.75" x14ac:dyDescent="0.2">
      <c r="A600" s="211" t="s">
        <v>1922</v>
      </c>
      <c r="B600" s="209" t="s">
        <v>1911</v>
      </c>
      <c r="C600" s="210" t="s">
        <v>768</v>
      </c>
      <c r="D600" s="210" t="s">
        <v>768</v>
      </c>
    </row>
    <row r="601" spans="1:4" ht="12.75" x14ac:dyDescent="0.2">
      <c r="A601" s="211" t="s">
        <v>1923</v>
      </c>
      <c r="B601" s="209" t="s">
        <v>1911</v>
      </c>
      <c r="C601" s="210">
        <v>7.8011473120376671</v>
      </c>
      <c r="D601" s="210" t="s">
        <v>768</v>
      </c>
    </row>
    <row r="602" spans="1:4" ht="25.5" x14ac:dyDescent="0.2">
      <c r="A602" s="211" t="s">
        <v>1924</v>
      </c>
      <c r="B602" s="209" t="s">
        <v>1911</v>
      </c>
      <c r="C602" s="210" t="s">
        <v>768</v>
      </c>
      <c r="D602" s="210" t="s">
        <v>768</v>
      </c>
    </row>
    <row r="603" spans="1:4" ht="25.5" x14ac:dyDescent="0.2">
      <c r="A603" s="211" t="s">
        <v>1924</v>
      </c>
      <c r="B603" s="209" t="s">
        <v>1911</v>
      </c>
      <c r="C603" s="210" t="s">
        <v>768</v>
      </c>
      <c r="D603" s="210" t="s">
        <v>768</v>
      </c>
    </row>
    <row r="604" spans="1:4" ht="25.5" x14ac:dyDescent="0.2">
      <c r="A604" s="211" t="s">
        <v>1925</v>
      </c>
      <c r="B604" s="209" t="s">
        <v>1911</v>
      </c>
      <c r="C604" s="210" t="s">
        <v>768</v>
      </c>
      <c r="D604" s="210" t="s">
        <v>768</v>
      </c>
    </row>
    <row r="605" spans="1:4" ht="25.5" x14ac:dyDescent="0.2">
      <c r="A605" s="211" t="s">
        <v>1926</v>
      </c>
      <c r="B605" s="209" t="s">
        <v>1911</v>
      </c>
      <c r="C605" s="210">
        <v>5.7056743683753082</v>
      </c>
      <c r="D605" s="210" t="s">
        <v>768</v>
      </c>
    </row>
    <row r="606" spans="1:4" ht="25.5" x14ac:dyDescent="0.2">
      <c r="A606" s="211" t="s">
        <v>1927</v>
      </c>
      <c r="B606" s="209" t="s">
        <v>1909</v>
      </c>
      <c r="C606" s="210" t="s">
        <v>768</v>
      </c>
      <c r="D606" s="210" t="s">
        <v>768</v>
      </c>
    </row>
    <row r="607" spans="1:4" ht="12.75" x14ac:dyDescent="0.2">
      <c r="A607" s="211" t="s">
        <v>1928</v>
      </c>
      <c r="B607" s="209" t="s">
        <v>1910</v>
      </c>
      <c r="C607" s="210" t="s">
        <v>768</v>
      </c>
      <c r="D607" s="210" t="s">
        <v>768</v>
      </c>
    </row>
    <row r="608" spans="1:4" ht="12.75" x14ac:dyDescent="0.2">
      <c r="A608" s="211" t="s">
        <v>1929</v>
      </c>
      <c r="B608" s="209" t="s">
        <v>1909</v>
      </c>
      <c r="C608" s="210" t="s">
        <v>768</v>
      </c>
      <c r="D608" s="210" t="s">
        <v>768</v>
      </c>
    </row>
    <row r="609" spans="1:4" ht="25.5" x14ac:dyDescent="0.2">
      <c r="A609" s="211" t="s">
        <v>1930</v>
      </c>
      <c r="B609" s="209" t="s">
        <v>1908</v>
      </c>
      <c r="C609" s="210" t="s">
        <v>768</v>
      </c>
      <c r="D609" s="210" t="s">
        <v>768</v>
      </c>
    </row>
    <row r="610" spans="1:4" ht="25.5" x14ac:dyDescent="0.2">
      <c r="A610" s="211" t="s">
        <v>1930</v>
      </c>
      <c r="B610" s="209" t="s">
        <v>1908</v>
      </c>
      <c r="C610" s="210" t="s">
        <v>768</v>
      </c>
      <c r="D610" s="210" t="s">
        <v>768</v>
      </c>
    </row>
    <row r="611" spans="1:4" ht="12.75" x14ac:dyDescent="0.2">
      <c r="A611" s="211" t="s">
        <v>1931</v>
      </c>
      <c r="B611" s="209" t="s">
        <v>1909</v>
      </c>
      <c r="C611" s="210" t="s">
        <v>768</v>
      </c>
      <c r="D611" s="210" t="s">
        <v>768</v>
      </c>
    </row>
    <row r="612" spans="1:4" ht="12.75" x14ac:dyDescent="0.2">
      <c r="A612" s="211" t="s">
        <v>1932</v>
      </c>
      <c r="B612" s="209" t="s">
        <v>1910</v>
      </c>
      <c r="C612" s="210">
        <v>0.74612954914306573</v>
      </c>
      <c r="D612" s="210" t="s">
        <v>768</v>
      </c>
    </row>
    <row r="613" spans="1:4" ht="12.75" x14ac:dyDescent="0.2">
      <c r="A613" s="211" t="s">
        <v>1933</v>
      </c>
      <c r="B613" s="209" t="s">
        <v>1911</v>
      </c>
      <c r="C613" s="210">
        <v>3.052474792382939</v>
      </c>
      <c r="D613" s="210" t="s">
        <v>768</v>
      </c>
    </row>
    <row r="614" spans="1:4" ht="12.75" x14ac:dyDescent="0.2">
      <c r="A614" s="211" t="s">
        <v>1934</v>
      </c>
      <c r="B614" s="209" t="s">
        <v>1909</v>
      </c>
      <c r="C614" s="210" t="s">
        <v>768</v>
      </c>
      <c r="D614" s="210" t="s">
        <v>768</v>
      </c>
    </row>
    <row r="615" spans="1:4" ht="12.75" x14ac:dyDescent="0.2">
      <c r="A615" s="211" t="s">
        <v>1935</v>
      </c>
      <c r="B615" s="209" t="s">
        <v>1908</v>
      </c>
      <c r="C615" s="210" t="s">
        <v>768</v>
      </c>
      <c r="D615" s="210" t="s">
        <v>768</v>
      </c>
    </row>
    <row r="616" spans="1:4" ht="12.75" x14ac:dyDescent="0.2">
      <c r="A616" s="211" t="s">
        <v>1936</v>
      </c>
      <c r="B616" s="209" t="s">
        <v>1909</v>
      </c>
      <c r="C616" s="210" t="s">
        <v>768</v>
      </c>
      <c r="D616" s="210" t="s">
        <v>768</v>
      </c>
    </row>
    <row r="617" spans="1:4" ht="25.5" x14ac:dyDescent="0.2">
      <c r="A617" s="211" t="s">
        <v>1937</v>
      </c>
      <c r="B617" s="209" t="s">
        <v>1910</v>
      </c>
      <c r="C617" s="210" t="s">
        <v>768</v>
      </c>
      <c r="D617" s="210" t="s">
        <v>768</v>
      </c>
    </row>
    <row r="618" spans="1:4" ht="25.5" x14ac:dyDescent="0.2">
      <c r="A618" s="211" t="s">
        <v>1937</v>
      </c>
      <c r="B618" s="209" t="s">
        <v>1910</v>
      </c>
      <c r="C618" s="210" t="s">
        <v>768</v>
      </c>
      <c r="D618" s="210" t="s">
        <v>768</v>
      </c>
    </row>
    <row r="619" spans="1:4" ht="12.75" x14ac:dyDescent="0.2">
      <c r="A619" s="211" t="s">
        <v>1938</v>
      </c>
      <c r="B619" s="209" t="s">
        <v>1910</v>
      </c>
      <c r="C619" s="210" t="s">
        <v>768</v>
      </c>
      <c r="D619" s="210" t="s">
        <v>768</v>
      </c>
    </row>
    <row r="620" spans="1:4" ht="12.75" x14ac:dyDescent="0.2">
      <c r="A620" s="211" t="s">
        <v>1939</v>
      </c>
      <c r="B620" s="209" t="s">
        <v>1909</v>
      </c>
      <c r="C620" s="210" t="s">
        <v>768</v>
      </c>
      <c r="D620" s="210" t="s">
        <v>768</v>
      </c>
    </row>
    <row r="621" spans="1:4" ht="12.75" x14ac:dyDescent="0.2">
      <c r="A621" s="211" t="s">
        <v>1940</v>
      </c>
      <c r="B621" s="209" t="s">
        <v>1910</v>
      </c>
      <c r="C621" s="210" t="s">
        <v>768</v>
      </c>
      <c r="D621" s="210" t="s">
        <v>768</v>
      </c>
    </row>
    <row r="622" spans="1:4" ht="38.25" x14ac:dyDescent="0.2">
      <c r="A622" s="211" t="s">
        <v>1941</v>
      </c>
      <c r="B622" s="209" t="s">
        <v>1908</v>
      </c>
      <c r="C622" s="210" t="s">
        <v>768</v>
      </c>
      <c r="D622" s="210" t="s">
        <v>768</v>
      </c>
    </row>
    <row r="623" spans="1:4" ht="12.75" x14ac:dyDescent="0.2">
      <c r="A623" s="211" t="s">
        <v>1942</v>
      </c>
      <c r="B623" s="209" t="s">
        <v>1909</v>
      </c>
      <c r="C623" s="210" t="s">
        <v>768</v>
      </c>
      <c r="D623" s="210" t="s">
        <v>768</v>
      </c>
    </row>
    <row r="624" spans="1:4" ht="63.75" x14ac:dyDescent="0.2">
      <c r="A624" s="211" t="s">
        <v>1943</v>
      </c>
      <c r="B624" s="209" t="s">
        <v>1908</v>
      </c>
      <c r="C624" s="210">
        <v>7.3424014196960323</v>
      </c>
      <c r="D624" s="210" t="s">
        <v>768</v>
      </c>
    </row>
    <row r="625" spans="1:4" ht="51" x14ac:dyDescent="0.2">
      <c r="A625" s="211" t="s">
        <v>1944</v>
      </c>
      <c r="B625" s="209" t="s">
        <v>1908</v>
      </c>
      <c r="C625" s="210">
        <v>3.8813359383870516</v>
      </c>
      <c r="D625" s="210" t="s">
        <v>768</v>
      </c>
    </row>
    <row r="626" spans="1:4" ht="51" x14ac:dyDescent="0.2">
      <c r="A626" s="211" t="s">
        <v>1945</v>
      </c>
      <c r="B626" s="209" t="s">
        <v>1911</v>
      </c>
      <c r="C626" s="210">
        <v>6.4213964351982495</v>
      </c>
      <c r="D626" s="210" t="s">
        <v>768</v>
      </c>
    </row>
    <row r="627" spans="1:4" ht="63.75" x14ac:dyDescent="0.2">
      <c r="A627" s="211" t="s">
        <v>1946</v>
      </c>
      <c r="B627" s="209" t="s">
        <v>1911</v>
      </c>
      <c r="C627" s="210">
        <v>6.4293267885922516</v>
      </c>
      <c r="D627" s="210" t="s">
        <v>768</v>
      </c>
    </row>
    <row r="628" spans="1:4" ht="63.75" x14ac:dyDescent="0.2">
      <c r="A628" s="211" t="s">
        <v>1947</v>
      </c>
      <c r="B628" s="209" t="s">
        <v>1911</v>
      </c>
      <c r="C628" s="210">
        <v>6.4798944591963386</v>
      </c>
      <c r="D628" s="210" t="s">
        <v>768</v>
      </c>
    </row>
    <row r="629" spans="1:4" ht="25.5" x14ac:dyDescent="0.2">
      <c r="A629" s="211" t="s">
        <v>1948</v>
      </c>
      <c r="B629" s="209" t="s">
        <v>1913</v>
      </c>
      <c r="C629" s="210">
        <v>3.7843714724322868</v>
      </c>
      <c r="D629" s="210" t="s">
        <v>768</v>
      </c>
    </row>
    <row r="630" spans="1:4" ht="25.5" x14ac:dyDescent="0.2">
      <c r="A630" s="211" t="s">
        <v>1949</v>
      </c>
      <c r="B630" s="209" t="s">
        <v>1909</v>
      </c>
      <c r="C630" s="210" t="s">
        <v>768</v>
      </c>
      <c r="D630" s="210" t="s">
        <v>768</v>
      </c>
    </row>
    <row r="631" spans="1:4" ht="25.5" x14ac:dyDescent="0.2">
      <c r="A631" s="211" t="s">
        <v>1950</v>
      </c>
      <c r="B631" s="209" t="s">
        <v>1912</v>
      </c>
      <c r="C631" s="210">
        <v>3.0191402918555759</v>
      </c>
      <c r="D631" s="210" t="s">
        <v>768</v>
      </c>
    </row>
    <row r="632" spans="1:4" ht="25.5" x14ac:dyDescent="0.2">
      <c r="A632" s="211" t="s">
        <v>1951</v>
      </c>
      <c r="B632" s="209" t="s">
        <v>1910</v>
      </c>
      <c r="C632" s="210">
        <v>4.9458570948838663</v>
      </c>
      <c r="D632" s="210" t="s">
        <v>768</v>
      </c>
    </row>
    <row r="633" spans="1:4" ht="25.5" x14ac:dyDescent="0.2">
      <c r="A633" s="211" t="s">
        <v>1952</v>
      </c>
      <c r="B633" s="209" t="s">
        <v>1912</v>
      </c>
      <c r="C633" s="210">
        <v>4.6041488780923778</v>
      </c>
      <c r="D633" s="210" t="s">
        <v>768</v>
      </c>
    </row>
    <row r="634" spans="1:4" ht="38.25" x14ac:dyDescent="0.2">
      <c r="A634" s="211" t="s">
        <v>1953</v>
      </c>
      <c r="B634" s="209" t="s">
        <v>1918</v>
      </c>
      <c r="C634" s="210">
        <v>10.785247725987901</v>
      </c>
      <c r="D634" s="210" t="s">
        <v>768</v>
      </c>
    </row>
    <row r="635" spans="1:4" ht="25.5" x14ac:dyDescent="0.2">
      <c r="A635" s="211" t="s">
        <v>1954</v>
      </c>
      <c r="B635" s="209" t="s">
        <v>1918</v>
      </c>
      <c r="C635" s="210">
        <v>7.9258217374760855</v>
      </c>
      <c r="D635" s="210" t="s">
        <v>768</v>
      </c>
    </row>
    <row r="636" spans="1:4" ht="25.5" x14ac:dyDescent="0.2">
      <c r="A636" s="211" t="s">
        <v>1955</v>
      </c>
      <c r="B636" s="209" t="s">
        <v>1919</v>
      </c>
      <c r="C636" s="210" t="s">
        <v>768</v>
      </c>
      <c r="D636" s="210" t="s">
        <v>768</v>
      </c>
    </row>
    <row r="637" spans="1:4" ht="25.5" x14ac:dyDescent="0.2">
      <c r="A637" s="211" t="s">
        <v>1956</v>
      </c>
      <c r="B637" s="209" t="s">
        <v>1932</v>
      </c>
      <c r="C637" s="210">
        <v>4.5991092577184531</v>
      </c>
      <c r="D637" s="210" t="s">
        <v>768</v>
      </c>
    </row>
    <row r="638" spans="1:4" ht="25.5" x14ac:dyDescent="0.2">
      <c r="A638" s="211" t="s">
        <v>1957</v>
      </c>
      <c r="B638" s="209" t="s">
        <v>1914</v>
      </c>
      <c r="C638" s="210">
        <v>14.834485240366519</v>
      </c>
      <c r="D638" s="210" t="s">
        <v>768</v>
      </c>
    </row>
    <row r="639" spans="1:4" ht="25.5" x14ac:dyDescent="0.2">
      <c r="A639" s="211" t="s">
        <v>1958</v>
      </c>
      <c r="B639" s="209" t="s">
        <v>1915</v>
      </c>
      <c r="C639" s="210">
        <v>3.8724980121697845</v>
      </c>
      <c r="D639" s="210" t="s">
        <v>768</v>
      </c>
    </row>
    <row r="640" spans="1:4" ht="25.5" x14ac:dyDescent="0.2">
      <c r="A640" s="211" t="s">
        <v>1959</v>
      </c>
      <c r="B640" s="209" t="s">
        <v>1909</v>
      </c>
      <c r="C640" s="210" t="s">
        <v>768</v>
      </c>
      <c r="D640" s="210" t="s">
        <v>768</v>
      </c>
    </row>
    <row r="641" spans="1:4" ht="25.5" x14ac:dyDescent="0.2">
      <c r="A641" s="211" t="s">
        <v>1960</v>
      </c>
      <c r="B641" s="209" t="s">
        <v>1909</v>
      </c>
      <c r="C641" s="210" t="s">
        <v>768</v>
      </c>
      <c r="D641" s="210" t="s">
        <v>768</v>
      </c>
    </row>
    <row r="642" spans="1:4" ht="25.5" x14ac:dyDescent="0.2">
      <c r="A642" s="211" t="s">
        <v>1961</v>
      </c>
      <c r="B642" s="209" t="s">
        <v>1916</v>
      </c>
      <c r="C642" s="210" t="s">
        <v>768</v>
      </c>
      <c r="D642" s="210" t="s">
        <v>768</v>
      </c>
    </row>
    <row r="643" spans="1:4" ht="12.75" x14ac:dyDescent="0.2">
      <c r="A643" s="211" t="s">
        <v>1962</v>
      </c>
      <c r="B643" s="209" t="s">
        <v>1917</v>
      </c>
      <c r="C643" s="210" t="s">
        <v>768</v>
      </c>
      <c r="D643" s="210" t="s">
        <v>768</v>
      </c>
    </row>
    <row r="644" spans="1:4" ht="38.25" x14ac:dyDescent="0.2">
      <c r="A644" s="211" t="s">
        <v>1963</v>
      </c>
      <c r="B644" s="209" t="s">
        <v>1918</v>
      </c>
      <c r="C644" s="210" t="s">
        <v>768</v>
      </c>
      <c r="D644" s="210" t="s">
        <v>768</v>
      </c>
    </row>
    <row r="645" spans="1:4" ht="25.5" x14ac:dyDescent="0.2">
      <c r="A645" s="211" t="s">
        <v>1964</v>
      </c>
      <c r="B645" s="209" t="s">
        <v>1915</v>
      </c>
      <c r="C645" s="210" t="s">
        <v>768</v>
      </c>
      <c r="D645" s="210" t="s">
        <v>768</v>
      </c>
    </row>
    <row r="646" spans="1:4" ht="25.5" x14ac:dyDescent="0.2">
      <c r="A646" s="211" t="s">
        <v>1965</v>
      </c>
      <c r="B646" s="209" t="s">
        <v>1913</v>
      </c>
      <c r="C646" s="210" t="s">
        <v>768</v>
      </c>
      <c r="D646" s="210" t="s">
        <v>768</v>
      </c>
    </row>
    <row r="647" spans="1:4" ht="25.5" x14ac:dyDescent="0.2">
      <c r="A647" s="211" t="s">
        <v>1966</v>
      </c>
      <c r="B647" s="209" t="s">
        <v>1912</v>
      </c>
      <c r="C647" s="210" t="s">
        <v>768</v>
      </c>
      <c r="D647" s="210" t="s">
        <v>768</v>
      </c>
    </row>
    <row r="648" spans="1:4" ht="25.5" x14ac:dyDescent="0.2">
      <c r="A648" s="211" t="s">
        <v>1967</v>
      </c>
      <c r="B648" s="209" t="s">
        <v>1944</v>
      </c>
      <c r="C648" s="210" t="s">
        <v>768</v>
      </c>
      <c r="D648" s="210" t="s">
        <v>768</v>
      </c>
    </row>
    <row r="649" spans="1:4" ht="25.5" x14ac:dyDescent="0.2">
      <c r="A649" s="211" t="s">
        <v>1968</v>
      </c>
      <c r="B649" s="209" t="s">
        <v>1912</v>
      </c>
      <c r="C649" s="210" t="s">
        <v>768</v>
      </c>
      <c r="D649" s="210" t="s">
        <v>768</v>
      </c>
    </row>
    <row r="650" spans="1:4" ht="25.5" x14ac:dyDescent="0.2">
      <c r="A650" s="211" t="s">
        <v>1969</v>
      </c>
      <c r="B650" s="209" t="s">
        <v>1923</v>
      </c>
      <c r="C650" s="210" t="s">
        <v>768</v>
      </c>
      <c r="D650" s="210" t="s">
        <v>768</v>
      </c>
    </row>
    <row r="651" spans="1:4" ht="25.5" x14ac:dyDescent="0.2">
      <c r="A651" s="211" t="s">
        <v>1970</v>
      </c>
      <c r="B651" s="209" t="s">
        <v>1932</v>
      </c>
      <c r="C651" s="210" t="s">
        <v>768</v>
      </c>
      <c r="D651" s="210" t="s">
        <v>768</v>
      </c>
    </row>
    <row r="652" spans="1:4" ht="38.25" x14ac:dyDescent="0.2">
      <c r="A652" s="211" t="s">
        <v>1971</v>
      </c>
      <c r="B652" s="209" t="s">
        <v>1915</v>
      </c>
      <c r="C652" s="210" t="s">
        <v>768</v>
      </c>
      <c r="D652" s="210" t="s">
        <v>768</v>
      </c>
    </row>
    <row r="653" spans="1:4" ht="25.5" x14ac:dyDescent="0.2">
      <c r="A653" s="211" t="s">
        <v>1972</v>
      </c>
      <c r="B653" s="209" t="s">
        <v>1914</v>
      </c>
      <c r="C653" s="210" t="s">
        <v>768</v>
      </c>
      <c r="D653" s="210" t="s">
        <v>768</v>
      </c>
    </row>
    <row r="654" spans="1:4" ht="12.75" x14ac:dyDescent="0.2">
      <c r="A654" s="211" t="s">
        <v>1973</v>
      </c>
      <c r="B654" s="209" t="s">
        <v>1913</v>
      </c>
      <c r="C654" s="210">
        <v>3.8829179695030316</v>
      </c>
      <c r="D654" s="210" t="s">
        <v>768</v>
      </c>
    </row>
    <row r="655" spans="1:4" ht="38.25" x14ac:dyDescent="0.2">
      <c r="A655" s="211" t="s">
        <v>1974</v>
      </c>
      <c r="B655" s="209" t="s">
        <v>1912</v>
      </c>
      <c r="C655" s="210">
        <v>10.315464309498966</v>
      </c>
      <c r="D655" s="210" t="s">
        <v>768</v>
      </c>
    </row>
    <row r="656" spans="1:4" ht="38.25" x14ac:dyDescent="0.2">
      <c r="A656" s="211" t="s">
        <v>1974</v>
      </c>
      <c r="B656" s="209" t="s">
        <v>1912</v>
      </c>
      <c r="C656" s="210">
        <v>10.315464309498966</v>
      </c>
      <c r="D656" s="210" t="s">
        <v>768</v>
      </c>
    </row>
    <row r="657" spans="1:4" ht="25.5" x14ac:dyDescent="0.2">
      <c r="A657" s="211" t="s">
        <v>1975</v>
      </c>
      <c r="B657" s="209" t="s">
        <v>1912</v>
      </c>
      <c r="C657" s="210" t="s">
        <v>768</v>
      </c>
      <c r="D657" s="210" t="s">
        <v>768</v>
      </c>
    </row>
    <row r="658" spans="1:4" ht="38.25" x14ac:dyDescent="0.2">
      <c r="A658" s="211" t="s">
        <v>1976</v>
      </c>
      <c r="B658" s="209" t="s">
        <v>1918</v>
      </c>
      <c r="C658" s="210">
        <v>6.0088132111060411</v>
      </c>
      <c r="D658" s="210" t="s">
        <v>768</v>
      </c>
    </row>
    <row r="659" spans="1:4" ht="38.25" x14ac:dyDescent="0.2">
      <c r="A659" s="211" t="s">
        <v>1977</v>
      </c>
      <c r="B659" s="209" t="s">
        <v>1914</v>
      </c>
      <c r="C659" s="210" t="s">
        <v>768</v>
      </c>
      <c r="D659" s="210" t="s">
        <v>768</v>
      </c>
    </row>
    <row r="660" spans="1:4" ht="25.5" x14ac:dyDescent="0.2">
      <c r="A660" s="211" t="s">
        <v>1978</v>
      </c>
      <c r="B660" s="209" t="s">
        <v>1926</v>
      </c>
      <c r="C660" s="210" t="s">
        <v>768</v>
      </c>
      <c r="D660" s="210" t="s">
        <v>768</v>
      </c>
    </row>
    <row r="661" spans="1:4" ht="38.25" x14ac:dyDescent="0.2">
      <c r="A661" s="211" t="s">
        <v>1979</v>
      </c>
      <c r="B661" s="209" t="s">
        <v>1912</v>
      </c>
      <c r="C661" s="210" t="s">
        <v>768</v>
      </c>
      <c r="D661" s="210" t="s">
        <v>768</v>
      </c>
    </row>
    <row r="662" spans="1:4" ht="25.5" x14ac:dyDescent="0.2">
      <c r="A662" s="211" t="s">
        <v>1980</v>
      </c>
      <c r="B662" s="209" t="s">
        <v>1919</v>
      </c>
      <c r="C662" s="210" t="s">
        <v>768</v>
      </c>
      <c r="D662" s="210" t="s">
        <v>768</v>
      </c>
    </row>
    <row r="663" spans="1:4" ht="25.5" x14ac:dyDescent="0.2">
      <c r="A663" s="211" t="s">
        <v>1981</v>
      </c>
      <c r="B663" s="209" t="s">
        <v>1947</v>
      </c>
      <c r="C663" s="210">
        <v>10.137504278574056</v>
      </c>
      <c r="D663" s="210" t="s">
        <v>768</v>
      </c>
    </row>
    <row r="664" spans="1:4" ht="38.25" x14ac:dyDescent="0.2">
      <c r="A664" s="211" t="s">
        <v>1982</v>
      </c>
      <c r="B664" s="209" t="s">
        <v>1914</v>
      </c>
      <c r="C664" s="210" t="s">
        <v>768</v>
      </c>
      <c r="D664" s="210" t="s">
        <v>768</v>
      </c>
    </row>
    <row r="665" spans="1:4" ht="38.25" x14ac:dyDescent="0.2">
      <c r="A665" s="211" t="s">
        <v>1983</v>
      </c>
      <c r="B665" s="209" t="s">
        <v>1920</v>
      </c>
      <c r="C665" s="210" t="s">
        <v>768</v>
      </c>
      <c r="D665" s="210" t="s">
        <v>768</v>
      </c>
    </row>
    <row r="666" spans="1:4" ht="38.25" x14ac:dyDescent="0.2">
      <c r="A666" s="211" t="s">
        <v>1984</v>
      </c>
      <c r="B666" s="209" t="s">
        <v>1926</v>
      </c>
      <c r="C666" s="210" t="s">
        <v>768</v>
      </c>
      <c r="D666" s="210" t="s">
        <v>768</v>
      </c>
    </row>
    <row r="667" spans="1:4" ht="38.25" x14ac:dyDescent="0.2">
      <c r="A667" s="211" t="s">
        <v>1985</v>
      </c>
      <c r="B667" s="209" t="s">
        <v>1926</v>
      </c>
      <c r="C667" s="210" t="s">
        <v>768</v>
      </c>
      <c r="D667" s="210" t="s">
        <v>768</v>
      </c>
    </row>
    <row r="668" spans="1:4" ht="25.5" x14ac:dyDescent="0.2">
      <c r="A668" s="211" t="s">
        <v>1986</v>
      </c>
      <c r="B668" s="209" t="s">
        <v>1926</v>
      </c>
      <c r="C668" s="210" t="s">
        <v>768</v>
      </c>
      <c r="D668" s="210" t="s">
        <v>768</v>
      </c>
    </row>
    <row r="669" spans="1:4" ht="38.25" x14ac:dyDescent="0.2">
      <c r="A669" s="211" t="s">
        <v>1987</v>
      </c>
      <c r="B669" s="209" t="s">
        <v>1919</v>
      </c>
      <c r="C669" s="210" t="s">
        <v>768</v>
      </c>
      <c r="D669" s="210" t="s">
        <v>768</v>
      </c>
    </row>
    <row r="670" spans="1:4" ht="25.5" x14ac:dyDescent="0.2">
      <c r="A670" s="211" t="s">
        <v>1988</v>
      </c>
      <c r="B670" s="209" t="s">
        <v>1915</v>
      </c>
      <c r="C670" s="210" t="s">
        <v>768</v>
      </c>
      <c r="D670" s="210" t="s">
        <v>768</v>
      </c>
    </row>
    <row r="671" spans="1:4" ht="25.5" x14ac:dyDescent="0.2">
      <c r="A671" s="211" t="s">
        <v>1989</v>
      </c>
      <c r="B671" s="209" t="s">
        <v>1913</v>
      </c>
      <c r="C671" s="210" t="s">
        <v>768</v>
      </c>
      <c r="D671" s="210" t="s">
        <v>768</v>
      </c>
    </row>
    <row r="672" spans="1:4" ht="25.5" x14ac:dyDescent="0.2">
      <c r="A672" s="211" t="s">
        <v>1990</v>
      </c>
      <c r="B672" s="209" t="s">
        <v>1923</v>
      </c>
      <c r="C672" s="210" t="s">
        <v>768</v>
      </c>
      <c r="D672" s="210" t="s">
        <v>768</v>
      </c>
    </row>
    <row r="673" spans="1:4" ht="25.5" x14ac:dyDescent="0.2">
      <c r="A673" s="211" t="s">
        <v>1991</v>
      </c>
      <c r="B673" s="209" t="s">
        <v>1920</v>
      </c>
      <c r="C673" s="210" t="s">
        <v>768</v>
      </c>
      <c r="D673" s="210" t="s">
        <v>768</v>
      </c>
    </row>
    <row r="674" spans="1:4" ht="38.25" x14ac:dyDescent="0.2">
      <c r="A674" s="211" t="s">
        <v>1992</v>
      </c>
      <c r="B674" s="209" t="s">
        <v>1915</v>
      </c>
      <c r="C674" s="210" t="s">
        <v>768</v>
      </c>
      <c r="D674" s="210" t="s">
        <v>768</v>
      </c>
    </row>
    <row r="675" spans="1:4" ht="25.5" x14ac:dyDescent="0.2">
      <c r="A675" s="211" t="s">
        <v>1993</v>
      </c>
      <c r="B675" s="209" t="s">
        <v>1928</v>
      </c>
      <c r="C675" s="210" t="s">
        <v>768</v>
      </c>
      <c r="D675" s="210" t="s">
        <v>768</v>
      </c>
    </row>
    <row r="676" spans="1:4" ht="25.5" x14ac:dyDescent="0.2">
      <c r="A676" s="211" t="s">
        <v>1994</v>
      </c>
      <c r="B676" s="209" t="s">
        <v>1915</v>
      </c>
      <c r="C676" s="210" t="s">
        <v>768</v>
      </c>
      <c r="D676" s="210" t="s">
        <v>768</v>
      </c>
    </row>
    <row r="677" spans="1:4" ht="25.5" x14ac:dyDescent="0.2">
      <c r="A677" s="211" t="s">
        <v>1994</v>
      </c>
      <c r="B677" s="209" t="s">
        <v>1915</v>
      </c>
      <c r="C677" s="210" t="s">
        <v>768</v>
      </c>
      <c r="D677" s="210" t="s">
        <v>768</v>
      </c>
    </row>
    <row r="678" spans="1:4" ht="25.5" x14ac:dyDescent="0.2">
      <c r="A678" s="211" t="s">
        <v>1995</v>
      </c>
      <c r="B678" s="209" t="s">
        <v>1915</v>
      </c>
      <c r="C678" s="210" t="s">
        <v>768</v>
      </c>
      <c r="D678" s="210" t="s">
        <v>768</v>
      </c>
    </row>
    <row r="679" spans="1:4" ht="25.5" x14ac:dyDescent="0.2">
      <c r="A679" s="211" t="s">
        <v>1996</v>
      </c>
      <c r="B679" s="209" t="s">
        <v>1912</v>
      </c>
      <c r="C679" s="210">
        <v>6.1395706506591363</v>
      </c>
      <c r="D679" s="210" t="s">
        <v>768</v>
      </c>
    </row>
    <row r="680" spans="1:4" ht="25.5" x14ac:dyDescent="0.2">
      <c r="A680" s="211" t="s">
        <v>1997</v>
      </c>
      <c r="B680" s="209" t="s">
        <v>1926</v>
      </c>
      <c r="C680" s="210" t="s">
        <v>768</v>
      </c>
      <c r="D680" s="210" t="s">
        <v>768</v>
      </c>
    </row>
    <row r="681" spans="1:4" ht="25.5" x14ac:dyDescent="0.2">
      <c r="A681" s="211" t="s">
        <v>1998</v>
      </c>
      <c r="B681" s="209" t="s">
        <v>1919</v>
      </c>
      <c r="C681" s="210" t="s">
        <v>768</v>
      </c>
      <c r="D681" s="210" t="s">
        <v>768</v>
      </c>
    </row>
    <row r="682" spans="1:4" ht="12.75" x14ac:dyDescent="0.2">
      <c r="A682" s="211" t="s">
        <v>1999</v>
      </c>
      <c r="B682" s="209" t="s">
        <v>1929</v>
      </c>
      <c r="C682" s="210" t="s">
        <v>768</v>
      </c>
      <c r="D682" s="210" t="s">
        <v>768</v>
      </c>
    </row>
    <row r="683" spans="1:4" ht="38.25" x14ac:dyDescent="0.2">
      <c r="A683" s="211" t="s">
        <v>2000</v>
      </c>
      <c r="B683" s="209" t="s">
        <v>1919</v>
      </c>
      <c r="C683" s="210" t="s">
        <v>768</v>
      </c>
      <c r="D683" s="210" t="s">
        <v>768</v>
      </c>
    </row>
    <row r="684" spans="1:4" ht="38.25" x14ac:dyDescent="0.2">
      <c r="A684" s="211" t="s">
        <v>2001</v>
      </c>
      <c r="B684" s="209" t="s">
        <v>1920</v>
      </c>
      <c r="C684" s="210" t="s">
        <v>768</v>
      </c>
      <c r="D684" s="210" t="s">
        <v>768</v>
      </c>
    </row>
    <row r="685" spans="1:4" ht="25.5" x14ac:dyDescent="0.2">
      <c r="A685" s="211" t="s">
        <v>2002</v>
      </c>
      <c r="B685" s="209" t="s">
        <v>1909</v>
      </c>
      <c r="C685" s="210">
        <v>7.8484704720743519</v>
      </c>
      <c r="D685" s="210" t="s">
        <v>768</v>
      </c>
    </row>
    <row r="686" spans="1:4" ht="25.5" x14ac:dyDescent="0.2">
      <c r="A686" s="211" t="s">
        <v>2003</v>
      </c>
      <c r="B686" s="209" t="s">
        <v>1931</v>
      </c>
      <c r="C686" s="210" t="s">
        <v>768</v>
      </c>
      <c r="D686" s="210" t="s">
        <v>768</v>
      </c>
    </row>
    <row r="687" spans="1:4" ht="38.25" x14ac:dyDescent="0.2">
      <c r="A687" s="211" t="s">
        <v>2004</v>
      </c>
      <c r="B687" s="209" t="s">
        <v>1932</v>
      </c>
      <c r="C687" s="210" t="s">
        <v>768</v>
      </c>
      <c r="D687" s="210" t="s">
        <v>768</v>
      </c>
    </row>
    <row r="688" spans="1:4" ht="25.5" x14ac:dyDescent="0.2">
      <c r="A688" s="211" t="s">
        <v>2005</v>
      </c>
      <c r="B688" s="209" t="s">
        <v>1926</v>
      </c>
      <c r="C688" s="210">
        <v>4.6109551621626936</v>
      </c>
      <c r="D688" s="210" t="s">
        <v>768</v>
      </c>
    </row>
    <row r="689" spans="1:4" ht="38.25" x14ac:dyDescent="0.2">
      <c r="A689" s="211" t="s">
        <v>2006</v>
      </c>
      <c r="B689" s="209" t="s">
        <v>1943</v>
      </c>
      <c r="C689" s="210" t="s">
        <v>768</v>
      </c>
      <c r="D689" s="210" t="s">
        <v>768</v>
      </c>
    </row>
    <row r="690" spans="1:4" ht="38.25" x14ac:dyDescent="0.2">
      <c r="A690" s="211" t="s">
        <v>2007</v>
      </c>
      <c r="B690" s="209" t="s">
        <v>1912</v>
      </c>
      <c r="C690" s="210" t="s">
        <v>768</v>
      </c>
      <c r="D690" s="210" t="s">
        <v>768</v>
      </c>
    </row>
    <row r="691" spans="1:4" ht="25.5" x14ac:dyDescent="0.2">
      <c r="A691" s="211" t="s">
        <v>2008</v>
      </c>
      <c r="B691" s="209" t="s">
        <v>1914</v>
      </c>
      <c r="C691" s="210" t="s">
        <v>768</v>
      </c>
      <c r="D691" s="210" t="s">
        <v>768</v>
      </c>
    </row>
    <row r="692" spans="1:4" ht="25.5" x14ac:dyDescent="0.2">
      <c r="A692" s="211" t="s">
        <v>2009</v>
      </c>
      <c r="B692" s="209" t="s">
        <v>1933</v>
      </c>
      <c r="C692" s="210" t="s">
        <v>768</v>
      </c>
      <c r="D692" s="210" t="s">
        <v>768</v>
      </c>
    </row>
    <row r="693" spans="1:4" ht="12.75" x14ac:dyDescent="0.2">
      <c r="A693" s="211" t="s">
        <v>2010</v>
      </c>
      <c r="B693" s="209" t="s">
        <v>1913</v>
      </c>
      <c r="C693" s="210" t="s">
        <v>768</v>
      </c>
      <c r="D693" s="210" t="s">
        <v>768</v>
      </c>
    </row>
    <row r="694" spans="1:4" ht="12.75" x14ac:dyDescent="0.2">
      <c r="A694" s="211" t="s">
        <v>2011</v>
      </c>
      <c r="B694" s="209" t="s">
        <v>1913</v>
      </c>
      <c r="C694" s="210">
        <v>10.086360954437819</v>
      </c>
      <c r="D694" s="210" t="s">
        <v>768</v>
      </c>
    </row>
    <row r="695" spans="1:4" ht="38.25" x14ac:dyDescent="0.2">
      <c r="A695" s="211" t="s">
        <v>2012</v>
      </c>
      <c r="B695" s="209" t="s">
        <v>1914</v>
      </c>
      <c r="C695" s="210" t="s">
        <v>768</v>
      </c>
      <c r="D695" s="210" t="s">
        <v>768</v>
      </c>
    </row>
    <row r="696" spans="1:4" ht="38.25" x14ac:dyDescent="0.2">
      <c r="A696" s="211" t="s">
        <v>1983</v>
      </c>
      <c r="B696" s="209" t="s">
        <v>1920</v>
      </c>
      <c r="C696" s="210" t="s">
        <v>768</v>
      </c>
      <c r="D696" s="210" t="s">
        <v>768</v>
      </c>
    </row>
    <row r="697" spans="1:4" ht="25.5" x14ac:dyDescent="0.2">
      <c r="A697" s="211" t="s">
        <v>2013</v>
      </c>
      <c r="B697" s="209" t="s">
        <v>1915</v>
      </c>
      <c r="C697" s="210" t="s">
        <v>768</v>
      </c>
      <c r="D697" s="210" t="s">
        <v>768</v>
      </c>
    </row>
    <row r="698" spans="1:4" ht="25.5" x14ac:dyDescent="0.2">
      <c r="A698" s="211" t="s">
        <v>2014</v>
      </c>
      <c r="B698" s="209" t="s">
        <v>1910</v>
      </c>
      <c r="C698" s="210" t="s">
        <v>768</v>
      </c>
      <c r="D698" s="210" t="s">
        <v>768</v>
      </c>
    </row>
    <row r="699" spans="1:4" ht="38.25" x14ac:dyDescent="0.2">
      <c r="A699" s="211" t="s">
        <v>2015</v>
      </c>
      <c r="B699" s="209" t="s">
        <v>1934</v>
      </c>
      <c r="C699" s="210" t="s">
        <v>768</v>
      </c>
      <c r="D699" s="210" t="s">
        <v>768</v>
      </c>
    </row>
    <row r="700" spans="1:4" ht="25.5" x14ac:dyDescent="0.2">
      <c r="A700" s="211" t="s">
        <v>2016</v>
      </c>
      <c r="B700" s="209" t="s">
        <v>1935</v>
      </c>
      <c r="C700" s="210" t="s">
        <v>768</v>
      </c>
      <c r="D700" s="210" t="s">
        <v>768</v>
      </c>
    </row>
    <row r="701" spans="1:4" ht="25.5" x14ac:dyDescent="0.2">
      <c r="A701" s="211" t="s">
        <v>2017</v>
      </c>
      <c r="B701" s="209" t="s">
        <v>1913</v>
      </c>
      <c r="C701" s="210" t="s">
        <v>768</v>
      </c>
      <c r="D701" s="210" t="s">
        <v>768</v>
      </c>
    </row>
    <row r="702" spans="1:4" ht="25.5" x14ac:dyDescent="0.2">
      <c r="A702" s="211" t="s">
        <v>2018</v>
      </c>
      <c r="B702" s="209" t="s">
        <v>1926</v>
      </c>
      <c r="C702" s="210">
        <v>5.0028529552534158</v>
      </c>
      <c r="D702" s="210" t="s">
        <v>768</v>
      </c>
    </row>
    <row r="703" spans="1:4" ht="25.5" x14ac:dyDescent="0.2">
      <c r="A703" s="211" t="s">
        <v>2019</v>
      </c>
      <c r="B703" s="209" t="s">
        <v>1946</v>
      </c>
      <c r="C703" s="210" t="s">
        <v>768</v>
      </c>
      <c r="D703" s="210" t="s">
        <v>768</v>
      </c>
    </row>
    <row r="704" spans="1:4" ht="25.5" x14ac:dyDescent="0.2">
      <c r="A704" s="211" t="s">
        <v>2020</v>
      </c>
      <c r="B704" s="209" t="s">
        <v>1920</v>
      </c>
      <c r="C704" s="210" t="s">
        <v>768</v>
      </c>
      <c r="D704" s="210" t="s">
        <v>768</v>
      </c>
    </row>
    <row r="705" spans="1:4" ht="25.5" x14ac:dyDescent="0.2">
      <c r="A705" s="211" t="s">
        <v>2021</v>
      </c>
      <c r="B705" s="209" t="s">
        <v>1918</v>
      </c>
      <c r="C705" s="210" t="s">
        <v>768</v>
      </c>
      <c r="D705" s="210" t="s">
        <v>768</v>
      </c>
    </row>
    <row r="706" spans="1:4" ht="25.5" x14ac:dyDescent="0.2">
      <c r="A706" s="211" t="s">
        <v>2022</v>
      </c>
      <c r="B706" s="209" t="s">
        <v>1920</v>
      </c>
      <c r="C706" s="210" t="s">
        <v>768</v>
      </c>
      <c r="D706" s="210" t="s">
        <v>768</v>
      </c>
    </row>
    <row r="707" spans="1:4" ht="38.25" x14ac:dyDescent="0.2">
      <c r="A707" s="211" t="s">
        <v>2023</v>
      </c>
      <c r="B707" s="209" t="s">
        <v>1918</v>
      </c>
      <c r="C707" s="210" t="s">
        <v>768</v>
      </c>
      <c r="D707" s="210" t="s">
        <v>768</v>
      </c>
    </row>
    <row r="708" spans="1:4" ht="25.5" x14ac:dyDescent="0.2">
      <c r="A708" s="211" t="s">
        <v>2024</v>
      </c>
      <c r="B708" s="209" t="s">
        <v>1913</v>
      </c>
      <c r="C708" s="210">
        <v>1.8701415142753575</v>
      </c>
      <c r="D708" s="210" t="s">
        <v>768</v>
      </c>
    </row>
    <row r="709" spans="1:4" ht="38.25" x14ac:dyDescent="0.2">
      <c r="A709" s="211" t="s">
        <v>2025</v>
      </c>
      <c r="B709" s="209" t="s">
        <v>1920</v>
      </c>
      <c r="C709" s="210" t="s">
        <v>768</v>
      </c>
      <c r="D709" s="210" t="s">
        <v>768</v>
      </c>
    </row>
    <row r="710" spans="1:4" ht="38.25" x14ac:dyDescent="0.2">
      <c r="A710" s="211" t="s">
        <v>2026</v>
      </c>
      <c r="B710" s="209" t="s">
        <v>1920</v>
      </c>
      <c r="C710" s="210">
        <v>3.2479812759887992</v>
      </c>
      <c r="D710" s="210" t="s">
        <v>768</v>
      </c>
    </row>
    <row r="711" spans="1:4" ht="25.5" x14ac:dyDescent="0.2">
      <c r="A711" s="211" t="s">
        <v>2027</v>
      </c>
      <c r="B711" s="209" t="s">
        <v>1915</v>
      </c>
      <c r="C711" s="210">
        <v>3.8484251813442989</v>
      </c>
      <c r="D711" s="210" t="s">
        <v>768</v>
      </c>
    </row>
    <row r="712" spans="1:4" ht="25.5" x14ac:dyDescent="0.2">
      <c r="A712" s="211" t="s">
        <v>2028</v>
      </c>
      <c r="B712" s="209" t="s">
        <v>1909</v>
      </c>
      <c r="C712" s="210" t="s">
        <v>768</v>
      </c>
      <c r="D712" s="210" t="s">
        <v>768</v>
      </c>
    </row>
    <row r="713" spans="1:4" ht="25.5" x14ac:dyDescent="0.2">
      <c r="A713" s="211" t="s">
        <v>2029</v>
      </c>
      <c r="B713" s="209" t="s">
        <v>1912</v>
      </c>
      <c r="C713" s="210">
        <v>8.171075869838889</v>
      </c>
      <c r="D713" s="210" t="s">
        <v>768</v>
      </c>
    </row>
    <row r="714" spans="1:4" ht="38.25" x14ac:dyDescent="0.2">
      <c r="A714" s="211" t="s">
        <v>2030</v>
      </c>
      <c r="B714" s="209" t="s">
        <v>1918</v>
      </c>
      <c r="C714" s="210">
        <v>8.4965545207392008</v>
      </c>
      <c r="D714" s="210" t="s">
        <v>768</v>
      </c>
    </row>
    <row r="715" spans="1:4" ht="25.5" x14ac:dyDescent="0.2">
      <c r="A715" s="211" t="s">
        <v>2031</v>
      </c>
      <c r="B715" s="209" t="s">
        <v>1913</v>
      </c>
      <c r="C715" s="210" t="s">
        <v>768</v>
      </c>
      <c r="D715" s="210" t="s">
        <v>768</v>
      </c>
    </row>
    <row r="716" spans="1:4" ht="38.25" x14ac:dyDescent="0.2">
      <c r="A716" s="211" t="s">
        <v>2032</v>
      </c>
      <c r="B716" s="209" t="s">
        <v>1918</v>
      </c>
      <c r="C716" s="210" t="s">
        <v>768</v>
      </c>
      <c r="D716" s="210" t="s">
        <v>768</v>
      </c>
    </row>
    <row r="717" spans="1:4" ht="38.25" x14ac:dyDescent="0.2">
      <c r="A717" s="211" t="s">
        <v>2033</v>
      </c>
      <c r="B717" s="209" t="s">
        <v>1932</v>
      </c>
      <c r="C717" s="210" t="s">
        <v>768</v>
      </c>
      <c r="D717" s="210" t="s">
        <v>768</v>
      </c>
    </row>
    <row r="718" spans="1:4" ht="25.5" x14ac:dyDescent="0.2">
      <c r="A718" s="211" t="s">
        <v>2034</v>
      </c>
      <c r="B718" s="209" t="s">
        <v>1926</v>
      </c>
      <c r="C718" s="210">
        <v>2.5476377450996179</v>
      </c>
      <c r="D718" s="210" t="s">
        <v>768</v>
      </c>
    </row>
    <row r="719" spans="1:4" ht="38.25" x14ac:dyDescent="0.2">
      <c r="A719" s="211" t="s">
        <v>2035</v>
      </c>
      <c r="B719" s="209" t="s">
        <v>1936</v>
      </c>
      <c r="C719" s="210" t="s">
        <v>768</v>
      </c>
      <c r="D719" s="210" t="s">
        <v>768</v>
      </c>
    </row>
    <row r="720" spans="1:4" ht="38.25" x14ac:dyDescent="0.2">
      <c r="A720" s="211" t="s">
        <v>2036</v>
      </c>
      <c r="B720" s="209" t="s">
        <v>1926</v>
      </c>
      <c r="C720" s="210" t="s">
        <v>768</v>
      </c>
      <c r="D720" s="210" t="s">
        <v>768</v>
      </c>
    </row>
    <row r="721" spans="1:4" ht="25.5" x14ac:dyDescent="0.2">
      <c r="A721" s="211" t="s">
        <v>2037</v>
      </c>
      <c r="B721" s="209" t="s">
        <v>1915</v>
      </c>
      <c r="C721" s="210">
        <v>4.5201138395540781</v>
      </c>
      <c r="D721" s="210" t="s">
        <v>768</v>
      </c>
    </row>
    <row r="722" spans="1:4" ht="25.5" x14ac:dyDescent="0.2">
      <c r="A722" s="211" t="s">
        <v>2038</v>
      </c>
      <c r="B722" s="209" t="s">
        <v>1919</v>
      </c>
      <c r="C722" s="210" t="s">
        <v>768</v>
      </c>
      <c r="D722" s="210" t="s">
        <v>768</v>
      </c>
    </row>
    <row r="723" spans="1:4" ht="25.5" x14ac:dyDescent="0.2">
      <c r="A723" s="211" t="s">
        <v>2039</v>
      </c>
      <c r="B723" s="209" t="s">
        <v>1915</v>
      </c>
      <c r="C723" s="210" t="s">
        <v>768</v>
      </c>
      <c r="D723" s="210" t="s">
        <v>768</v>
      </c>
    </row>
    <row r="724" spans="1:4" ht="25.5" x14ac:dyDescent="0.2">
      <c r="A724" s="211" t="s">
        <v>2040</v>
      </c>
      <c r="B724" s="209" t="s">
        <v>1912</v>
      </c>
      <c r="C724" s="210">
        <v>12.826413509323427</v>
      </c>
      <c r="D724" s="210" t="s">
        <v>768</v>
      </c>
    </row>
    <row r="725" spans="1:4" ht="25.5" x14ac:dyDescent="0.2">
      <c r="A725" s="211" t="s">
        <v>2041</v>
      </c>
      <c r="B725" s="209" t="s">
        <v>1920</v>
      </c>
      <c r="C725" s="210" t="s">
        <v>768</v>
      </c>
      <c r="D725" s="210" t="s">
        <v>768</v>
      </c>
    </row>
    <row r="726" spans="1:4" ht="25.5" x14ac:dyDescent="0.2">
      <c r="A726" s="211" t="s">
        <v>2042</v>
      </c>
      <c r="B726" s="209" t="s">
        <v>1919</v>
      </c>
      <c r="C726" s="210">
        <v>3.8721325304623777</v>
      </c>
      <c r="D726" s="210" t="s">
        <v>768</v>
      </c>
    </row>
    <row r="727" spans="1:4" ht="25.5" x14ac:dyDescent="0.2">
      <c r="A727" s="211" t="s">
        <v>2043</v>
      </c>
      <c r="B727" s="209" t="s">
        <v>1913</v>
      </c>
      <c r="C727" s="210">
        <v>4.195632019157145</v>
      </c>
      <c r="D727" s="210" t="s">
        <v>768</v>
      </c>
    </row>
    <row r="728" spans="1:4" ht="25.5" x14ac:dyDescent="0.2">
      <c r="A728" s="211" t="s">
        <v>2044</v>
      </c>
      <c r="B728" s="209" t="s">
        <v>1911</v>
      </c>
      <c r="C728" s="210" t="s">
        <v>768</v>
      </c>
      <c r="D728" s="210" t="s">
        <v>768</v>
      </c>
    </row>
    <row r="729" spans="1:4" ht="38.25" x14ac:dyDescent="0.2">
      <c r="A729" s="211" t="s">
        <v>2045</v>
      </c>
      <c r="B729" s="209" t="s">
        <v>1912</v>
      </c>
      <c r="C729" s="210" t="s">
        <v>768</v>
      </c>
      <c r="D729" s="210" t="s">
        <v>768</v>
      </c>
    </row>
    <row r="730" spans="1:4" ht="25.5" x14ac:dyDescent="0.2">
      <c r="A730" s="211" t="s">
        <v>2046</v>
      </c>
      <c r="B730" s="209" t="s">
        <v>1915</v>
      </c>
      <c r="C730" s="210">
        <v>6.2936318552698793</v>
      </c>
      <c r="D730" s="210" t="s">
        <v>768</v>
      </c>
    </row>
    <row r="731" spans="1:4" ht="25.5" x14ac:dyDescent="0.2">
      <c r="A731" s="211" t="s">
        <v>2047</v>
      </c>
      <c r="B731" s="209" t="s">
        <v>1910</v>
      </c>
      <c r="C731" s="210" t="s">
        <v>768</v>
      </c>
      <c r="D731" s="210" t="s">
        <v>768</v>
      </c>
    </row>
    <row r="732" spans="1:4" ht="25.5" x14ac:dyDescent="0.2">
      <c r="A732" s="211" t="s">
        <v>2048</v>
      </c>
      <c r="B732" s="209" t="s">
        <v>1926</v>
      </c>
      <c r="C732" s="210" t="s">
        <v>768</v>
      </c>
      <c r="D732" s="210" t="s">
        <v>768</v>
      </c>
    </row>
    <row r="733" spans="1:4" ht="25.5" x14ac:dyDescent="0.2">
      <c r="A733" s="211" t="s">
        <v>2049</v>
      </c>
      <c r="B733" s="209" t="s">
        <v>1914</v>
      </c>
      <c r="C733" s="210">
        <v>16.805495462972974</v>
      </c>
      <c r="D733" s="210" t="s">
        <v>768</v>
      </c>
    </row>
    <row r="734" spans="1:4" ht="38.25" x14ac:dyDescent="0.2">
      <c r="A734" s="211" t="s">
        <v>2050</v>
      </c>
      <c r="B734" s="209" t="s">
        <v>1933</v>
      </c>
      <c r="C734" s="210">
        <v>4.1134361316164618</v>
      </c>
      <c r="D734" s="210" t="s">
        <v>768</v>
      </c>
    </row>
    <row r="735" spans="1:4" ht="25.5" x14ac:dyDescent="0.2">
      <c r="A735" s="211" t="s">
        <v>2051</v>
      </c>
      <c r="B735" s="209" t="s">
        <v>1938</v>
      </c>
      <c r="C735" s="210" t="s">
        <v>768</v>
      </c>
      <c r="D735" s="210" t="s">
        <v>768</v>
      </c>
    </row>
    <row r="736" spans="1:4" ht="25.5" x14ac:dyDescent="0.2">
      <c r="A736" s="211" t="s">
        <v>2052</v>
      </c>
      <c r="B736" s="209" t="s">
        <v>1913</v>
      </c>
      <c r="C736" s="210" t="s">
        <v>768</v>
      </c>
      <c r="D736" s="210" t="s">
        <v>768</v>
      </c>
    </row>
    <row r="737" spans="1:4" ht="25.5" x14ac:dyDescent="0.2">
      <c r="A737" s="211" t="s">
        <v>2053</v>
      </c>
      <c r="B737" s="209" t="s">
        <v>1912</v>
      </c>
      <c r="C737" s="210" t="s">
        <v>768</v>
      </c>
      <c r="D737" s="210" t="s">
        <v>768</v>
      </c>
    </row>
    <row r="738" spans="1:4" ht="25.5" x14ac:dyDescent="0.2">
      <c r="A738" s="211" t="s">
        <v>2054</v>
      </c>
      <c r="B738" s="209" t="s">
        <v>1919</v>
      </c>
      <c r="C738" s="210" t="s">
        <v>768</v>
      </c>
      <c r="D738" s="210" t="s">
        <v>768</v>
      </c>
    </row>
    <row r="739" spans="1:4" ht="25.5" x14ac:dyDescent="0.2">
      <c r="A739" s="211" t="s">
        <v>2055</v>
      </c>
      <c r="B739" s="209" t="s">
        <v>1939</v>
      </c>
      <c r="C739" s="210" t="s">
        <v>768</v>
      </c>
      <c r="D739" s="210" t="s">
        <v>768</v>
      </c>
    </row>
    <row r="740" spans="1:4" ht="38.25" x14ac:dyDescent="0.2">
      <c r="A740" s="211" t="s">
        <v>2056</v>
      </c>
      <c r="B740" s="209" t="s">
        <v>1918</v>
      </c>
      <c r="C740" s="210" t="s">
        <v>768</v>
      </c>
      <c r="D740" s="210" t="s">
        <v>768</v>
      </c>
    </row>
    <row r="741" spans="1:4" ht="25.5" x14ac:dyDescent="0.2">
      <c r="A741" s="211" t="s">
        <v>2057</v>
      </c>
      <c r="B741" s="209" t="s">
        <v>1933</v>
      </c>
      <c r="C741" s="210" t="s">
        <v>768</v>
      </c>
      <c r="D741" s="210" t="s">
        <v>768</v>
      </c>
    </row>
    <row r="742" spans="1:4" ht="25.5" x14ac:dyDescent="0.2">
      <c r="A742" s="211" t="s">
        <v>2058</v>
      </c>
      <c r="B742" s="209" t="s">
        <v>1940</v>
      </c>
      <c r="C742" s="210" t="s">
        <v>768</v>
      </c>
      <c r="D742" s="210" t="s">
        <v>768</v>
      </c>
    </row>
    <row r="743" spans="1:4" ht="25.5" x14ac:dyDescent="0.2">
      <c r="A743" s="211" t="s">
        <v>2059</v>
      </c>
      <c r="B743" s="209" t="s">
        <v>1914</v>
      </c>
      <c r="C743" s="210">
        <v>7.3330702979125491</v>
      </c>
      <c r="D743" s="210" t="s">
        <v>768</v>
      </c>
    </row>
    <row r="744" spans="1:4" ht="25.5" x14ac:dyDescent="0.2">
      <c r="A744" s="211" t="s">
        <v>2060</v>
      </c>
      <c r="B744" s="209" t="s">
        <v>1923</v>
      </c>
      <c r="C744" s="210" t="s">
        <v>768</v>
      </c>
      <c r="D744" s="210" t="s">
        <v>768</v>
      </c>
    </row>
    <row r="745" spans="1:4" ht="25.5" x14ac:dyDescent="0.2">
      <c r="A745" s="211" t="s">
        <v>2061</v>
      </c>
      <c r="B745" s="209" t="s">
        <v>1918</v>
      </c>
      <c r="C745" s="210">
        <v>6.3801436387580734</v>
      </c>
      <c r="D745" s="210" t="s">
        <v>768</v>
      </c>
    </row>
    <row r="746" spans="1:4" ht="25.5" x14ac:dyDescent="0.2">
      <c r="A746" s="211" t="s">
        <v>2062</v>
      </c>
      <c r="B746" s="209" t="s">
        <v>1915</v>
      </c>
      <c r="C746" s="210" t="s">
        <v>768</v>
      </c>
      <c r="D746" s="210" t="s">
        <v>768</v>
      </c>
    </row>
    <row r="747" spans="1:4" ht="38.25" x14ac:dyDescent="0.2">
      <c r="A747" s="211" t="s">
        <v>2063</v>
      </c>
      <c r="B747" s="209" t="s">
        <v>1918</v>
      </c>
      <c r="C747" s="210" t="s">
        <v>768</v>
      </c>
      <c r="D747" s="210" t="s">
        <v>768</v>
      </c>
    </row>
    <row r="748" spans="1:4" ht="25.5" x14ac:dyDescent="0.2">
      <c r="A748" s="211" t="s">
        <v>2064</v>
      </c>
      <c r="B748" s="209" t="s">
        <v>1926</v>
      </c>
      <c r="C748" s="210" t="s">
        <v>768</v>
      </c>
      <c r="D748" s="210" t="s">
        <v>768</v>
      </c>
    </row>
    <row r="749" spans="1:4" ht="25.5" x14ac:dyDescent="0.2">
      <c r="A749" s="211" t="s">
        <v>2065</v>
      </c>
      <c r="B749" s="209" t="s">
        <v>1918</v>
      </c>
      <c r="C749" s="210" t="s">
        <v>768</v>
      </c>
      <c r="D749" s="210" t="s">
        <v>768</v>
      </c>
    </row>
    <row r="750" spans="1:4" ht="25.5" x14ac:dyDescent="0.2">
      <c r="A750" s="211" t="s">
        <v>2066</v>
      </c>
      <c r="B750" s="209" t="s">
        <v>1945</v>
      </c>
      <c r="C750" s="210" t="s">
        <v>768</v>
      </c>
      <c r="D750" s="210" t="s">
        <v>768</v>
      </c>
    </row>
    <row r="751" spans="1:4" ht="25.5" x14ac:dyDescent="0.2">
      <c r="A751" s="211" t="s">
        <v>2067</v>
      </c>
      <c r="B751" s="209" t="s">
        <v>1912</v>
      </c>
      <c r="C751" s="210">
        <v>6.9480492759000647</v>
      </c>
      <c r="D751" s="210" t="s">
        <v>768</v>
      </c>
    </row>
    <row r="752" spans="1:4" ht="25.5" x14ac:dyDescent="0.2">
      <c r="A752" s="211" t="s">
        <v>2068</v>
      </c>
      <c r="B752" s="209" t="s">
        <v>1926</v>
      </c>
      <c r="C752" s="210" t="s">
        <v>768</v>
      </c>
      <c r="D752" s="210" t="s">
        <v>768</v>
      </c>
    </row>
    <row r="753" spans="1:4" ht="38.25" x14ac:dyDescent="0.2">
      <c r="A753" s="211" t="s">
        <v>2069</v>
      </c>
      <c r="B753" s="209" t="s">
        <v>1919</v>
      </c>
      <c r="C753" s="210" t="s">
        <v>768</v>
      </c>
      <c r="D753" s="210" t="s">
        <v>768</v>
      </c>
    </row>
    <row r="754" spans="1:4" ht="25.5" x14ac:dyDescent="0.2">
      <c r="A754" s="211" t="s">
        <v>2070</v>
      </c>
      <c r="B754" s="209" t="s">
        <v>1942</v>
      </c>
      <c r="C754" s="210" t="s">
        <v>768</v>
      </c>
      <c r="D754" s="210" t="s">
        <v>768</v>
      </c>
    </row>
    <row r="755" spans="1:4" ht="25.5" x14ac:dyDescent="0.2">
      <c r="A755" s="211" t="s">
        <v>2071</v>
      </c>
      <c r="B755" s="209" t="s">
        <v>1933</v>
      </c>
      <c r="C755" s="210" t="s">
        <v>768</v>
      </c>
      <c r="D755" s="210" t="s">
        <v>768</v>
      </c>
    </row>
    <row r="756" spans="1:4" ht="25.5" x14ac:dyDescent="0.2">
      <c r="A756" s="211" t="s">
        <v>2072</v>
      </c>
      <c r="B756" s="209" t="s">
        <v>1919</v>
      </c>
      <c r="C756" s="210" t="s">
        <v>768</v>
      </c>
      <c r="D756" s="210" t="s">
        <v>768</v>
      </c>
    </row>
    <row r="757" spans="1:4" ht="25.5" x14ac:dyDescent="0.2">
      <c r="A757" s="211" t="s">
        <v>2073</v>
      </c>
      <c r="B757" s="209" t="s">
        <v>1932</v>
      </c>
      <c r="C757" s="210" t="s">
        <v>768</v>
      </c>
      <c r="D757" s="210" t="s">
        <v>768</v>
      </c>
    </row>
    <row r="758" spans="1:4" ht="25.5" x14ac:dyDescent="0.2">
      <c r="A758" s="211" t="s">
        <v>2074</v>
      </c>
      <c r="B758" s="209" t="s">
        <v>1915</v>
      </c>
      <c r="C758" s="210">
        <v>12.222087344613223</v>
      </c>
      <c r="D758" s="210" t="s">
        <v>768</v>
      </c>
    </row>
    <row r="759" spans="1:4" ht="25.5" x14ac:dyDescent="0.2">
      <c r="A759" s="211" t="s">
        <v>2052</v>
      </c>
      <c r="B759" s="209" t="s">
        <v>1913</v>
      </c>
      <c r="C759" s="210" t="s">
        <v>768</v>
      </c>
      <c r="D759" s="210" t="s">
        <v>768</v>
      </c>
    </row>
    <row r="760" spans="1:4" ht="12.75" x14ac:dyDescent="0.2">
      <c r="A760" s="211" t="s">
        <v>2075</v>
      </c>
      <c r="B760" s="209" t="s">
        <v>768</v>
      </c>
      <c r="C760" s="210" t="s">
        <v>768</v>
      </c>
      <c r="D760" s="210" t="s">
        <v>768</v>
      </c>
    </row>
    <row r="761" spans="1:4" ht="25.5" x14ac:dyDescent="0.2">
      <c r="A761" s="211" t="s">
        <v>2076</v>
      </c>
      <c r="B761" s="209" t="s">
        <v>2075</v>
      </c>
      <c r="C761" s="210">
        <v>2.5969259741586503</v>
      </c>
      <c r="D761" s="210" t="s">
        <v>768</v>
      </c>
    </row>
    <row r="762" spans="1:4" ht="25.5" x14ac:dyDescent="0.2">
      <c r="A762" s="211" t="s">
        <v>2077</v>
      </c>
      <c r="B762" s="209" t="s">
        <v>2075</v>
      </c>
      <c r="C762" s="210">
        <v>4.5835450806155178</v>
      </c>
      <c r="D762" s="210" t="s">
        <v>768</v>
      </c>
    </row>
  </sheetData>
  <sheetProtection selectLockedCells="1" selectUnlockedCells="1"/>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5" type="noConversion"/>
  <hyperlinks>
    <hyperlink ref="A1" location="Overview!A1" display="Back to Overview"/>
  </hyperlinks>
  <pageMargins left="0.39370078740157483" right="0.35433070866141736" top="0.82677165354330717" bottom="0.74803149606299213" header="0.51181102362204722" footer="0.51181102362204722"/>
  <pageSetup paperSize="9" scale="77" fitToHeight="0" orientation="portrait" r:id="rId2"/>
  <headerFooter differentFirst="1" scaleWithDoc="0">
    <oddFooter>&amp;C&amp;P of &amp;N</oddFooter>
    <firstHeader>&amp;LUn-scaled [nodal /network group] costs</firstHeader>
    <firstFooter>&amp;C&amp;P of &amp;N</first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pageSetUpPr fitToPage="1"/>
  </sheetPr>
  <dimension ref="A1:H764"/>
  <sheetViews>
    <sheetView zoomScale="90" zoomScaleNormal="90" zoomScaleSheetLayoutView="100" workbookViewId="0"/>
  </sheetViews>
  <sheetFormatPr defaultColWidth="11.5703125" defaultRowHeight="12.75" x14ac:dyDescent="0.2"/>
  <cols>
    <col min="1" max="1" width="13.85546875" style="146" customWidth="1"/>
    <col min="2" max="2" width="37.42578125" style="146" bestFit="1" customWidth="1"/>
    <col min="3" max="3" width="19" style="147" customWidth="1"/>
    <col min="4" max="4" width="5.28515625" style="146" bestFit="1" customWidth="1"/>
    <col min="5" max="5" width="4.7109375" style="146" customWidth="1"/>
    <col min="6" max="6" width="29.140625" style="146" bestFit="1" customWidth="1"/>
    <col min="7" max="7" width="11.5703125" style="146"/>
    <col min="8" max="8" width="64.5703125" style="146" bestFit="1" customWidth="1"/>
    <col min="9" max="16384" width="11.5703125" style="146"/>
  </cols>
  <sheetData>
    <row r="1" spans="1:8" ht="26.25" customHeight="1" x14ac:dyDescent="0.35">
      <c r="A1" s="149" t="s">
        <v>30</v>
      </c>
      <c r="H1" s="148"/>
    </row>
    <row r="2" spans="1:8" ht="12.75" customHeight="1" x14ac:dyDescent="0.2">
      <c r="A2" s="149"/>
    </row>
    <row r="3" spans="1:8" ht="12.75" customHeight="1" x14ac:dyDescent="0.2">
      <c r="A3" s="149"/>
    </row>
    <row r="4" spans="1:8" ht="12.75" customHeight="1" x14ac:dyDescent="0.2">
      <c r="A4" s="149"/>
    </row>
    <row r="5" spans="1:8" ht="12.75" customHeight="1" x14ac:dyDescent="0.2">
      <c r="A5" s="149"/>
    </row>
    <row r="6" spans="1:8" ht="12.75" customHeight="1" x14ac:dyDescent="0.2">
      <c r="A6" s="149"/>
    </row>
    <row r="7" spans="1:8" ht="12.75" customHeight="1" x14ac:dyDescent="0.2">
      <c r="A7" s="149"/>
    </row>
    <row r="8" spans="1:8" ht="12.75" customHeight="1" x14ac:dyDescent="0.2">
      <c r="A8" s="149"/>
    </row>
    <row r="9" spans="1:8" ht="12.75" customHeight="1" x14ac:dyDescent="0.2">
      <c r="A9" s="149"/>
    </row>
    <row r="10" spans="1:8" ht="12.75" customHeight="1" x14ac:dyDescent="0.2">
      <c r="A10" s="149"/>
    </row>
    <row r="11" spans="1:8" ht="12.75" customHeight="1" x14ac:dyDescent="0.2">
      <c r="A11" s="149"/>
    </row>
    <row r="12" spans="1:8" ht="12.75" customHeight="1" x14ac:dyDescent="0.2">
      <c r="A12" s="149"/>
    </row>
    <row r="13" spans="1:8" ht="12.75" customHeight="1" x14ac:dyDescent="0.2">
      <c r="A13" s="149"/>
    </row>
    <row r="14" spans="1:8" ht="12.75" customHeight="1" x14ac:dyDescent="0.2">
      <c r="A14" s="149"/>
    </row>
    <row r="15" spans="1:8" ht="12.75" customHeight="1" x14ac:dyDescent="0.2">
      <c r="A15" s="149"/>
    </row>
    <row r="16" spans="1:8" ht="12.75" customHeight="1" x14ac:dyDescent="0.2">
      <c r="A16" s="149"/>
    </row>
    <row r="17" spans="1:8" ht="12.75" customHeight="1" x14ac:dyDescent="0.2">
      <c r="A17" s="149"/>
    </row>
    <row r="18" spans="1:8" ht="12.75" customHeight="1" x14ac:dyDescent="0.2">
      <c r="A18" s="149"/>
    </row>
    <row r="19" spans="1:8" ht="12.75" customHeight="1" x14ac:dyDescent="0.2">
      <c r="A19" s="149"/>
    </row>
    <row r="20" spans="1:8" ht="12.75" customHeight="1" x14ac:dyDescent="0.2">
      <c r="A20" s="149"/>
    </row>
    <row r="21" spans="1:8" ht="12.75" customHeight="1" x14ac:dyDescent="0.2">
      <c r="A21" s="149"/>
    </row>
    <row r="22" spans="1:8" ht="12.75" customHeight="1" x14ac:dyDescent="0.2">
      <c r="A22" s="149"/>
    </row>
    <row r="23" spans="1:8" ht="12.75" customHeight="1" x14ac:dyDescent="0.2">
      <c r="A23" s="149"/>
    </row>
    <row r="24" spans="1:8" ht="12.75" customHeight="1" x14ac:dyDescent="0.2">
      <c r="A24" s="149"/>
    </row>
    <row r="25" spans="1:8" ht="12.75" customHeight="1" x14ac:dyDescent="0.2">
      <c r="A25" s="149"/>
    </row>
    <row r="26" spans="1:8" ht="12.75" customHeight="1" x14ac:dyDescent="0.2">
      <c r="A26" s="149"/>
    </row>
    <row r="27" spans="1:8" ht="12.75" customHeight="1" x14ac:dyDescent="0.2">
      <c r="A27" s="149"/>
    </row>
    <row r="28" spans="1:8" s="151" customFormat="1" ht="51" x14ac:dyDescent="0.2">
      <c r="A28" s="54" t="s">
        <v>225</v>
      </c>
      <c r="B28" s="54" t="s">
        <v>226</v>
      </c>
      <c r="C28" s="54" t="s">
        <v>453</v>
      </c>
      <c r="D28" s="150"/>
      <c r="E28" s="150"/>
      <c r="F28" s="54" t="s">
        <v>454</v>
      </c>
      <c r="G28" s="54" t="s">
        <v>455</v>
      </c>
      <c r="H28" s="54" t="s">
        <v>456</v>
      </c>
    </row>
    <row r="29" spans="1:8" x14ac:dyDescent="0.2">
      <c r="A29" s="156">
        <v>3</v>
      </c>
      <c r="B29" s="152" t="s">
        <v>227</v>
      </c>
      <c r="C29" s="155" t="s">
        <v>462</v>
      </c>
      <c r="F29" s="146" t="s">
        <v>459</v>
      </c>
      <c r="G29" s="153">
        <v>43626</v>
      </c>
      <c r="H29" s="146" t="s">
        <v>460</v>
      </c>
    </row>
    <row r="30" spans="1:8" x14ac:dyDescent="0.2">
      <c r="A30" s="156">
        <v>4</v>
      </c>
      <c r="B30" s="152" t="s">
        <v>227</v>
      </c>
      <c r="C30" s="155" t="s">
        <v>462</v>
      </c>
      <c r="F30" s="146" t="s">
        <v>464</v>
      </c>
      <c r="G30" s="153">
        <v>43626</v>
      </c>
      <c r="H30" s="146" t="s">
        <v>460</v>
      </c>
    </row>
    <row r="31" spans="1:8" x14ac:dyDescent="0.2">
      <c r="A31" s="156">
        <v>5</v>
      </c>
      <c r="B31" s="152" t="s">
        <v>228</v>
      </c>
      <c r="C31" s="155" t="s">
        <v>462</v>
      </c>
      <c r="F31" s="146" t="s">
        <v>463</v>
      </c>
      <c r="G31" s="153">
        <v>43626</v>
      </c>
      <c r="H31" s="146" t="s">
        <v>460</v>
      </c>
    </row>
    <row r="32" spans="1:8" x14ac:dyDescent="0.2">
      <c r="A32" s="156">
        <v>6</v>
      </c>
      <c r="B32" s="152" t="s">
        <v>229</v>
      </c>
      <c r="C32" s="155" t="s">
        <v>462</v>
      </c>
      <c r="F32" s="146" t="s">
        <v>465</v>
      </c>
      <c r="G32" s="153">
        <v>43626</v>
      </c>
      <c r="H32" s="146" t="s">
        <v>466</v>
      </c>
    </row>
    <row r="33" spans="1:8" x14ac:dyDescent="0.2">
      <c r="A33" s="156">
        <v>7</v>
      </c>
      <c r="B33" s="152" t="s">
        <v>229</v>
      </c>
      <c r="C33" s="155" t="s">
        <v>462</v>
      </c>
      <c r="G33" s="153"/>
      <c r="H33" s="154"/>
    </row>
    <row r="34" spans="1:8" x14ac:dyDescent="0.2">
      <c r="A34" s="156">
        <v>8</v>
      </c>
      <c r="B34" s="152" t="s">
        <v>229</v>
      </c>
      <c r="C34" s="155" t="s">
        <v>462</v>
      </c>
      <c r="F34" s="154"/>
      <c r="G34" s="153"/>
    </row>
    <row r="35" spans="1:8" x14ac:dyDescent="0.2">
      <c r="A35" s="156">
        <v>9</v>
      </c>
      <c r="B35" s="152" t="s">
        <v>229</v>
      </c>
      <c r="C35" s="155" t="s">
        <v>462</v>
      </c>
      <c r="G35" s="153"/>
      <c r="H35" s="154"/>
    </row>
    <row r="36" spans="1:8" x14ac:dyDescent="0.2">
      <c r="A36" s="156">
        <v>10</v>
      </c>
      <c r="B36" s="152" t="s">
        <v>229</v>
      </c>
      <c r="C36" s="155" t="s">
        <v>462</v>
      </c>
      <c r="G36" s="153"/>
      <c r="H36" s="154"/>
    </row>
    <row r="37" spans="1:8" x14ac:dyDescent="0.2">
      <c r="A37" s="156">
        <v>11</v>
      </c>
      <c r="B37" s="152" t="s">
        <v>229</v>
      </c>
      <c r="C37" s="155" t="s">
        <v>462</v>
      </c>
      <c r="G37" s="153"/>
    </row>
    <row r="38" spans="1:8" x14ac:dyDescent="0.2">
      <c r="A38" s="156">
        <v>12</v>
      </c>
      <c r="B38" s="152" t="s">
        <v>229</v>
      </c>
      <c r="C38" s="155" t="s">
        <v>462</v>
      </c>
      <c r="G38" s="153"/>
    </row>
    <row r="39" spans="1:8" x14ac:dyDescent="0.2">
      <c r="A39" s="156">
        <v>13</v>
      </c>
      <c r="B39" s="152" t="s">
        <v>230</v>
      </c>
      <c r="C39" s="155" t="s">
        <v>462</v>
      </c>
      <c r="G39" s="153"/>
    </row>
    <row r="40" spans="1:8" x14ac:dyDescent="0.2">
      <c r="A40" s="156">
        <v>15</v>
      </c>
      <c r="B40" s="152" t="s">
        <v>230</v>
      </c>
      <c r="C40" s="155" t="s">
        <v>462</v>
      </c>
      <c r="F40" s="154"/>
      <c r="G40" s="153"/>
      <c r="H40" s="154"/>
    </row>
    <row r="41" spans="1:8" x14ac:dyDescent="0.2">
      <c r="A41" s="156">
        <v>16</v>
      </c>
      <c r="B41" s="152" t="s">
        <v>231</v>
      </c>
      <c r="C41" s="155" t="s">
        <v>462</v>
      </c>
      <c r="G41" s="153"/>
      <c r="H41" s="154"/>
    </row>
    <row r="42" spans="1:8" x14ac:dyDescent="0.2">
      <c r="A42" s="156">
        <v>17</v>
      </c>
      <c r="B42" s="152" t="s">
        <v>231</v>
      </c>
      <c r="C42" s="155" t="s">
        <v>462</v>
      </c>
      <c r="G42" s="153"/>
    </row>
    <row r="43" spans="1:8" x14ac:dyDescent="0.2">
      <c r="A43" s="156">
        <v>18</v>
      </c>
      <c r="B43" s="152" t="s">
        <v>231</v>
      </c>
      <c r="C43" s="155" t="s">
        <v>462</v>
      </c>
      <c r="G43" s="153"/>
    </row>
    <row r="44" spans="1:8" x14ac:dyDescent="0.2">
      <c r="A44" s="156">
        <v>19</v>
      </c>
      <c r="B44" s="152" t="s">
        <v>231</v>
      </c>
      <c r="C44" s="155" t="s">
        <v>462</v>
      </c>
      <c r="G44" s="153"/>
    </row>
    <row r="45" spans="1:8" x14ac:dyDescent="0.2">
      <c r="A45" s="156">
        <v>20</v>
      </c>
      <c r="B45" s="152" t="s">
        <v>231</v>
      </c>
      <c r="C45" s="155" t="s">
        <v>462</v>
      </c>
      <c r="G45" s="153"/>
    </row>
    <row r="46" spans="1:8" x14ac:dyDescent="0.2">
      <c r="A46" s="156">
        <v>21</v>
      </c>
      <c r="B46" s="152" t="s">
        <v>231</v>
      </c>
      <c r="C46" s="155" t="s">
        <v>462</v>
      </c>
      <c r="G46" s="153"/>
    </row>
    <row r="47" spans="1:8" x14ac:dyDescent="0.2">
      <c r="A47" s="156">
        <v>22</v>
      </c>
      <c r="B47" s="152" t="s">
        <v>231</v>
      </c>
      <c r="C47" s="155" t="s">
        <v>462</v>
      </c>
      <c r="G47" s="153"/>
    </row>
    <row r="48" spans="1:8" x14ac:dyDescent="0.2">
      <c r="A48" s="156">
        <v>23</v>
      </c>
      <c r="B48" s="152" t="s">
        <v>232</v>
      </c>
      <c r="C48" s="155" t="s">
        <v>462</v>
      </c>
      <c r="G48" s="153"/>
    </row>
    <row r="49" spans="1:8" x14ac:dyDescent="0.2">
      <c r="A49" s="156">
        <v>24</v>
      </c>
      <c r="B49" s="152" t="s">
        <v>232</v>
      </c>
      <c r="C49" s="155" t="s">
        <v>462</v>
      </c>
      <c r="G49" s="153"/>
    </row>
    <row r="50" spans="1:8" x14ac:dyDescent="0.2">
      <c r="A50" s="156">
        <v>25</v>
      </c>
      <c r="B50" s="152" t="s">
        <v>232</v>
      </c>
      <c r="C50" s="155" t="s">
        <v>462</v>
      </c>
      <c r="G50" s="153"/>
    </row>
    <row r="51" spans="1:8" x14ac:dyDescent="0.2">
      <c r="A51" s="156">
        <v>26</v>
      </c>
      <c r="B51" s="152" t="s">
        <v>232</v>
      </c>
      <c r="C51" s="155" t="s">
        <v>462</v>
      </c>
      <c r="G51" s="153"/>
    </row>
    <row r="52" spans="1:8" x14ac:dyDescent="0.2">
      <c r="A52" s="156">
        <v>28</v>
      </c>
      <c r="B52" s="152" t="s">
        <v>232</v>
      </c>
      <c r="C52" s="155" t="s">
        <v>462</v>
      </c>
      <c r="G52" s="153"/>
    </row>
    <row r="53" spans="1:8" x14ac:dyDescent="0.2">
      <c r="A53" s="156">
        <v>29</v>
      </c>
      <c r="B53" s="152" t="s">
        <v>232</v>
      </c>
      <c r="C53" s="155" t="s">
        <v>462</v>
      </c>
      <c r="G53" s="153"/>
    </row>
    <row r="54" spans="1:8" x14ac:dyDescent="0.2">
      <c r="A54" s="156">
        <v>30</v>
      </c>
      <c r="B54" s="152" t="s">
        <v>232</v>
      </c>
      <c r="C54" s="155" t="s">
        <v>462</v>
      </c>
      <c r="G54" s="153"/>
    </row>
    <row r="55" spans="1:8" x14ac:dyDescent="0.2">
      <c r="A55" s="156">
        <v>31</v>
      </c>
      <c r="B55" s="152" t="s">
        <v>232</v>
      </c>
      <c r="C55" s="155" t="s">
        <v>462</v>
      </c>
      <c r="G55" s="153"/>
    </row>
    <row r="56" spans="1:8" x14ac:dyDescent="0.2">
      <c r="A56" s="156">
        <v>32</v>
      </c>
      <c r="B56" s="152" t="s">
        <v>232</v>
      </c>
      <c r="C56" s="155" t="s">
        <v>462</v>
      </c>
      <c r="F56" s="154"/>
      <c r="G56" s="153"/>
      <c r="H56" s="154"/>
    </row>
    <row r="57" spans="1:8" x14ac:dyDescent="0.2">
      <c r="A57" s="156">
        <v>33</v>
      </c>
      <c r="B57" s="152" t="s">
        <v>232</v>
      </c>
      <c r="C57" s="155" t="s">
        <v>462</v>
      </c>
      <c r="F57" s="154"/>
      <c r="G57" s="153"/>
      <c r="H57" s="154"/>
    </row>
    <row r="58" spans="1:8" x14ac:dyDescent="0.2">
      <c r="A58" s="156">
        <v>34</v>
      </c>
      <c r="B58" s="152" t="s">
        <v>232</v>
      </c>
      <c r="C58" s="155" t="s">
        <v>462</v>
      </c>
      <c r="F58" s="154"/>
      <c r="G58" s="153"/>
      <c r="H58" s="154"/>
    </row>
    <row r="59" spans="1:8" x14ac:dyDescent="0.2">
      <c r="A59" s="156">
        <v>35</v>
      </c>
      <c r="B59" s="152" t="s">
        <v>232</v>
      </c>
      <c r="C59" s="155" t="s">
        <v>462</v>
      </c>
      <c r="F59" s="154"/>
      <c r="G59" s="153"/>
      <c r="H59" s="154"/>
    </row>
    <row r="60" spans="1:8" x14ac:dyDescent="0.2">
      <c r="A60" s="156">
        <v>36</v>
      </c>
      <c r="B60" s="152" t="s">
        <v>232</v>
      </c>
      <c r="C60" s="155" t="s">
        <v>462</v>
      </c>
      <c r="F60" s="154"/>
      <c r="G60" s="153"/>
      <c r="H60" s="154"/>
    </row>
    <row r="61" spans="1:8" x14ac:dyDescent="0.2">
      <c r="A61" s="156">
        <v>37</v>
      </c>
      <c r="B61" s="152" t="s">
        <v>232</v>
      </c>
      <c r="C61" s="155" t="s">
        <v>462</v>
      </c>
      <c r="F61" s="154"/>
      <c r="G61" s="153"/>
      <c r="H61" s="154"/>
    </row>
    <row r="62" spans="1:8" x14ac:dyDescent="0.2">
      <c r="A62" s="156">
        <v>38</v>
      </c>
      <c r="B62" s="152" t="s">
        <v>232</v>
      </c>
      <c r="C62" s="155" t="s">
        <v>462</v>
      </c>
      <c r="F62" s="154"/>
      <c r="G62" s="153"/>
      <c r="H62" s="154"/>
    </row>
    <row r="63" spans="1:8" x14ac:dyDescent="0.2">
      <c r="A63" s="156">
        <v>39</v>
      </c>
      <c r="B63" s="152" t="s">
        <v>232</v>
      </c>
      <c r="C63" s="155" t="s">
        <v>462</v>
      </c>
      <c r="F63" s="154"/>
      <c r="G63" s="153"/>
      <c r="H63" s="154"/>
    </row>
    <row r="64" spans="1:8" x14ac:dyDescent="0.2">
      <c r="A64" s="156">
        <v>40</v>
      </c>
      <c r="B64" s="152" t="s">
        <v>231</v>
      </c>
      <c r="C64" s="155" t="s">
        <v>462</v>
      </c>
      <c r="F64" s="154"/>
      <c r="G64" s="153"/>
      <c r="H64" s="154"/>
    </row>
    <row r="65" spans="1:8" x14ac:dyDescent="0.2">
      <c r="A65" s="156">
        <v>41</v>
      </c>
      <c r="B65" s="152" t="s">
        <v>233</v>
      </c>
      <c r="C65" s="155" t="s">
        <v>462</v>
      </c>
      <c r="F65" s="154"/>
      <c r="G65" s="153"/>
      <c r="H65" s="154"/>
    </row>
    <row r="66" spans="1:8" x14ac:dyDescent="0.2">
      <c r="A66" s="156">
        <v>42</v>
      </c>
      <c r="B66" s="152" t="s">
        <v>234</v>
      </c>
      <c r="C66" s="155" t="s">
        <v>462</v>
      </c>
      <c r="F66" s="154"/>
      <c r="G66" s="153"/>
      <c r="H66" s="154"/>
    </row>
    <row r="67" spans="1:8" x14ac:dyDescent="0.2">
      <c r="A67" s="156">
        <v>43</v>
      </c>
      <c r="B67" s="152" t="s">
        <v>234</v>
      </c>
      <c r="C67" s="155" t="s">
        <v>462</v>
      </c>
      <c r="F67" s="154"/>
      <c r="G67" s="153"/>
      <c r="H67" s="154"/>
    </row>
    <row r="68" spans="1:8" x14ac:dyDescent="0.2">
      <c r="A68" s="156">
        <v>44</v>
      </c>
      <c r="B68" s="152" t="s">
        <v>233</v>
      </c>
      <c r="C68" s="155" t="s">
        <v>462</v>
      </c>
      <c r="F68" s="154"/>
      <c r="G68" s="153"/>
      <c r="H68" s="154"/>
    </row>
    <row r="69" spans="1:8" x14ac:dyDescent="0.2">
      <c r="A69" s="156">
        <v>45</v>
      </c>
      <c r="B69" s="152" t="s">
        <v>235</v>
      </c>
      <c r="C69" s="155" t="s">
        <v>462</v>
      </c>
      <c r="F69" s="154"/>
      <c r="G69" s="153"/>
      <c r="H69" s="154"/>
    </row>
    <row r="70" spans="1:8" x14ac:dyDescent="0.2">
      <c r="A70" s="156">
        <v>46</v>
      </c>
      <c r="B70" s="152" t="s">
        <v>236</v>
      </c>
      <c r="C70" s="155" t="s">
        <v>462</v>
      </c>
      <c r="F70" s="154"/>
      <c r="G70" s="153"/>
      <c r="H70" s="154"/>
    </row>
    <row r="71" spans="1:8" x14ac:dyDescent="0.2">
      <c r="A71" s="156">
        <v>47</v>
      </c>
      <c r="B71" s="152" t="s">
        <v>237</v>
      </c>
      <c r="C71" s="155" t="s">
        <v>462</v>
      </c>
      <c r="F71" s="154"/>
      <c r="G71" s="153"/>
      <c r="H71" s="154"/>
    </row>
    <row r="72" spans="1:8" x14ac:dyDescent="0.2">
      <c r="A72" s="156">
        <v>48</v>
      </c>
      <c r="B72" s="152" t="s">
        <v>238</v>
      </c>
      <c r="C72" s="155" t="s">
        <v>462</v>
      </c>
      <c r="F72" s="154"/>
      <c r="G72" s="153"/>
      <c r="H72" s="154"/>
    </row>
    <row r="73" spans="1:8" x14ac:dyDescent="0.2">
      <c r="A73" s="156">
        <v>49</v>
      </c>
      <c r="B73" s="152" t="s">
        <v>231</v>
      </c>
      <c r="C73" s="155" t="s">
        <v>462</v>
      </c>
      <c r="F73" s="154"/>
      <c r="G73" s="153"/>
      <c r="H73" s="154"/>
    </row>
    <row r="74" spans="1:8" x14ac:dyDescent="0.2">
      <c r="A74" s="156">
        <v>50</v>
      </c>
      <c r="B74" s="152" t="s">
        <v>239</v>
      </c>
      <c r="C74" s="155" t="s">
        <v>462</v>
      </c>
      <c r="F74" s="154"/>
      <c r="G74" s="153"/>
      <c r="H74" s="154"/>
    </row>
    <row r="75" spans="1:8" x14ac:dyDescent="0.2">
      <c r="A75" s="156">
        <v>51</v>
      </c>
      <c r="B75" s="152" t="s">
        <v>240</v>
      </c>
      <c r="C75" s="155" t="s">
        <v>461</v>
      </c>
      <c r="F75" s="154"/>
      <c r="G75" s="153"/>
      <c r="H75" s="154"/>
    </row>
    <row r="76" spans="1:8" x14ac:dyDescent="0.2">
      <c r="A76" s="156">
        <v>52</v>
      </c>
      <c r="B76" s="152" t="s">
        <v>241</v>
      </c>
      <c r="C76" s="155" t="s">
        <v>462</v>
      </c>
      <c r="F76" s="154"/>
      <c r="G76" s="153"/>
      <c r="H76" s="154"/>
    </row>
    <row r="77" spans="1:8" x14ac:dyDescent="0.2">
      <c r="A77" s="156">
        <v>53</v>
      </c>
      <c r="B77" s="152" t="s">
        <v>241</v>
      </c>
      <c r="C77" s="155" t="s">
        <v>462</v>
      </c>
      <c r="F77" s="154"/>
      <c r="G77" s="153"/>
      <c r="H77" s="154"/>
    </row>
    <row r="78" spans="1:8" x14ac:dyDescent="0.2">
      <c r="A78" s="156">
        <v>55</v>
      </c>
      <c r="B78" s="152" t="s">
        <v>241</v>
      </c>
      <c r="C78" s="155" t="s">
        <v>462</v>
      </c>
      <c r="F78" s="154"/>
      <c r="G78" s="153"/>
      <c r="H78" s="154"/>
    </row>
    <row r="79" spans="1:8" x14ac:dyDescent="0.2">
      <c r="A79" s="156">
        <v>56</v>
      </c>
      <c r="B79" s="152" t="s">
        <v>241</v>
      </c>
      <c r="C79" s="155" t="s">
        <v>462</v>
      </c>
      <c r="F79" s="154"/>
      <c r="G79" s="153"/>
      <c r="H79" s="154"/>
    </row>
    <row r="80" spans="1:8" x14ac:dyDescent="0.2">
      <c r="A80" s="156">
        <v>57</v>
      </c>
      <c r="B80" s="152" t="s">
        <v>241</v>
      </c>
      <c r="C80" s="155" t="s">
        <v>462</v>
      </c>
      <c r="F80" s="154"/>
      <c r="G80" s="153"/>
      <c r="H80" s="154"/>
    </row>
    <row r="81" spans="1:8" x14ac:dyDescent="0.2">
      <c r="A81" s="156">
        <v>58</v>
      </c>
      <c r="B81" s="152" t="s">
        <v>242</v>
      </c>
      <c r="C81" s="155" t="s">
        <v>461</v>
      </c>
      <c r="F81" s="154"/>
      <c r="G81" s="153"/>
      <c r="H81" s="154"/>
    </row>
    <row r="82" spans="1:8" x14ac:dyDescent="0.2">
      <c r="A82" s="156">
        <v>59</v>
      </c>
      <c r="B82" s="152" t="s">
        <v>241</v>
      </c>
      <c r="C82" s="155" t="s">
        <v>462</v>
      </c>
      <c r="F82" s="154"/>
      <c r="G82" s="153"/>
      <c r="H82" s="154"/>
    </row>
    <row r="83" spans="1:8" x14ac:dyDescent="0.2">
      <c r="A83" s="156">
        <v>60</v>
      </c>
      <c r="B83" s="152" t="s">
        <v>241</v>
      </c>
      <c r="C83" s="155" t="s">
        <v>462</v>
      </c>
      <c r="F83" s="154"/>
      <c r="G83" s="153"/>
      <c r="H83" s="154"/>
    </row>
    <row r="84" spans="1:8" x14ac:dyDescent="0.2">
      <c r="A84" s="156">
        <v>62</v>
      </c>
      <c r="B84" s="152" t="s">
        <v>243</v>
      </c>
      <c r="C84" s="155" t="s">
        <v>461</v>
      </c>
    </row>
    <row r="85" spans="1:8" x14ac:dyDescent="0.2">
      <c r="A85" s="156">
        <v>63</v>
      </c>
      <c r="B85" s="152" t="s">
        <v>234</v>
      </c>
      <c r="C85" s="155" t="s">
        <v>462</v>
      </c>
    </row>
    <row r="86" spans="1:8" x14ac:dyDescent="0.2">
      <c r="A86" s="156">
        <v>64</v>
      </c>
      <c r="B86" s="152" t="s">
        <v>241</v>
      </c>
      <c r="C86" s="155" t="s">
        <v>462</v>
      </c>
    </row>
    <row r="87" spans="1:8" x14ac:dyDescent="0.2">
      <c r="A87" s="156">
        <v>65</v>
      </c>
      <c r="B87" s="152" t="s">
        <v>244</v>
      </c>
      <c r="C87" s="155" t="s">
        <v>462</v>
      </c>
    </row>
    <row r="88" spans="1:8" x14ac:dyDescent="0.2">
      <c r="A88" s="156">
        <v>66</v>
      </c>
      <c r="B88" s="152" t="s">
        <v>244</v>
      </c>
      <c r="C88" s="155" t="s">
        <v>462</v>
      </c>
    </row>
    <row r="89" spans="1:8" x14ac:dyDescent="0.2">
      <c r="A89" s="156">
        <v>67</v>
      </c>
      <c r="B89" s="152" t="s">
        <v>245</v>
      </c>
      <c r="C89" s="155" t="s">
        <v>462</v>
      </c>
    </row>
    <row r="90" spans="1:8" x14ac:dyDescent="0.2">
      <c r="A90" s="156">
        <v>71</v>
      </c>
      <c r="B90" s="152" t="s">
        <v>245</v>
      </c>
      <c r="C90" s="155" t="s">
        <v>462</v>
      </c>
    </row>
    <row r="91" spans="1:8" x14ac:dyDescent="0.2">
      <c r="A91" s="156">
        <v>72</v>
      </c>
      <c r="B91" s="152" t="s">
        <v>245</v>
      </c>
      <c r="C91" s="155" t="s">
        <v>462</v>
      </c>
    </row>
    <row r="92" spans="1:8" x14ac:dyDescent="0.2">
      <c r="A92" s="156">
        <v>73</v>
      </c>
      <c r="B92" s="152" t="s">
        <v>245</v>
      </c>
      <c r="C92" s="155" t="s">
        <v>462</v>
      </c>
    </row>
    <row r="93" spans="1:8" x14ac:dyDescent="0.2">
      <c r="A93" s="156">
        <v>74</v>
      </c>
      <c r="B93" s="152" t="s">
        <v>246</v>
      </c>
      <c r="C93" s="155" t="s">
        <v>462</v>
      </c>
    </row>
    <row r="94" spans="1:8" x14ac:dyDescent="0.2">
      <c r="A94" s="156">
        <v>75</v>
      </c>
      <c r="B94" s="152" t="s">
        <v>247</v>
      </c>
      <c r="C94" s="155" t="s">
        <v>462</v>
      </c>
    </row>
    <row r="95" spans="1:8" x14ac:dyDescent="0.2">
      <c r="A95" s="156">
        <v>76</v>
      </c>
      <c r="B95" s="152" t="s">
        <v>247</v>
      </c>
      <c r="C95" s="155" t="s">
        <v>462</v>
      </c>
    </row>
    <row r="96" spans="1:8" x14ac:dyDescent="0.2">
      <c r="A96" s="156">
        <v>77</v>
      </c>
      <c r="B96" s="152" t="s">
        <v>247</v>
      </c>
      <c r="C96" s="155" t="s">
        <v>462</v>
      </c>
    </row>
    <row r="97" spans="1:3" x14ac:dyDescent="0.2">
      <c r="A97" s="156">
        <v>78</v>
      </c>
      <c r="B97" s="152" t="s">
        <v>248</v>
      </c>
      <c r="C97" s="155" t="s">
        <v>462</v>
      </c>
    </row>
    <row r="98" spans="1:3" x14ac:dyDescent="0.2">
      <c r="A98" s="156">
        <v>79</v>
      </c>
      <c r="B98" s="152" t="s">
        <v>249</v>
      </c>
      <c r="C98" s="155" t="s">
        <v>461</v>
      </c>
    </row>
    <row r="99" spans="1:3" x14ac:dyDescent="0.2">
      <c r="A99" s="156">
        <v>80</v>
      </c>
      <c r="B99" s="152" t="s">
        <v>250</v>
      </c>
      <c r="C99" s="155" t="s">
        <v>462</v>
      </c>
    </row>
    <row r="100" spans="1:3" x14ac:dyDescent="0.2">
      <c r="A100" s="156">
        <v>81</v>
      </c>
      <c r="B100" s="152" t="s">
        <v>251</v>
      </c>
      <c r="C100" s="155" t="s">
        <v>462</v>
      </c>
    </row>
    <row r="101" spans="1:3" x14ac:dyDescent="0.2">
      <c r="A101" s="156">
        <v>82</v>
      </c>
      <c r="B101" s="152" t="s">
        <v>252</v>
      </c>
      <c r="C101" s="155" t="s">
        <v>462</v>
      </c>
    </row>
    <row r="102" spans="1:3" x14ac:dyDescent="0.2">
      <c r="A102" s="156">
        <v>83</v>
      </c>
      <c r="B102" s="152" t="s">
        <v>252</v>
      </c>
      <c r="C102" s="155" t="s">
        <v>462</v>
      </c>
    </row>
    <row r="103" spans="1:3" x14ac:dyDescent="0.2">
      <c r="A103" s="156">
        <v>84</v>
      </c>
      <c r="B103" s="152" t="s">
        <v>252</v>
      </c>
      <c r="C103" s="155" t="s">
        <v>462</v>
      </c>
    </row>
    <row r="104" spans="1:3" x14ac:dyDescent="0.2">
      <c r="A104" s="156">
        <v>85</v>
      </c>
      <c r="B104" s="152" t="s">
        <v>252</v>
      </c>
      <c r="C104" s="155" t="s">
        <v>462</v>
      </c>
    </row>
    <row r="105" spans="1:3" x14ac:dyDescent="0.2">
      <c r="A105" s="156">
        <v>86</v>
      </c>
      <c r="B105" s="152" t="s">
        <v>252</v>
      </c>
      <c r="C105" s="155" t="s">
        <v>462</v>
      </c>
    </row>
    <row r="106" spans="1:3" x14ac:dyDescent="0.2">
      <c r="A106" s="156">
        <v>87</v>
      </c>
      <c r="B106" s="152" t="s">
        <v>252</v>
      </c>
      <c r="C106" s="155" t="s">
        <v>462</v>
      </c>
    </row>
    <row r="107" spans="1:3" x14ac:dyDescent="0.2">
      <c r="A107" s="156">
        <v>88</v>
      </c>
      <c r="B107" s="152" t="s">
        <v>252</v>
      </c>
      <c r="C107" s="155" t="s">
        <v>462</v>
      </c>
    </row>
    <row r="108" spans="1:3" x14ac:dyDescent="0.2">
      <c r="A108" s="156">
        <v>91</v>
      </c>
      <c r="B108" s="152" t="s">
        <v>253</v>
      </c>
      <c r="C108" s="155" t="s">
        <v>462</v>
      </c>
    </row>
    <row r="109" spans="1:3" x14ac:dyDescent="0.2">
      <c r="A109" s="156">
        <v>92</v>
      </c>
      <c r="B109" s="152" t="s">
        <v>253</v>
      </c>
      <c r="C109" s="155" t="s">
        <v>462</v>
      </c>
    </row>
    <row r="110" spans="1:3" x14ac:dyDescent="0.2">
      <c r="A110" s="156">
        <v>93</v>
      </c>
      <c r="B110" s="152" t="s">
        <v>254</v>
      </c>
      <c r="C110" s="155" t="s">
        <v>461</v>
      </c>
    </row>
    <row r="111" spans="1:3" x14ac:dyDescent="0.2">
      <c r="A111" s="156">
        <v>94</v>
      </c>
      <c r="B111" s="152" t="s">
        <v>253</v>
      </c>
      <c r="C111" s="155" t="s">
        <v>462</v>
      </c>
    </row>
    <row r="112" spans="1:3" x14ac:dyDescent="0.2">
      <c r="A112" s="156">
        <v>95</v>
      </c>
      <c r="B112" s="152" t="s">
        <v>253</v>
      </c>
      <c r="C112" s="155" t="s">
        <v>462</v>
      </c>
    </row>
    <row r="113" spans="1:3" x14ac:dyDescent="0.2">
      <c r="A113" s="156">
        <v>96</v>
      </c>
      <c r="B113" s="152" t="s">
        <v>253</v>
      </c>
      <c r="C113" s="155" t="s">
        <v>462</v>
      </c>
    </row>
    <row r="114" spans="1:3" x14ac:dyDescent="0.2">
      <c r="A114" s="156">
        <v>97</v>
      </c>
      <c r="B114" s="152" t="s">
        <v>255</v>
      </c>
      <c r="C114" s="155" t="s">
        <v>462</v>
      </c>
    </row>
    <row r="115" spans="1:3" x14ac:dyDescent="0.2">
      <c r="A115" s="156">
        <v>98</v>
      </c>
      <c r="B115" s="152" t="s">
        <v>256</v>
      </c>
      <c r="C115" s="155" t="s">
        <v>462</v>
      </c>
    </row>
    <row r="116" spans="1:3" x14ac:dyDescent="0.2">
      <c r="A116" s="156">
        <v>99</v>
      </c>
      <c r="B116" s="152" t="s">
        <v>257</v>
      </c>
      <c r="C116" s="155" t="s">
        <v>462</v>
      </c>
    </row>
    <row r="117" spans="1:3" x14ac:dyDescent="0.2">
      <c r="A117" s="156">
        <v>100</v>
      </c>
      <c r="B117" s="152" t="s">
        <v>257</v>
      </c>
      <c r="C117" s="155" t="s">
        <v>462</v>
      </c>
    </row>
    <row r="118" spans="1:3" x14ac:dyDescent="0.2">
      <c r="A118" s="156">
        <v>101</v>
      </c>
      <c r="B118" s="152" t="s">
        <v>258</v>
      </c>
      <c r="C118" s="155" t="s">
        <v>462</v>
      </c>
    </row>
    <row r="119" spans="1:3" x14ac:dyDescent="0.2">
      <c r="A119" s="156">
        <v>102</v>
      </c>
      <c r="B119" s="152" t="s">
        <v>258</v>
      </c>
      <c r="C119" s="155" t="s">
        <v>462</v>
      </c>
    </row>
    <row r="120" spans="1:3" x14ac:dyDescent="0.2">
      <c r="A120" s="156">
        <v>103</v>
      </c>
      <c r="B120" s="152" t="s">
        <v>258</v>
      </c>
      <c r="C120" s="155" t="s">
        <v>462</v>
      </c>
    </row>
    <row r="121" spans="1:3" x14ac:dyDescent="0.2">
      <c r="A121" s="156">
        <v>104</v>
      </c>
      <c r="B121" s="152" t="s">
        <v>259</v>
      </c>
      <c r="C121" s="155" t="s">
        <v>462</v>
      </c>
    </row>
    <row r="122" spans="1:3" x14ac:dyDescent="0.2">
      <c r="A122" s="156">
        <v>105</v>
      </c>
      <c r="B122" s="152" t="s">
        <v>259</v>
      </c>
      <c r="C122" s="155" t="s">
        <v>462</v>
      </c>
    </row>
    <row r="123" spans="1:3" x14ac:dyDescent="0.2">
      <c r="A123" s="156">
        <v>106</v>
      </c>
      <c r="B123" s="152" t="s">
        <v>259</v>
      </c>
      <c r="C123" s="155" t="s">
        <v>462</v>
      </c>
    </row>
    <row r="124" spans="1:3" x14ac:dyDescent="0.2">
      <c r="A124" s="156">
        <v>107</v>
      </c>
      <c r="B124" s="152" t="s">
        <v>259</v>
      </c>
      <c r="C124" s="155" t="s">
        <v>462</v>
      </c>
    </row>
    <row r="125" spans="1:3" x14ac:dyDescent="0.2">
      <c r="A125" s="156">
        <v>108</v>
      </c>
      <c r="B125" s="152" t="s">
        <v>259</v>
      </c>
      <c r="C125" s="155" t="s">
        <v>462</v>
      </c>
    </row>
    <row r="126" spans="1:3" x14ac:dyDescent="0.2">
      <c r="A126" s="156">
        <v>109</v>
      </c>
      <c r="B126" s="152" t="s">
        <v>259</v>
      </c>
      <c r="C126" s="155" t="s">
        <v>462</v>
      </c>
    </row>
    <row r="127" spans="1:3" x14ac:dyDescent="0.2">
      <c r="A127" s="156">
        <v>110</v>
      </c>
      <c r="B127" s="152" t="s">
        <v>259</v>
      </c>
      <c r="C127" s="155" t="s">
        <v>462</v>
      </c>
    </row>
    <row r="128" spans="1:3" x14ac:dyDescent="0.2">
      <c r="A128" s="156">
        <v>111</v>
      </c>
      <c r="B128" s="152" t="s">
        <v>260</v>
      </c>
      <c r="C128" s="155" t="s">
        <v>462</v>
      </c>
    </row>
    <row r="129" spans="1:3" x14ac:dyDescent="0.2">
      <c r="A129" s="156">
        <v>112</v>
      </c>
      <c r="B129" s="152" t="s">
        <v>261</v>
      </c>
      <c r="C129" s="155" t="s">
        <v>462</v>
      </c>
    </row>
    <row r="130" spans="1:3" x14ac:dyDescent="0.2">
      <c r="A130" s="156">
        <v>113</v>
      </c>
      <c r="B130" s="152" t="s">
        <v>261</v>
      </c>
      <c r="C130" s="155" t="s">
        <v>462</v>
      </c>
    </row>
    <row r="131" spans="1:3" x14ac:dyDescent="0.2">
      <c r="A131" s="156">
        <v>115</v>
      </c>
      <c r="B131" s="152" t="s">
        <v>261</v>
      </c>
      <c r="C131" s="155" t="s">
        <v>462</v>
      </c>
    </row>
    <row r="132" spans="1:3" x14ac:dyDescent="0.2">
      <c r="A132" s="156">
        <v>116</v>
      </c>
      <c r="B132" s="152" t="s">
        <v>261</v>
      </c>
      <c r="C132" s="155" t="s">
        <v>462</v>
      </c>
    </row>
    <row r="133" spans="1:3" x14ac:dyDescent="0.2">
      <c r="A133" s="156">
        <v>117</v>
      </c>
      <c r="B133" s="152" t="s">
        <v>261</v>
      </c>
      <c r="C133" s="155" t="s">
        <v>462</v>
      </c>
    </row>
    <row r="134" spans="1:3" x14ac:dyDescent="0.2">
      <c r="A134" s="156">
        <v>118</v>
      </c>
      <c r="B134" s="152" t="s">
        <v>262</v>
      </c>
      <c r="C134" s="155" t="s">
        <v>462</v>
      </c>
    </row>
    <row r="135" spans="1:3" x14ac:dyDescent="0.2">
      <c r="A135" s="156">
        <v>119</v>
      </c>
      <c r="B135" s="152" t="s">
        <v>262</v>
      </c>
      <c r="C135" s="155" t="s">
        <v>462</v>
      </c>
    </row>
    <row r="136" spans="1:3" x14ac:dyDescent="0.2">
      <c r="A136" s="156">
        <v>120</v>
      </c>
      <c r="B136" s="152" t="s">
        <v>234</v>
      </c>
      <c r="C136" s="155" t="s">
        <v>462</v>
      </c>
    </row>
    <row r="137" spans="1:3" x14ac:dyDescent="0.2">
      <c r="A137" s="156">
        <v>121</v>
      </c>
      <c r="B137" s="152" t="s">
        <v>263</v>
      </c>
      <c r="C137" s="155" t="s">
        <v>461</v>
      </c>
    </row>
    <row r="138" spans="1:3" x14ac:dyDescent="0.2">
      <c r="A138" s="156">
        <v>122</v>
      </c>
      <c r="B138" s="152" t="s">
        <v>264</v>
      </c>
      <c r="C138" s="155" t="s">
        <v>461</v>
      </c>
    </row>
    <row r="139" spans="1:3" x14ac:dyDescent="0.2">
      <c r="A139" s="156">
        <v>123</v>
      </c>
      <c r="B139" s="152" t="s">
        <v>265</v>
      </c>
      <c r="C139" s="155" t="s">
        <v>461</v>
      </c>
    </row>
    <row r="140" spans="1:3" x14ac:dyDescent="0.2">
      <c r="A140" s="156">
        <v>124</v>
      </c>
      <c r="B140" s="152" t="s">
        <v>265</v>
      </c>
      <c r="C140" s="155" t="s">
        <v>461</v>
      </c>
    </row>
    <row r="141" spans="1:3" x14ac:dyDescent="0.2">
      <c r="A141" s="156">
        <v>125</v>
      </c>
      <c r="B141" s="152" t="s">
        <v>265</v>
      </c>
      <c r="C141" s="155" t="s">
        <v>461</v>
      </c>
    </row>
    <row r="142" spans="1:3" x14ac:dyDescent="0.2">
      <c r="A142" s="156">
        <v>126</v>
      </c>
      <c r="B142" s="152" t="s">
        <v>266</v>
      </c>
      <c r="C142" s="155" t="s">
        <v>461</v>
      </c>
    </row>
    <row r="143" spans="1:3" x14ac:dyDescent="0.2">
      <c r="A143" s="156">
        <v>127</v>
      </c>
      <c r="B143" s="152" t="s">
        <v>267</v>
      </c>
      <c r="C143" s="155" t="s">
        <v>461</v>
      </c>
    </row>
    <row r="144" spans="1:3" x14ac:dyDescent="0.2">
      <c r="A144" s="156">
        <v>128</v>
      </c>
      <c r="B144" s="152" t="s">
        <v>268</v>
      </c>
      <c r="C144" s="155" t="s">
        <v>461</v>
      </c>
    </row>
    <row r="145" spans="1:3" x14ac:dyDescent="0.2">
      <c r="A145" s="156">
        <v>129</v>
      </c>
      <c r="B145" s="152" t="s">
        <v>267</v>
      </c>
      <c r="C145" s="155" t="s">
        <v>461</v>
      </c>
    </row>
    <row r="146" spans="1:3" x14ac:dyDescent="0.2">
      <c r="A146" s="156">
        <v>130</v>
      </c>
      <c r="B146" s="152" t="s">
        <v>269</v>
      </c>
      <c r="C146" s="155" t="s">
        <v>461</v>
      </c>
    </row>
    <row r="147" spans="1:3" x14ac:dyDescent="0.2">
      <c r="A147" s="156">
        <v>131</v>
      </c>
      <c r="B147" s="152" t="s">
        <v>269</v>
      </c>
      <c r="C147" s="155" t="s">
        <v>461</v>
      </c>
    </row>
    <row r="148" spans="1:3" x14ac:dyDescent="0.2">
      <c r="A148" s="156">
        <v>132</v>
      </c>
      <c r="B148" s="152" t="s">
        <v>270</v>
      </c>
      <c r="C148" s="155" t="s">
        <v>461</v>
      </c>
    </row>
    <row r="149" spans="1:3" x14ac:dyDescent="0.2">
      <c r="A149" s="156">
        <v>133</v>
      </c>
      <c r="B149" s="152" t="s">
        <v>270</v>
      </c>
      <c r="C149" s="155" t="s">
        <v>461</v>
      </c>
    </row>
    <row r="150" spans="1:3" x14ac:dyDescent="0.2">
      <c r="A150" s="156">
        <v>134</v>
      </c>
      <c r="B150" s="152" t="s">
        <v>270</v>
      </c>
      <c r="C150" s="155" t="s">
        <v>461</v>
      </c>
    </row>
    <row r="151" spans="1:3" x14ac:dyDescent="0.2">
      <c r="A151" s="156">
        <v>135</v>
      </c>
      <c r="B151" s="152" t="s">
        <v>270</v>
      </c>
      <c r="C151" s="155" t="s">
        <v>461</v>
      </c>
    </row>
    <row r="152" spans="1:3" x14ac:dyDescent="0.2">
      <c r="A152" s="156">
        <v>136</v>
      </c>
      <c r="B152" s="152" t="s">
        <v>270</v>
      </c>
      <c r="C152" s="155" t="s">
        <v>461</v>
      </c>
    </row>
    <row r="153" spans="1:3" x14ac:dyDescent="0.2">
      <c r="A153" s="156">
        <v>137</v>
      </c>
      <c r="B153" s="152" t="s">
        <v>270</v>
      </c>
      <c r="C153" s="155" t="s">
        <v>461</v>
      </c>
    </row>
    <row r="154" spans="1:3" x14ac:dyDescent="0.2">
      <c r="A154" s="156">
        <v>138</v>
      </c>
      <c r="B154" s="152" t="s">
        <v>270</v>
      </c>
      <c r="C154" s="155" t="s">
        <v>461</v>
      </c>
    </row>
    <row r="155" spans="1:3" x14ac:dyDescent="0.2">
      <c r="A155" s="156">
        <v>140</v>
      </c>
      <c r="B155" s="152" t="s">
        <v>254</v>
      </c>
      <c r="C155" s="155" t="s">
        <v>461</v>
      </c>
    </row>
    <row r="156" spans="1:3" x14ac:dyDescent="0.2">
      <c r="A156" s="156">
        <v>141</v>
      </c>
      <c r="B156" s="152" t="s">
        <v>271</v>
      </c>
      <c r="C156" s="155" t="s">
        <v>461</v>
      </c>
    </row>
    <row r="157" spans="1:3" x14ac:dyDescent="0.2">
      <c r="A157" s="156">
        <v>142</v>
      </c>
      <c r="B157" s="152" t="s">
        <v>271</v>
      </c>
      <c r="C157" s="155" t="s">
        <v>461</v>
      </c>
    </row>
    <row r="158" spans="1:3" x14ac:dyDescent="0.2">
      <c r="A158" s="156">
        <v>143</v>
      </c>
      <c r="B158" s="152" t="s">
        <v>257</v>
      </c>
      <c r="C158" s="155" t="s">
        <v>462</v>
      </c>
    </row>
    <row r="159" spans="1:3" x14ac:dyDescent="0.2">
      <c r="A159" s="156">
        <v>144</v>
      </c>
      <c r="B159" s="152" t="s">
        <v>272</v>
      </c>
      <c r="C159" s="155" t="s">
        <v>461</v>
      </c>
    </row>
    <row r="160" spans="1:3" x14ac:dyDescent="0.2">
      <c r="A160" s="156">
        <v>145</v>
      </c>
      <c r="B160" s="152" t="s">
        <v>272</v>
      </c>
      <c r="C160" s="155" t="s">
        <v>461</v>
      </c>
    </row>
    <row r="161" spans="1:3" x14ac:dyDescent="0.2">
      <c r="A161" s="156">
        <v>146</v>
      </c>
      <c r="B161" s="152" t="s">
        <v>272</v>
      </c>
      <c r="C161" s="155" t="s">
        <v>461</v>
      </c>
    </row>
    <row r="162" spans="1:3" x14ac:dyDescent="0.2">
      <c r="A162" s="156">
        <v>147</v>
      </c>
      <c r="B162" s="152" t="s">
        <v>272</v>
      </c>
      <c r="C162" s="155" t="s">
        <v>461</v>
      </c>
    </row>
    <row r="163" spans="1:3" x14ac:dyDescent="0.2">
      <c r="A163" s="156">
        <v>148</v>
      </c>
      <c r="B163" s="152" t="s">
        <v>273</v>
      </c>
      <c r="C163" s="155" t="s">
        <v>461</v>
      </c>
    </row>
    <row r="164" spans="1:3" x14ac:dyDescent="0.2">
      <c r="A164" s="156">
        <v>149</v>
      </c>
      <c r="B164" s="152" t="s">
        <v>274</v>
      </c>
      <c r="C164" s="155" t="s">
        <v>461</v>
      </c>
    </row>
    <row r="165" spans="1:3" x14ac:dyDescent="0.2">
      <c r="A165" s="156">
        <v>150</v>
      </c>
      <c r="B165" s="152" t="s">
        <v>266</v>
      </c>
      <c r="C165" s="155" t="s">
        <v>461</v>
      </c>
    </row>
    <row r="166" spans="1:3" x14ac:dyDescent="0.2">
      <c r="A166" s="156">
        <v>151</v>
      </c>
      <c r="B166" s="152" t="s">
        <v>266</v>
      </c>
      <c r="C166" s="155" t="s">
        <v>461</v>
      </c>
    </row>
    <row r="167" spans="1:3" x14ac:dyDescent="0.2">
      <c r="A167" s="156">
        <v>152</v>
      </c>
      <c r="B167" s="152" t="s">
        <v>266</v>
      </c>
      <c r="C167" s="155" t="s">
        <v>461</v>
      </c>
    </row>
    <row r="168" spans="1:3" x14ac:dyDescent="0.2">
      <c r="A168" s="156">
        <v>153</v>
      </c>
      <c r="B168" s="152" t="s">
        <v>266</v>
      </c>
      <c r="C168" s="155" t="s">
        <v>461</v>
      </c>
    </row>
    <row r="169" spans="1:3" x14ac:dyDescent="0.2">
      <c r="A169" s="156">
        <v>154</v>
      </c>
      <c r="B169" s="152" t="s">
        <v>266</v>
      </c>
      <c r="C169" s="155" t="s">
        <v>461</v>
      </c>
    </row>
    <row r="170" spans="1:3" x14ac:dyDescent="0.2">
      <c r="A170" s="156">
        <v>155</v>
      </c>
      <c r="B170" s="152" t="s">
        <v>254</v>
      </c>
      <c r="C170" s="155" t="s">
        <v>462</v>
      </c>
    </row>
    <row r="171" spans="1:3" x14ac:dyDescent="0.2">
      <c r="A171" s="156">
        <v>156</v>
      </c>
      <c r="B171" s="152" t="s">
        <v>266</v>
      </c>
      <c r="C171" s="155" t="s">
        <v>461</v>
      </c>
    </row>
    <row r="172" spans="1:3" x14ac:dyDescent="0.2">
      <c r="A172" s="156">
        <v>157</v>
      </c>
      <c r="B172" s="152" t="s">
        <v>266</v>
      </c>
      <c r="C172" s="155" t="s">
        <v>461</v>
      </c>
    </row>
    <row r="173" spans="1:3" x14ac:dyDescent="0.2">
      <c r="A173" s="156">
        <v>158</v>
      </c>
      <c r="B173" s="152" t="s">
        <v>266</v>
      </c>
      <c r="C173" s="155" t="s">
        <v>461</v>
      </c>
    </row>
    <row r="174" spans="1:3" x14ac:dyDescent="0.2">
      <c r="A174" s="156">
        <v>159</v>
      </c>
      <c r="B174" s="152" t="s">
        <v>241</v>
      </c>
      <c r="C174" s="155" t="s">
        <v>462</v>
      </c>
    </row>
    <row r="175" spans="1:3" x14ac:dyDescent="0.2">
      <c r="A175" s="156">
        <v>160</v>
      </c>
      <c r="B175" s="152" t="s">
        <v>266</v>
      </c>
      <c r="C175" s="155" t="s">
        <v>461</v>
      </c>
    </row>
    <row r="176" spans="1:3" x14ac:dyDescent="0.2">
      <c r="A176" s="156">
        <v>161</v>
      </c>
      <c r="B176" s="152" t="s">
        <v>266</v>
      </c>
      <c r="C176" s="155" t="s">
        <v>461</v>
      </c>
    </row>
    <row r="177" spans="1:3" x14ac:dyDescent="0.2">
      <c r="A177" s="156">
        <v>162</v>
      </c>
      <c r="B177" s="152" t="s">
        <v>266</v>
      </c>
      <c r="C177" s="155" t="s">
        <v>461</v>
      </c>
    </row>
    <row r="178" spans="1:3" x14ac:dyDescent="0.2">
      <c r="A178" s="156">
        <v>163</v>
      </c>
      <c r="B178" s="152" t="s">
        <v>266</v>
      </c>
      <c r="C178" s="155" t="s">
        <v>461</v>
      </c>
    </row>
    <row r="179" spans="1:3" x14ac:dyDescent="0.2">
      <c r="A179" s="156">
        <v>164</v>
      </c>
      <c r="B179" s="152" t="s">
        <v>266</v>
      </c>
      <c r="C179" s="155" t="s">
        <v>461</v>
      </c>
    </row>
    <row r="180" spans="1:3" x14ac:dyDescent="0.2">
      <c r="A180" s="156">
        <v>165</v>
      </c>
      <c r="B180" s="152" t="s">
        <v>266</v>
      </c>
      <c r="C180" s="155" t="s">
        <v>461</v>
      </c>
    </row>
    <row r="181" spans="1:3" x14ac:dyDescent="0.2">
      <c r="A181" s="156">
        <v>166</v>
      </c>
      <c r="B181" s="152" t="s">
        <v>266</v>
      </c>
      <c r="C181" s="155" t="s">
        <v>461</v>
      </c>
    </row>
    <row r="182" spans="1:3" x14ac:dyDescent="0.2">
      <c r="A182" s="156">
        <v>167</v>
      </c>
      <c r="B182" s="152" t="s">
        <v>266</v>
      </c>
      <c r="C182" s="155" t="s">
        <v>461</v>
      </c>
    </row>
    <row r="183" spans="1:3" x14ac:dyDescent="0.2">
      <c r="A183" s="156">
        <v>168</v>
      </c>
      <c r="B183" s="152" t="s">
        <v>266</v>
      </c>
      <c r="C183" s="155" t="s">
        <v>461</v>
      </c>
    </row>
    <row r="184" spans="1:3" x14ac:dyDescent="0.2">
      <c r="A184" s="156">
        <v>169</v>
      </c>
      <c r="B184" s="152" t="s">
        <v>266</v>
      </c>
      <c r="C184" s="155" t="s">
        <v>461</v>
      </c>
    </row>
    <row r="185" spans="1:3" x14ac:dyDescent="0.2">
      <c r="A185" s="156">
        <v>170</v>
      </c>
      <c r="B185" s="152" t="s">
        <v>266</v>
      </c>
      <c r="C185" s="155" t="s">
        <v>461</v>
      </c>
    </row>
    <row r="186" spans="1:3" x14ac:dyDescent="0.2">
      <c r="A186" s="156">
        <v>171</v>
      </c>
      <c r="B186" s="152" t="s">
        <v>266</v>
      </c>
      <c r="C186" s="155" t="s">
        <v>461</v>
      </c>
    </row>
    <row r="187" spans="1:3" x14ac:dyDescent="0.2">
      <c r="A187" s="156">
        <v>172</v>
      </c>
      <c r="B187" s="152" t="s">
        <v>266</v>
      </c>
      <c r="C187" s="155" t="s">
        <v>461</v>
      </c>
    </row>
    <row r="188" spans="1:3" x14ac:dyDescent="0.2">
      <c r="A188" s="156">
        <v>173</v>
      </c>
      <c r="B188" s="152" t="s">
        <v>266</v>
      </c>
      <c r="C188" s="155" t="s">
        <v>461</v>
      </c>
    </row>
    <row r="189" spans="1:3" x14ac:dyDescent="0.2">
      <c r="A189" s="156">
        <v>174</v>
      </c>
      <c r="B189" s="152" t="s">
        <v>266</v>
      </c>
      <c r="C189" s="155" t="s">
        <v>461</v>
      </c>
    </row>
    <row r="190" spans="1:3" x14ac:dyDescent="0.2">
      <c r="A190" s="156">
        <v>175</v>
      </c>
      <c r="B190" s="152" t="s">
        <v>266</v>
      </c>
      <c r="C190" s="155" t="s">
        <v>461</v>
      </c>
    </row>
    <row r="191" spans="1:3" x14ac:dyDescent="0.2">
      <c r="A191" s="156">
        <v>176</v>
      </c>
      <c r="B191" s="152" t="s">
        <v>266</v>
      </c>
      <c r="C191" s="155" t="s">
        <v>461</v>
      </c>
    </row>
    <row r="192" spans="1:3" x14ac:dyDescent="0.2">
      <c r="A192" s="156">
        <v>177</v>
      </c>
      <c r="B192" s="152" t="s">
        <v>266</v>
      </c>
      <c r="C192" s="155" t="s">
        <v>461</v>
      </c>
    </row>
    <row r="193" spans="1:3" x14ac:dyDescent="0.2">
      <c r="A193" s="156">
        <v>178</v>
      </c>
      <c r="B193" s="152" t="s">
        <v>275</v>
      </c>
      <c r="C193" s="155" t="s">
        <v>461</v>
      </c>
    </row>
    <row r="194" spans="1:3" x14ac:dyDescent="0.2">
      <c r="A194" s="156">
        <v>179</v>
      </c>
      <c r="B194" s="152" t="s">
        <v>266</v>
      </c>
      <c r="C194" s="155" t="s">
        <v>461</v>
      </c>
    </row>
    <row r="195" spans="1:3" x14ac:dyDescent="0.2">
      <c r="A195" s="156">
        <v>180</v>
      </c>
      <c r="B195" s="152" t="s">
        <v>266</v>
      </c>
      <c r="C195" s="155" t="s">
        <v>461</v>
      </c>
    </row>
    <row r="196" spans="1:3" x14ac:dyDescent="0.2">
      <c r="A196" s="156">
        <v>181</v>
      </c>
      <c r="B196" s="152" t="s">
        <v>266</v>
      </c>
      <c r="C196" s="155" t="s">
        <v>461</v>
      </c>
    </row>
    <row r="197" spans="1:3" x14ac:dyDescent="0.2">
      <c r="A197" s="156">
        <v>182</v>
      </c>
      <c r="B197" s="152" t="s">
        <v>266</v>
      </c>
      <c r="C197" s="155" t="s">
        <v>461</v>
      </c>
    </row>
    <row r="198" spans="1:3" x14ac:dyDescent="0.2">
      <c r="A198" s="156">
        <v>183</v>
      </c>
      <c r="B198" s="152" t="s">
        <v>266</v>
      </c>
      <c r="C198" s="155" t="s">
        <v>461</v>
      </c>
    </row>
    <row r="199" spans="1:3" x14ac:dyDescent="0.2">
      <c r="A199" s="156">
        <v>184</v>
      </c>
      <c r="B199" s="152" t="s">
        <v>266</v>
      </c>
      <c r="C199" s="155" t="s">
        <v>461</v>
      </c>
    </row>
    <row r="200" spans="1:3" x14ac:dyDescent="0.2">
      <c r="A200" s="156">
        <v>185</v>
      </c>
      <c r="B200" s="152" t="s">
        <v>266</v>
      </c>
      <c r="C200" s="155" t="s">
        <v>461</v>
      </c>
    </row>
    <row r="201" spans="1:3" x14ac:dyDescent="0.2">
      <c r="A201" s="156">
        <v>186</v>
      </c>
      <c r="B201" s="152" t="s">
        <v>266</v>
      </c>
      <c r="C201" s="155" t="s">
        <v>461</v>
      </c>
    </row>
    <row r="202" spans="1:3" x14ac:dyDescent="0.2">
      <c r="A202" s="156">
        <v>187</v>
      </c>
      <c r="B202" s="152" t="s">
        <v>266</v>
      </c>
      <c r="C202" s="155" t="s">
        <v>461</v>
      </c>
    </row>
    <row r="203" spans="1:3" x14ac:dyDescent="0.2">
      <c r="A203" s="156">
        <v>188</v>
      </c>
      <c r="B203" s="152" t="s">
        <v>266</v>
      </c>
      <c r="C203" s="155" t="s">
        <v>461</v>
      </c>
    </row>
    <row r="204" spans="1:3" x14ac:dyDescent="0.2">
      <c r="A204" s="156">
        <v>189</v>
      </c>
      <c r="B204" s="152" t="s">
        <v>266</v>
      </c>
      <c r="C204" s="155" t="s">
        <v>462</v>
      </c>
    </row>
    <row r="205" spans="1:3" x14ac:dyDescent="0.2">
      <c r="A205" s="156">
        <v>190</v>
      </c>
      <c r="B205" s="152" t="s">
        <v>266</v>
      </c>
      <c r="C205" s="155" t="s">
        <v>462</v>
      </c>
    </row>
    <row r="206" spans="1:3" x14ac:dyDescent="0.2">
      <c r="A206" s="156">
        <v>191</v>
      </c>
      <c r="B206" s="152" t="s">
        <v>266</v>
      </c>
      <c r="C206" s="155" t="s">
        <v>462</v>
      </c>
    </row>
    <row r="207" spans="1:3" x14ac:dyDescent="0.2">
      <c r="A207" s="156">
        <v>192</v>
      </c>
      <c r="B207" s="152" t="s">
        <v>266</v>
      </c>
      <c r="C207" s="155" t="s">
        <v>462</v>
      </c>
    </row>
    <row r="208" spans="1:3" x14ac:dyDescent="0.2">
      <c r="A208" s="156">
        <v>193</v>
      </c>
      <c r="B208" s="152" t="s">
        <v>266</v>
      </c>
      <c r="C208" s="155" t="s">
        <v>462</v>
      </c>
    </row>
    <row r="209" spans="1:3" x14ac:dyDescent="0.2">
      <c r="A209" s="156">
        <v>194</v>
      </c>
      <c r="B209" s="152" t="s">
        <v>266</v>
      </c>
      <c r="C209" s="155" t="s">
        <v>462</v>
      </c>
    </row>
    <row r="210" spans="1:3" x14ac:dyDescent="0.2">
      <c r="A210" s="156">
        <v>195</v>
      </c>
      <c r="B210" s="152" t="s">
        <v>266</v>
      </c>
      <c r="C210" s="155" t="s">
        <v>462</v>
      </c>
    </row>
    <row r="211" spans="1:3" x14ac:dyDescent="0.2">
      <c r="A211" s="156">
        <v>196</v>
      </c>
      <c r="B211" s="152" t="s">
        <v>266</v>
      </c>
      <c r="C211" s="155" t="s">
        <v>462</v>
      </c>
    </row>
    <row r="212" spans="1:3" x14ac:dyDescent="0.2">
      <c r="A212" s="156">
        <v>197</v>
      </c>
      <c r="B212" s="152" t="s">
        <v>266</v>
      </c>
      <c r="C212" s="155" t="s">
        <v>462</v>
      </c>
    </row>
    <row r="213" spans="1:3" x14ac:dyDescent="0.2">
      <c r="A213" s="156">
        <v>198</v>
      </c>
      <c r="B213" s="152" t="s">
        <v>266</v>
      </c>
      <c r="C213" s="155" t="s">
        <v>462</v>
      </c>
    </row>
    <row r="214" spans="1:3" x14ac:dyDescent="0.2">
      <c r="A214" s="156">
        <v>199</v>
      </c>
      <c r="B214" s="152" t="s">
        <v>266</v>
      </c>
      <c r="C214" s="155" t="s">
        <v>462</v>
      </c>
    </row>
    <row r="215" spans="1:3" x14ac:dyDescent="0.2">
      <c r="A215" s="156">
        <v>201</v>
      </c>
      <c r="B215" s="152" t="s">
        <v>266</v>
      </c>
      <c r="C215" s="155" t="s">
        <v>462</v>
      </c>
    </row>
    <row r="216" spans="1:3" x14ac:dyDescent="0.2">
      <c r="A216" s="156">
        <v>202</v>
      </c>
      <c r="B216" s="152" t="s">
        <v>266</v>
      </c>
      <c r="C216" s="155" t="s">
        <v>462</v>
      </c>
    </row>
    <row r="217" spans="1:3" x14ac:dyDescent="0.2">
      <c r="A217" s="156">
        <v>203</v>
      </c>
      <c r="B217" s="152" t="s">
        <v>266</v>
      </c>
      <c r="C217" s="155" t="s">
        <v>462</v>
      </c>
    </row>
    <row r="218" spans="1:3" x14ac:dyDescent="0.2">
      <c r="A218" s="156">
        <v>204</v>
      </c>
      <c r="B218" s="152" t="s">
        <v>266</v>
      </c>
      <c r="C218" s="155" t="s">
        <v>462</v>
      </c>
    </row>
    <row r="219" spans="1:3" x14ac:dyDescent="0.2">
      <c r="A219" s="156">
        <v>205</v>
      </c>
      <c r="B219" s="152" t="s">
        <v>266</v>
      </c>
      <c r="C219" s="155" t="s">
        <v>462</v>
      </c>
    </row>
    <row r="220" spans="1:3" x14ac:dyDescent="0.2">
      <c r="A220" s="156">
        <v>206</v>
      </c>
      <c r="B220" s="152" t="s">
        <v>266</v>
      </c>
      <c r="C220" s="155" t="s">
        <v>462</v>
      </c>
    </row>
    <row r="221" spans="1:3" x14ac:dyDescent="0.2">
      <c r="A221" s="156">
        <v>207</v>
      </c>
      <c r="B221" s="152" t="s">
        <v>266</v>
      </c>
      <c r="C221" s="155" t="s">
        <v>462</v>
      </c>
    </row>
    <row r="222" spans="1:3" x14ac:dyDescent="0.2">
      <c r="A222" s="156">
        <v>208</v>
      </c>
      <c r="B222" s="152" t="s">
        <v>266</v>
      </c>
      <c r="C222" s="155" t="s">
        <v>462</v>
      </c>
    </row>
    <row r="223" spans="1:3" x14ac:dyDescent="0.2">
      <c r="A223" s="156">
        <v>209</v>
      </c>
      <c r="B223" s="152" t="s">
        <v>266</v>
      </c>
      <c r="C223" s="155" t="s">
        <v>461</v>
      </c>
    </row>
    <row r="224" spans="1:3" x14ac:dyDescent="0.2">
      <c r="A224" s="156">
        <v>210</v>
      </c>
      <c r="B224" s="152" t="s">
        <v>266</v>
      </c>
      <c r="C224" s="155" t="s">
        <v>461</v>
      </c>
    </row>
    <row r="225" spans="1:3" x14ac:dyDescent="0.2">
      <c r="A225" s="156">
        <v>211</v>
      </c>
      <c r="B225" s="152" t="s">
        <v>266</v>
      </c>
      <c r="C225" s="155" t="s">
        <v>461</v>
      </c>
    </row>
    <row r="226" spans="1:3" x14ac:dyDescent="0.2">
      <c r="A226" s="156">
        <v>212</v>
      </c>
      <c r="B226" s="152" t="s">
        <v>266</v>
      </c>
      <c r="C226" s="155" t="s">
        <v>461</v>
      </c>
    </row>
    <row r="227" spans="1:3" x14ac:dyDescent="0.2">
      <c r="A227" s="156">
        <v>213</v>
      </c>
      <c r="B227" s="152" t="s">
        <v>266</v>
      </c>
      <c r="C227" s="155" t="s">
        <v>461</v>
      </c>
    </row>
    <row r="228" spans="1:3" x14ac:dyDescent="0.2">
      <c r="A228" s="156">
        <v>214</v>
      </c>
      <c r="B228" s="152" t="s">
        <v>266</v>
      </c>
      <c r="C228" s="155" t="s">
        <v>461</v>
      </c>
    </row>
    <row r="229" spans="1:3" x14ac:dyDescent="0.2">
      <c r="A229" s="156">
        <v>215</v>
      </c>
      <c r="B229" s="152" t="s">
        <v>266</v>
      </c>
      <c r="C229" s="155" t="s">
        <v>461</v>
      </c>
    </row>
    <row r="230" spans="1:3" x14ac:dyDescent="0.2">
      <c r="A230" s="156">
        <v>216</v>
      </c>
      <c r="B230" s="152" t="s">
        <v>266</v>
      </c>
      <c r="C230" s="155" t="s">
        <v>461</v>
      </c>
    </row>
    <row r="231" spans="1:3" x14ac:dyDescent="0.2">
      <c r="A231" s="156">
        <v>217</v>
      </c>
      <c r="B231" s="152" t="s">
        <v>266</v>
      </c>
      <c r="C231" s="155" t="s">
        <v>461</v>
      </c>
    </row>
    <row r="232" spans="1:3" x14ac:dyDescent="0.2">
      <c r="A232" s="156">
        <v>218</v>
      </c>
      <c r="B232" s="152" t="s">
        <v>266</v>
      </c>
      <c r="C232" s="155" t="s">
        <v>461</v>
      </c>
    </row>
    <row r="233" spans="1:3" x14ac:dyDescent="0.2">
      <c r="A233" s="156">
        <v>219</v>
      </c>
      <c r="B233" s="152" t="s">
        <v>266</v>
      </c>
      <c r="C233" s="155" t="s">
        <v>461</v>
      </c>
    </row>
    <row r="234" spans="1:3" x14ac:dyDescent="0.2">
      <c r="A234" s="156">
        <v>220</v>
      </c>
      <c r="B234" s="152" t="s">
        <v>266</v>
      </c>
      <c r="C234" s="155" t="s">
        <v>461</v>
      </c>
    </row>
    <row r="235" spans="1:3" x14ac:dyDescent="0.2">
      <c r="A235" s="156">
        <v>221</v>
      </c>
      <c r="B235" s="152" t="s">
        <v>266</v>
      </c>
      <c r="C235" s="155" t="s">
        <v>461</v>
      </c>
    </row>
    <row r="236" spans="1:3" x14ac:dyDescent="0.2">
      <c r="A236" s="156">
        <v>222</v>
      </c>
      <c r="B236" s="152" t="s">
        <v>266</v>
      </c>
      <c r="C236" s="155" t="s">
        <v>461</v>
      </c>
    </row>
    <row r="237" spans="1:3" x14ac:dyDescent="0.2">
      <c r="A237" s="156">
        <v>223</v>
      </c>
      <c r="B237" s="152" t="s">
        <v>266</v>
      </c>
      <c r="C237" s="155" t="s">
        <v>461</v>
      </c>
    </row>
    <row r="238" spans="1:3" x14ac:dyDescent="0.2">
      <c r="A238" s="156">
        <v>224</v>
      </c>
      <c r="B238" s="152" t="s">
        <v>266</v>
      </c>
      <c r="C238" s="155" t="s">
        <v>461</v>
      </c>
    </row>
    <row r="239" spans="1:3" x14ac:dyDescent="0.2">
      <c r="A239" s="156">
        <v>225</v>
      </c>
      <c r="B239" s="152" t="s">
        <v>266</v>
      </c>
      <c r="C239" s="155" t="s">
        <v>461</v>
      </c>
    </row>
    <row r="240" spans="1:3" x14ac:dyDescent="0.2">
      <c r="A240" s="156">
        <v>226</v>
      </c>
      <c r="B240" s="152" t="s">
        <v>266</v>
      </c>
      <c r="C240" s="155" t="s">
        <v>461</v>
      </c>
    </row>
    <row r="241" spans="1:3" x14ac:dyDescent="0.2">
      <c r="A241" s="156">
        <v>227</v>
      </c>
      <c r="B241" s="152" t="s">
        <v>266</v>
      </c>
      <c r="C241" s="155" t="s">
        <v>461</v>
      </c>
    </row>
    <row r="242" spans="1:3" x14ac:dyDescent="0.2">
      <c r="A242" s="156">
        <v>228</v>
      </c>
      <c r="B242" s="152" t="s">
        <v>276</v>
      </c>
      <c r="C242" s="155" t="s">
        <v>462</v>
      </c>
    </row>
    <row r="243" spans="1:3" x14ac:dyDescent="0.2">
      <c r="A243" s="156">
        <v>229</v>
      </c>
      <c r="B243" s="152" t="s">
        <v>276</v>
      </c>
      <c r="C243" s="155" t="s">
        <v>462</v>
      </c>
    </row>
    <row r="244" spans="1:3" x14ac:dyDescent="0.2">
      <c r="A244" s="156">
        <v>230</v>
      </c>
      <c r="B244" s="152" t="s">
        <v>266</v>
      </c>
      <c r="C244" s="155" t="s">
        <v>462</v>
      </c>
    </row>
    <row r="245" spans="1:3" x14ac:dyDescent="0.2">
      <c r="A245" s="156">
        <v>231</v>
      </c>
      <c r="B245" s="152" t="s">
        <v>254</v>
      </c>
      <c r="C245" s="155" t="s">
        <v>461</v>
      </c>
    </row>
    <row r="246" spans="1:3" x14ac:dyDescent="0.2">
      <c r="A246" s="156">
        <v>233</v>
      </c>
      <c r="B246" s="152" t="s">
        <v>254</v>
      </c>
      <c r="C246" s="155" t="s">
        <v>461</v>
      </c>
    </row>
    <row r="247" spans="1:3" x14ac:dyDescent="0.2">
      <c r="A247" s="156">
        <v>234</v>
      </c>
      <c r="B247" s="152" t="s">
        <v>254</v>
      </c>
      <c r="C247" s="155" t="s">
        <v>461</v>
      </c>
    </row>
    <row r="248" spans="1:3" x14ac:dyDescent="0.2">
      <c r="A248" s="156">
        <v>235</v>
      </c>
      <c r="B248" s="152" t="s">
        <v>254</v>
      </c>
      <c r="C248" s="155" t="s">
        <v>461</v>
      </c>
    </row>
    <row r="249" spans="1:3" x14ac:dyDescent="0.2">
      <c r="A249" s="156">
        <v>236</v>
      </c>
      <c r="B249" s="152" t="s">
        <v>254</v>
      </c>
      <c r="C249" s="155" t="s">
        <v>461</v>
      </c>
    </row>
    <row r="250" spans="1:3" x14ac:dyDescent="0.2">
      <c r="A250" s="156">
        <v>237</v>
      </c>
      <c r="B250" s="152" t="s">
        <v>254</v>
      </c>
      <c r="C250" s="155" t="s">
        <v>461</v>
      </c>
    </row>
    <row r="251" spans="1:3" x14ac:dyDescent="0.2">
      <c r="A251" s="156">
        <v>238</v>
      </c>
      <c r="B251" s="152" t="s">
        <v>266</v>
      </c>
      <c r="C251" s="155" t="s">
        <v>461</v>
      </c>
    </row>
    <row r="252" spans="1:3" x14ac:dyDescent="0.2">
      <c r="A252" s="156">
        <v>241</v>
      </c>
      <c r="B252" s="152" t="s">
        <v>277</v>
      </c>
      <c r="C252" s="155" t="s">
        <v>461</v>
      </c>
    </row>
    <row r="253" spans="1:3" x14ac:dyDescent="0.2">
      <c r="A253" s="156">
        <v>242</v>
      </c>
      <c r="B253" s="152" t="s">
        <v>278</v>
      </c>
      <c r="C253" s="155" t="s">
        <v>461</v>
      </c>
    </row>
    <row r="254" spans="1:3" x14ac:dyDescent="0.2">
      <c r="A254" s="156">
        <v>243</v>
      </c>
      <c r="B254" s="152" t="s">
        <v>242</v>
      </c>
      <c r="C254" s="155" t="s">
        <v>461</v>
      </c>
    </row>
    <row r="255" spans="1:3" x14ac:dyDescent="0.2">
      <c r="A255" s="156">
        <v>244</v>
      </c>
      <c r="B255" s="152" t="s">
        <v>266</v>
      </c>
      <c r="C255" s="155" t="s">
        <v>461</v>
      </c>
    </row>
    <row r="256" spans="1:3" x14ac:dyDescent="0.2">
      <c r="A256" s="156">
        <v>245</v>
      </c>
      <c r="B256" s="152" t="s">
        <v>278</v>
      </c>
      <c r="C256" s="155" t="s">
        <v>461</v>
      </c>
    </row>
    <row r="257" spans="1:3" x14ac:dyDescent="0.2">
      <c r="A257" s="156">
        <v>246</v>
      </c>
      <c r="B257" s="152" t="s">
        <v>279</v>
      </c>
      <c r="C257" s="155" t="s">
        <v>461</v>
      </c>
    </row>
    <row r="258" spans="1:3" x14ac:dyDescent="0.2">
      <c r="A258" s="156">
        <v>247</v>
      </c>
      <c r="B258" s="152" t="s">
        <v>278</v>
      </c>
      <c r="C258" s="155" t="s">
        <v>461</v>
      </c>
    </row>
    <row r="259" spans="1:3" x14ac:dyDescent="0.2">
      <c r="A259" s="156">
        <v>248</v>
      </c>
      <c r="B259" s="152" t="s">
        <v>266</v>
      </c>
      <c r="C259" s="155" t="s">
        <v>461</v>
      </c>
    </row>
    <row r="260" spans="1:3" x14ac:dyDescent="0.2">
      <c r="A260" s="156">
        <v>249</v>
      </c>
      <c r="B260" s="152" t="s">
        <v>278</v>
      </c>
      <c r="C260" s="155" t="s">
        <v>461</v>
      </c>
    </row>
    <row r="261" spans="1:3" x14ac:dyDescent="0.2">
      <c r="A261" s="156">
        <v>250</v>
      </c>
      <c r="B261" s="152" t="s">
        <v>280</v>
      </c>
      <c r="C261" s="155" t="s">
        <v>462</v>
      </c>
    </row>
    <row r="262" spans="1:3" x14ac:dyDescent="0.2">
      <c r="A262" s="156">
        <v>251</v>
      </c>
      <c r="B262" s="152" t="s">
        <v>280</v>
      </c>
      <c r="C262" s="155" t="s">
        <v>462</v>
      </c>
    </row>
    <row r="263" spans="1:3" x14ac:dyDescent="0.2">
      <c r="A263" s="156">
        <v>252</v>
      </c>
      <c r="B263" s="152" t="s">
        <v>280</v>
      </c>
      <c r="C263" s="155" t="s">
        <v>462</v>
      </c>
    </row>
    <row r="264" spans="1:3" x14ac:dyDescent="0.2">
      <c r="A264" s="156">
        <v>253</v>
      </c>
      <c r="B264" s="152" t="s">
        <v>280</v>
      </c>
      <c r="C264" s="155" t="s">
        <v>462</v>
      </c>
    </row>
    <row r="265" spans="1:3" x14ac:dyDescent="0.2">
      <c r="A265" s="156">
        <v>254</v>
      </c>
      <c r="B265" s="152" t="s">
        <v>281</v>
      </c>
      <c r="C265" s="155" t="s">
        <v>461</v>
      </c>
    </row>
    <row r="266" spans="1:3" x14ac:dyDescent="0.2">
      <c r="A266" s="156">
        <v>255</v>
      </c>
      <c r="B266" s="152" t="s">
        <v>282</v>
      </c>
      <c r="C266" s="155" t="s">
        <v>461</v>
      </c>
    </row>
    <row r="267" spans="1:3" x14ac:dyDescent="0.2">
      <c r="A267" s="156">
        <v>257</v>
      </c>
      <c r="B267" s="152" t="s">
        <v>283</v>
      </c>
      <c r="C267" s="155" t="s">
        <v>461</v>
      </c>
    </row>
    <row r="268" spans="1:3" x14ac:dyDescent="0.2">
      <c r="A268" s="156">
        <v>258</v>
      </c>
      <c r="B268" s="152" t="s">
        <v>284</v>
      </c>
      <c r="C268" s="155" t="s">
        <v>461</v>
      </c>
    </row>
    <row r="269" spans="1:3" x14ac:dyDescent="0.2">
      <c r="A269" s="156">
        <v>259</v>
      </c>
      <c r="B269" s="152" t="s">
        <v>285</v>
      </c>
      <c r="C269" s="155" t="s">
        <v>461</v>
      </c>
    </row>
    <row r="270" spans="1:3" x14ac:dyDescent="0.2">
      <c r="A270" s="156">
        <v>260</v>
      </c>
      <c r="B270" s="152" t="s">
        <v>284</v>
      </c>
      <c r="C270" s="155" t="s">
        <v>462</v>
      </c>
    </row>
    <row r="271" spans="1:3" x14ac:dyDescent="0.2">
      <c r="A271" s="156">
        <v>261</v>
      </c>
      <c r="B271" s="152" t="s">
        <v>284</v>
      </c>
      <c r="C271" s="155" t="s">
        <v>461</v>
      </c>
    </row>
    <row r="272" spans="1:3" x14ac:dyDescent="0.2">
      <c r="A272" s="156">
        <v>262</v>
      </c>
      <c r="B272" s="152" t="s">
        <v>284</v>
      </c>
      <c r="C272" s="155" t="s">
        <v>461</v>
      </c>
    </row>
    <row r="273" spans="1:3" x14ac:dyDescent="0.2">
      <c r="A273" s="156">
        <v>263</v>
      </c>
      <c r="B273" s="152" t="s">
        <v>284</v>
      </c>
      <c r="C273" s="155" t="s">
        <v>461</v>
      </c>
    </row>
    <row r="274" spans="1:3" x14ac:dyDescent="0.2">
      <c r="A274" s="156">
        <v>264</v>
      </c>
      <c r="B274" s="152" t="s">
        <v>284</v>
      </c>
      <c r="C274" s="155" t="s">
        <v>461</v>
      </c>
    </row>
    <row r="275" spans="1:3" x14ac:dyDescent="0.2">
      <c r="A275" s="156">
        <v>265</v>
      </c>
      <c r="B275" s="152" t="s">
        <v>286</v>
      </c>
      <c r="C275" s="155" t="s">
        <v>462</v>
      </c>
    </row>
    <row r="276" spans="1:3" x14ac:dyDescent="0.2">
      <c r="A276" s="156">
        <v>266</v>
      </c>
      <c r="B276" s="152" t="s">
        <v>286</v>
      </c>
      <c r="C276" s="155" t="s">
        <v>462</v>
      </c>
    </row>
    <row r="277" spans="1:3" x14ac:dyDescent="0.2">
      <c r="A277" s="156">
        <v>267</v>
      </c>
      <c r="B277" s="152" t="s">
        <v>286</v>
      </c>
      <c r="C277" s="155" t="s">
        <v>462</v>
      </c>
    </row>
    <row r="278" spans="1:3" x14ac:dyDescent="0.2">
      <c r="A278" s="156">
        <v>268</v>
      </c>
      <c r="B278" s="152" t="s">
        <v>286</v>
      </c>
      <c r="C278" s="155" t="s">
        <v>462</v>
      </c>
    </row>
    <row r="279" spans="1:3" x14ac:dyDescent="0.2">
      <c r="A279" s="156">
        <v>269</v>
      </c>
      <c r="B279" s="152" t="s">
        <v>286</v>
      </c>
      <c r="C279" s="155" t="s">
        <v>462</v>
      </c>
    </row>
    <row r="280" spans="1:3" x14ac:dyDescent="0.2">
      <c r="A280" s="156">
        <v>270</v>
      </c>
      <c r="B280" s="152" t="s">
        <v>286</v>
      </c>
      <c r="C280" s="155" t="s">
        <v>462</v>
      </c>
    </row>
    <row r="281" spans="1:3" x14ac:dyDescent="0.2">
      <c r="A281" s="156">
        <v>271</v>
      </c>
      <c r="B281" s="152" t="s">
        <v>286</v>
      </c>
      <c r="C281" s="155" t="s">
        <v>462</v>
      </c>
    </row>
    <row r="282" spans="1:3" x14ac:dyDescent="0.2">
      <c r="A282" s="156">
        <v>272</v>
      </c>
      <c r="B282" s="152" t="s">
        <v>286</v>
      </c>
      <c r="C282" s="155" t="s">
        <v>462</v>
      </c>
    </row>
    <row r="283" spans="1:3" x14ac:dyDescent="0.2">
      <c r="A283" s="156">
        <v>273</v>
      </c>
      <c r="B283" s="152" t="s">
        <v>286</v>
      </c>
      <c r="C283" s="155" t="s">
        <v>462</v>
      </c>
    </row>
    <row r="284" spans="1:3" x14ac:dyDescent="0.2">
      <c r="A284" s="156">
        <v>274</v>
      </c>
      <c r="B284" s="152" t="s">
        <v>286</v>
      </c>
      <c r="C284" s="155" t="s">
        <v>462</v>
      </c>
    </row>
    <row r="285" spans="1:3" x14ac:dyDescent="0.2">
      <c r="A285" s="156">
        <v>276</v>
      </c>
      <c r="B285" s="152" t="s">
        <v>286</v>
      </c>
      <c r="C285" s="155" t="s">
        <v>462</v>
      </c>
    </row>
    <row r="286" spans="1:3" x14ac:dyDescent="0.2">
      <c r="A286" s="156">
        <v>277</v>
      </c>
      <c r="B286" s="152" t="s">
        <v>287</v>
      </c>
      <c r="C286" s="155" t="s">
        <v>462</v>
      </c>
    </row>
    <row r="287" spans="1:3" x14ac:dyDescent="0.2">
      <c r="A287" s="156">
        <v>278</v>
      </c>
      <c r="B287" s="152" t="s">
        <v>288</v>
      </c>
      <c r="C287" s="155" t="s">
        <v>462</v>
      </c>
    </row>
    <row r="288" spans="1:3" x14ac:dyDescent="0.2">
      <c r="A288" s="156">
        <v>279</v>
      </c>
      <c r="B288" s="152" t="s">
        <v>289</v>
      </c>
      <c r="C288" s="155" t="s">
        <v>462</v>
      </c>
    </row>
    <row r="289" spans="1:3" x14ac:dyDescent="0.2">
      <c r="A289" s="156">
        <v>280</v>
      </c>
      <c r="B289" s="152" t="s">
        <v>290</v>
      </c>
      <c r="C289" s="155" t="s">
        <v>462</v>
      </c>
    </row>
    <row r="290" spans="1:3" x14ac:dyDescent="0.2">
      <c r="A290" s="156">
        <v>281</v>
      </c>
      <c r="B290" s="152" t="s">
        <v>291</v>
      </c>
      <c r="C290" s="155" t="s">
        <v>461</v>
      </c>
    </row>
    <row r="291" spans="1:3" x14ac:dyDescent="0.2">
      <c r="A291" s="156">
        <v>283</v>
      </c>
      <c r="B291" s="152" t="s">
        <v>292</v>
      </c>
      <c r="C291" s="155" t="s">
        <v>461</v>
      </c>
    </row>
    <row r="292" spans="1:3" x14ac:dyDescent="0.2">
      <c r="A292" s="156">
        <v>284</v>
      </c>
      <c r="B292" s="152" t="s">
        <v>234</v>
      </c>
      <c r="C292" s="155" t="s">
        <v>462</v>
      </c>
    </row>
    <row r="293" spans="1:3" x14ac:dyDescent="0.2">
      <c r="A293" s="156">
        <v>285</v>
      </c>
      <c r="B293" s="152" t="s">
        <v>234</v>
      </c>
      <c r="C293" s="155" t="s">
        <v>462</v>
      </c>
    </row>
    <row r="294" spans="1:3" x14ac:dyDescent="0.2">
      <c r="A294" s="156">
        <v>286</v>
      </c>
      <c r="B294" s="152" t="s">
        <v>293</v>
      </c>
      <c r="C294" s="155" t="s">
        <v>462</v>
      </c>
    </row>
    <row r="295" spans="1:3" x14ac:dyDescent="0.2">
      <c r="A295" s="156">
        <v>287</v>
      </c>
      <c r="B295" s="152" t="s">
        <v>294</v>
      </c>
      <c r="C295" s="155" t="s">
        <v>462</v>
      </c>
    </row>
    <row r="296" spans="1:3" x14ac:dyDescent="0.2">
      <c r="A296" s="156">
        <v>288</v>
      </c>
      <c r="B296" s="152" t="s">
        <v>295</v>
      </c>
      <c r="C296" s="155" t="s">
        <v>462</v>
      </c>
    </row>
    <row r="297" spans="1:3" x14ac:dyDescent="0.2">
      <c r="A297" s="156">
        <v>289</v>
      </c>
      <c r="B297" s="152" t="s">
        <v>295</v>
      </c>
      <c r="C297" s="155" t="s">
        <v>462</v>
      </c>
    </row>
    <row r="298" spans="1:3" x14ac:dyDescent="0.2">
      <c r="A298" s="156">
        <v>290</v>
      </c>
      <c r="B298" s="152" t="s">
        <v>295</v>
      </c>
      <c r="C298" s="155" t="s">
        <v>462</v>
      </c>
    </row>
    <row r="299" spans="1:3" x14ac:dyDescent="0.2">
      <c r="A299" s="156">
        <v>291</v>
      </c>
      <c r="B299" s="152" t="s">
        <v>295</v>
      </c>
      <c r="C299" s="155" t="s">
        <v>462</v>
      </c>
    </row>
    <row r="300" spans="1:3" x14ac:dyDescent="0.2">
      <c r="A300" s="156">
        <v>292</v>
      </c>
      <c r="B300" s="152" t="s">
        <v>295</v>
      </c>
      <c r="C300" s="155" t="s">
        <v>462</v>
      </c>
    </row>
    <row r="301" spans="1:3" x14ac:dyDescent="0.2">
      <c r="A301" s="156">
        <v>297</v>
      </c>
      <c r="B301" s="152" t="s">
        <v>295</v>
      </c>
      <c r="C301" s="155" t="s">
        <v>462</v>
      </c>
    </row>
    <row r="302" spans="1:3" x14ac:dyDescent="0.2">
      <c r="A302" s="156">
        <v>298</v>
      </c>
      <c r="B302" s="152" t="s">
        <v>295</v>
      </c>
      <c r="C302" s="155" t="s">
        <v>462</v>
      </c>
    </row>
    <row r="303" spans="1:3" x14ac:dyDescent="0.2">
      <c r="A303" s="156">
        <v>299</v>
      </c>
      <c r="B303" s="152" t="s">
        <v>295</v>
      </c>
      <c r="C303" s="155" t="s">
        <v>462</v>
      </c>
    </row>
    <row r="304" spans="1:3" x14ac:dyDescent="0.2">
      <c r="A304" s="156">
        <v>300</v>
      </c>
      <c r="B304" s="152" t="s">
        <v>296</v>
      </c>
      <c r="C304" s="155" t="s">
        <v>461</v>
      </c>
    </row>
    <row r="305" spans="1:3" x14ac:dyDescent="0.2">
      <c r="A305" s="156">
        <v>301</v>
      </c>
      <c r="B305" s="152" t="s">
        <v>297</v>
      </c>
      <c r="C305" s="155" t="s">
        <v>461</v>
      </c>
    </row>
    <row r="306" spans="1:3" x14ac:dyDescent="0.2">
      <c r="A306" s="156">
        <v>302</v>
      </c>
      <c r="B306" s="152" t="s">
        <v>298</v>
      </c>
      <c r="C306" s="155" t="s">
        <v>461</v>
      </c>
    </row>
    <row r="307" spans="1:3" x14ac:dyDescent="0.2">
      <c r="A307" s="156">
        <v>303</v>
      </c>
      <c r="B307" s="152" t="s">
        <v>295</v>
      </c>
      <c r="C307" s="155" t="s">
        <v>462</v>
      </c>
    </row>
    <row r="308" spans="1:3" x14ac:dyDescent="0.2">
      <c r="A308" s="156">
        <v>304</v>
      </c>
      <c r="B308" s="152" t="s">
        <v>295</v>
      </c>
      <c r="C308" s="155" t="s">
        <v>462</v>
      </c>
    </row>
    <row r="309" spans="1:3" x14ac:dyDescent="0.2">
      <c r="A309" s="156">
        <v>305</v>
      </c>
      <c r="B309" s="152" t="s">
        <v>299</v>
      </c>
      <c r="C309" s="155" t="s">
        <v>461</v>
      </c>
    </row>
    <row r="310" spans="1:3" x14ac:dyDescent="0.2">
      <c r="A310" s="156">
        <v>306</v>
      </c>
      <c r="B310" s="152" t="s">
        <v>299</v>
      </c>
      <c r="C310" s="155" t="s">
        <v>461</v>
      </c>
    </row>
    <row r="311" spans="1:3" x14ac:dyDescent="0.2">
      <c r="A311" s="156">
        <v>307</v>
      </c>
      <c r="B311" s="152" t="s">
        <v>299</v>
      </c>
      <c r="C311" s="155" t="s">
        <v>461</v>
      </c>
    </row>
    <row r="312" spans="1:3" x14ac:dyDescent="0.2">
      <c r="A312" s="156">
        <v>308</v>
      </c>
      <c r="B312" s="152" t="s">
        <v>299</v>
      </c>
      <c r="C312" s="155" t="s">
        <v>461</v>
      </c>
    </row>
    <row r="313" spans="1:3" x14ac:dyDescent="0.2">
      <c r="A313" s="156">
        <v>309</v>
      </c>
      <c r="B313" s="152" t="s">
        <v>300</v>
      </c>
      <c r="C313" s="155" t="s">
        <v>461</v>
      </c>
    </row>
    <row r="314" spans="1:3" x14ac:dyDescent="0.2">
      <c r="A314" s="156">
        <v>310</v>
      </c>
      <c r="B314" s="152" t="s">
        <v>301</v>
      </c>
      <c r="C314" s="155" t="s">
        <v>461</v>
      </c>
    </row>
    <row r="315" spans="1:3" x14ac:dyDescent="0.2">
      <c r="A315" s="156">
        <v>312</v>
      </c>
      <c r="B315" s="152" t="s">
        <v>302</v>
      </c>
      <c r="C315" s="155" t="s">
        <v>461</v>
      </c>
    </row>
    <row r="316" spans="1:3" x14ac:dyDescent="0.2">
      <c r="A316" s="156">
        <v>313</v>
      </c>
      <c r="B316" s="152" t="s">
        <v>303</v>
      </c>
      <c r="C316" s="155" t="s">
        <v>462</v>
      </c>
    </row>
    <row r="317" spans="1:3" x14ac:dyDescent="0.2">
      <c r="A317" s="156">
        <v>314</v>
      </c>
      <c r="B317" s="152" t="s">
        <v>304</v>
      </c>
      <c r="C317" s="155" t="s">
        <v>462</v>
      </c>
    </row>
    <row r="318" spans="1:3" x14ac:dyDescent="0.2">
      <c r="A318" s="156">
        <v>315</v>
      </c>
      <c r="B318" s="152" t="s">
        <v>305</v>
      </c>
      <c r="C318" s="155" t="s">
        <v>462</v>
      </c>
    </row>
    <row r="319" spans="1:3" x14ac:dyDescent="0.2">
      <c r="A319" s="156">
        <v>316</v>
      </c>
      <c r="B319" s="152" t="s">
        <v>306</v>
      </c>
      <c r="C319" s="155" t="s">
        <v>461</v>
      </c>
    </row>
    <row r="320" spans="1:3" x14ac:dyDescent="0.2">
      <c r="A320" s="156">
        <v>317</v>
      </c>
      <c r="B320" s="152" t="s">
        <v>306</v>
      </c>
      <c r="C320" s="155" t="s">
        <v>461</v>
      </c>
    </row>
    <row r="321" spans="1:3" x14ac:dyDescent="0.2">
      <c r="A321" s="156">
        <v>318</v>
      </c>
      <c r="B321" s="152" t="s">
        <v>306</v>
      </c>
      <c r="C321" s="155" t="s">
        <v>461</v>
      </c>
    </row>
    <row r="322" spans="1:3" x14ac:dyDescent="0.2">
      <c r="A322" s="156">
        <v>319</v>
      </c>
      <c r="B322" s="152" t="s">
        <v>307</v>
      </c>
      <c r="C322" s="155" t="s">
        <v>461</v>
      </c>
    </row>
    <row r="323" spans="1:3" x14ac:dyDescent="0.2">
      <c r="A323" s="156">
        <v>320</v>
      </c>
      <c r="B323" s="152" t="s">
        <v>306</v>
      </c>
      <c r="C323" s="155" t="s">
        <v>461</v>
      </c>
    </row>
    <row r="324" spans="1:3" x14ac:dyDescent="0.2">
      <c r="A324" s="156">
        <v>321</v>
      </c>
      <c r="B324" s="152" t="s">
        <v>306</v>
      </c>
      <c r="C324" s="155" t="s">
        <v>461</v>
      </c>
    </row>
    <row r="325" spans="1:3" x14ac:dyDescent="0.2">
      <c r="A325" s="156">
        <v>322</v>
      </c>
      <c r="B325" s="152" t="s">
        <v>306</v>
      </c>
      <c r="C325" s="155" t="s">
        <v>461</v>
      </c>
    </row>
    <row r="326" spans="1:3" x14ac:dyDescent="0.2">
      <c r="A326" s="156">
        <v>323</v>
      </c>
      <c r="B326" s="152" t="s">
        <v>306</v>
      </c>
      <c r="C326" s="155" t="s">
        <v>461</v>
      </c>
    </row>
    <row r="327" spans="1:3" x14ac:dyDescent="0.2">
      <c r="A327" s="156">
        <v>324</v>
      </c>
      <c r="B327" s="152" t="s">
        <v>308</v>
      </c>
      <c r="C327" s="155" t="s">
        <v>461</v>
      </c>
    </row>
    <row r="328" spans="1:3" x14ac:dyDescent="0.2">
      <c r="A328" s="156">
        <v>325</v>
      </c>
      <c r="B328" s="152" t="s">
        <v>309</v>
      </c>
      <c r="C328" s="155" t="s">
        <v>461</v>
      </c>
    </row>
    <row r="329" spans="1:3" x14ac:dyDescent="0.2">
      <c r="A329" s="156">
        <v>326</v>
      </c>
      <c r="B329" s="152" t="s">
        <v>309</v>
      </c>
      <c r="C329" s="155" t="s">
        <v>461</v>
      </c>
    </row>
    <row r="330" spans="1:3" x14ac:dyDescent="0.2">
      <c r="A330" s="156">
        <v>327</v>
      </c>
      <c r="B330" s="152" t="s">
        <v>309</v>
      </c>
      <c r="C330" s="155" t="s">
        <v>461</v>
      </c>
    </row>
    <row r="331" spans="1:3" x14ac:dyDescent="0.2">
      <c r="A331" s="156">
        <v>328</v>
      </c>
      <c r="B331" s="152" t="s">
        <v>309</v>
      </c>
      <c r="C331" s="155" t="s">
        <v>461</v>
      </c>
    </row>
    <row r="332" spans="1:3" x14ac:dyDescent="0.2">
      <c r="A332" s="156">
        <v>329</v>
      </c>
      <c r="B332" s="152" t="s">
        <v>309</v>
      </c>
      <c r="C332" s="155" t="s">
        <v>461</v>
      </c>
    </row>
    <row r="333" spans="1:3" x14ac:dyDescent="0.2">
      <c r="A333" s="156">
        <v>330</v>
      </c>
      <c r="B333" s="152" t="s">
        <v>309</v>
      </c>
      <c r="C333" s="155" t="s">
        <v>461</v>
      </c>
    </row>
    <row r="334" spans="1:3" x14ac:dyDescent="0.2">
      <c r="A334" s="156">
        <v>331</v>
      </c>
      <c r="B334" s="152" t="s">
        <v>309</v>
      </c>
      <c r="C334" s="155" t="s">
        <v>461</v>
      </c>
    </row>
    <row r="335" spans="1:3" x14ac:dyDescent="0.2">
      <c r="A335" s="156">
        <v>332</v>
      </c>
      <c r="B335" s="152" t="s">
        <v>309</v>
      </c>
      <c r="C335" s="155" t="s">
        <v>462</v>
      </c>
    </row>
    <row r="336" spans="1:3" x14ac:dyDescent="0.2">
      <c r="A336" s="156">
        <v>334</v>
      </c>
      <c r="B336" s="152" t="s">
        <v>310</v>
      </c>
      <c r="C336" s="155" t="s">
        <v>461</v>
      </c>
    </row>
    <row r="337" spans="1:3" x14ac:dyDescent="0.2">
      <c r="A337" s="156">
        <v>335</v>
      </c>
      <c r="B337" s="152" t="s">
        <v>311</v>
      </c>
      <c r="C337" s="155" t="s">
        <v>461</v>
      </c>
    </row>
    <row r="338" spans="1:3" x14ac:dyDescent="0.2">
      <c r="A338" s="156">
        <v>336</v>
      </c>
      <c r="B338" s="152" t="s">
        <v>312</v>
      </c>
      <c r="C338" s="155" t="s">
        <v>462</v>
      </c>
    </row>
    <row r="339" spans="1:3" x14ac:dyDescent="0.2">
      <c r="A339" s="156">
        <v>337</v>
      </c>
      <c r="B339" s="152" t="s">
        <v>312</v>
      </c>
      <c r="C339" s="155" t="s">
        <v>462</v>
      </c>
    </row>
    <row r="340" spans="1:3" x14ac:dyDescent="0.2">
      <c r="A340" s="156">
        <v>338</v>
      </c>
      <c r="B340" s="152" t="s">
        <v>313</v>
      </c>
      <c r="C340" s="155" t="s">
        <v>461</v>
      </c>
    </row>
    <row r="341" spans="1:3" x14ac:dyDescent="0.2">
      <c r="A341" s="156">
        <v>339</v>
      </c>
      <c r="B341" s="152" t="s">
        <v>314</v>
      </c>
      <c r="C341" s="155" t="s">
        <v>462</v>
      </c>
    </row>
    <row r="342" spans="1:3" x14ac:dyDescent="0.2">
      <c r="A342" s="156">
        <v>340</v>
      </c>
      <c r="B342" s="152" t="s">
        <v>314</v>
      </c>
      <c r="C342" s="155" t="s">
        <v>462</v>
      </c>
    </row>
    <row r="343" spans="1:3" x14ac:dyDescent="0.2">
      <c r="A343" s="156">
        <v>341</v>
      </c>
      <c r="B343" s="152" t="s">
        <v>314</v>
      </c>
      <c r="C343" s="155" t="s">
        <v>462</v>
      </c>
    </row>
    <row r="344" spans="1:3" x14ac:dyDescent="0.2">
      <c r="A344" s="156">
        <v>342</v>
      </c>
      <c r="B344" s="152" t="s">
        <v>315</v>
      </c>
      <c r="C344" s="155" t="s">
        <v>461</v>
      </c>
    </row>
    <row r="345" spans="1:3" x14ac:dyDescent="0.2">
      <c r="A345" s="156">
        <v>343</v>
      </c>
      <c r="B345" s="152" t="s">
        <v>316</v>
      </c>
      <c r="C345" s="155" t="s">
        <v>461</v>
      </c>
    </row>
    <row r="346" spans="1:3" x14ac:dyDescent="0.2">
      <c r="A346" s="156">
        <v>344</v>
      </c>
      <c r="B346" s="152" t="s">
        <v>317</v>
      </c>
      <c r="C346" s="155" t="s">
        <v>461</v>
      </c>
    </row>
    <row r="347" spans="1:3" x14ac:dyDescent="0.2">
      <c r="A347" s="156">
        <v>344</v>
      </c>
      <c r="B347" s="152" t="s">
        <v>317</v>
      </c>
      <c r="C347" s="155" t="s">
        <v>462</v>
      </c>
    </row>
    <row r="348" spans="1:3" x14ac:dyDescent="0.2">
      <c r="A348" s="156">
        <v>345</v>
      </c>
      <c r="B348" s="152" t="s">
        <v>318</v>
      </c>
      <c r="C348" s="155" t="s">
        <v>461</v>
      </c>
    </row>
    <row r="349" spans="1:3" x14ac:dyDescent="0.2">
      <c r="A349" s="156">
        <v>346</v>
      </c>
      <c r="B349" s="152" t="s">
        <v>319</v>
      </c>
      <c r="C349" s="155" t="s">
        <v>462</v>
      </c>
    </row>
    <row r="350" spans="1:3" x14ac:dyDescent="0.2">
      <c r="A350" s="156">
        <v>347</v>
      </c>
      <c r="B350" s="152" t="s">
        <v>320</v>
      </c>
      <c r="C350" s="155" t="s">
        <v>462</v>
      </c>
    </row>
    <row r="351" spans="1:3" x14ac:dyDescent="0.2">
      <c r="A351" s="156">
        <v>348</v>
      </c>
      <c r="B351" s="152" t="s">
        <v>320</v>
      </c>
      <c r="C351" s="155" t="s">
        <v>462</v>
      </c>
    </row>
    <row r="352" spans="1:3" x14ac:dyDescent="0.2">
      <c r="A352" s="156">
        <v>349</v>
      </c>
      <c r="B352" s="152" t="s">
        <v>266</v>
      </c>
      <c r="C352" s="155" t="s">
        <v>461</v>
      </c>
    </row>
    <row r="353" spans="1:3" x14ac:dyDescent="0.2">
      <c r="A353" s="156">
        <v>350</v>
      </c>
      <c r="B353" s="152" t="s">
        <v>321</v>
      </c>
      <c r="C353" s="155" t="s">
        <v>462</v>
      </c>
    </row>
    <row r="354" spans="1:3" x14ac:dyDescent="0.2">
      <c r="A354" s="156">
        <v>351</v>
      </c>
      <c r="B354" s="152" t="s">
        <v>322</v>
      </c>
      <c r="C354" s="155" t="s">
        <v>461</v>
      </c>
    </row>
    <row r="355" spans="1:3" x14ac:dyDescent="0.2">
      <c r="A355" s="156">
        <v>352</v>
      </c>
      <c r="B355" s="152" t="s">
        <v>323</v>
      </c>
      <c r="C355" s="155" t="s">
        <v>461</v>
      </c>
    </row>
    <row r="356" spans="1:3" x14ac:dyDescent="0.2">
      <c r="A356" s="156">
        <v>353</v>
      </c>
      <c r="B356" s="152" t="s">
        <v>324</v>
      </c>
      <c r="C356" s="155" t="s">
        <v>461</v>
      </c>
    </row>
    <row r="357" spans="1:3" x14ac:dyDescent="0.2">
      <c r="A357" s="156">
        <v>354</v>
      </c>
      <c r="B357" s="152" t="s">
        <v>241</v>
      </c>
      <c r="C357" s="155" t="s">
        <v>462</v>
      </c>
    </row>
    <row r="358" spans="1:3" x14ac:dyDescent="0.2">
      <c r="A358" s="156">
        <v>355</v>
      </c>
      <c r="B358" s="152" t="s">
        <v>325</v>
      </c>
      <c r="C358" s="155" t="s">
        <v>461</v>
      </c>
    </row>
    <row r="359" spans="1:3" x14ac:dyDescent="0.2">
      <c r="A359" s="156">
        <v>357</v>
      </c>
      <c r="B359" s="152" t="s">
        <v>326</v>
      </c>
      <c r="C359" s="155" t="s">
        <v>462</v>
      </c>
    </row>
    <row r="360" spans="1:3" x14ac:dyDescent="0.2">
      <c r="A360" s="156">
        <v>358</v>
      </c>
      <c r="B360" s="152" t="s">
        <v>326</v>
      </c>
      <c r="C360" s="155" t="s">
        <v>462</v>
      </c>
    </row>
    <row r="361" spans="1:3" x14ac:dyDescent="0.2">
      <c r="A361" s="156">
        <v>359</v>
      </c>
      <c r="B361" s="152" t="s">
        <v>326</v>
      </c>
      <c r="C361" s="155" t="s">
        <v>462</v>
      </c>
    </row>
    <row r="362" spans="1:3" x14ac:dyDescent="0.2">
      <c r="A362" s="156">
        <v>360</v>
      </c>
      <c r="B362" s="152" t="s">
        <v>326</v>
      </c>
      <c r="C362" s="155" t="s">
        <v>462</v>
      </c>
    </row>
    <row r="363" spans="1:3" x14ac:dyDescent="0.2">
      <c r="A363" s="156">
        <v>361</v>
      </c>
      <c r="B363" s="152" t="s">
        <v>326</v>
      </c>
      <c r="C363" s="155" t="s">
        <v>462</v>
      </c>
    </row>
    <row r="364" spans="1:3" x14ac:dyDescent="0.2">
      <c r="A364" s="156">
        <v>362</v>
      </c>
      <c r="B364" s="152" t="s">
        <v>326</v>
      </c>
      <c r="C364" s="155" t="s">
        <v>462</v>
      </c>
    </row>
    <row r="365" spans="1:3" x14ac:dyDescent="0.2">
      <c r="A365" s="156">
        <v>363</v>
      </c>
      <c r="B365" s="152" t="s">
        <v>326</v>
      </c>
      <c r="C365" s="155" t="s">
        <v>462</v>
      </c>
    </row>
    <row r="366" spans="1:3" x14ac:dyDescent="0.2">
      <c r="A366" s="156">
        <v>364</v>
      </c>
      <c r="B366" s="152" t="s">
        <v>326</v>
      </c>
      <c r="C366" s="155" t="s">
        <v>462</v>
      </c>
    </row>
    <row r="367" spans="1:3" x14ac:dyDescent="0.2">
      <c r="A367" s="156">
        <v>365</v>
      </c>
      <c r="B367" s="152" t="s">
        <v>326</v>
      </c>
      <c r="C367" s="155" t="s">
        <v>462</v>
      </c>
    </row>
    <row r="368" spans="1:3" x14ac:dyDescent="0.2">
      <c r="A368" s="156">
        <v>366</v>
      </c>
      <c r="B368" s="152" t="s">
        <v>326</v>
      </c>
      <c r="C368" s="155" t="s">
        <v>462</v>
      </c>
    </row>
    <row r="369" spans="1:3" x14ac:dyDescent="0.2">
      <c r="A369" s="156">
        <v>367</v>
      </c>
      <c r="B369" s="152" t="s">
        <v>326</v>
      </c>
      <c r="C369" s="155" t="s">
        <v>462</v>
      </c>
    </row>
    <row r="370" spans="1:3" x14ac:dyDescent="0.2">
      <c r="A370" s="156">
        <v>368</v>
      </c>
      <c r="B370" s="152" t="s">
        <v>326</v>
      </c>
      <c r="C370" s="155" t="s">
        <v>462</v>
      </c>
    </row>
    <row r="371" spans="1:3" x14ac:dyDescent="0.2">
      <c r="A371" s="156">
        <v>369</v>
      </c>
      <c r="B371" s="152" t="s">
        <v>326</v>
      </c>
      <c r="C371" s="155" t="s">
        <v>462</v>
      </c>
    </row>
    <row r="372" spans="1:3" x14ac:dyDescent="0.2">
      <c r="A372" s="156">
        <v>370</v>
      </c>
      <c r="B372" s="152" t="s">
        <v>326</v>
      </c>
      <c r="C372" s="155" t="s">
        <v>462</v>
      </c>
    </row>
    <row r="373" spans="1:3" x14ac:dyDescent="0.2">
      <c r="A373" s="156">
        <v>371</v>
      </c>
      <c r="B373" s="152" t="s">
        <v>326</v>
      </c>
      <c r="C373" s="155" t="s">
        <v>462</v>
      </c>
    </row>
    <row r="374" spans="1:3" x14ac:dyDescent="0.2">
      <c r="A374" s="156">
        <v>372</v>
      </c>
      <c r="B374" s="152" t="s">
        <v>306</v>
      </c>
      <c r="C374" s="155" t="s">
        <v>461</v>
      </c>
    </row>
    <row r="375" spans="1:3" x14ac:dyDescent="0.2">
      <c r="A375" s="156">
        <v>373</v>
      </c>
      <c r="B375" s="152" t="s">
        <v>254</v>
      </c>
      <c r="C375" s="155" t="s">
        <v>461</v>
      </c>
    </row>
    <row r="376" spans="1:3" x14ac:dyDescent="0.2">
      <c r="A376" s="156">
        <v>374</v>
      </c>
      <c r="B376" s="152" t="s">
        <v>254</v>
      </c>
      <c r="C376" s="155" t="s">
        <v>461</v>
      </c>
    </row>
    <row r="377" spans="1:3" x14ac:dyDescent="0.2">
      <c r="A377" s="156">
        <v>375</v>
      </c>
      <c r="B377" s="152" t="s">
        <v>254</v>
      </c>
      <c r="C377" s="155" t="s">
        <v>461</v>
      </c>
    </row>
    <row r="378" spans="1:3" x14ac:dyDescent="0.2">
      <c r="A378" s="156">
        <v>376</v>
      </c>
      <c r="B378" s="152" t="s">
        <v>254</v>
      </c>
      <c r="C378" s="155" t="s">
        <v>461</v>
      </c>
    </row>
    <row r="379" spans="1:3" x14ac:dyDescent="0.2">
      <c r="A379" s="156">
        <v>377</v>
      </c>
      <c r="B379" s="152" t="s">
        <v>254</v>
      </c>
      <c r="C379" s="155" t="s">
        <v>461</v>
      </c>
    </row>
    <row r="380" spans="1:3" x14ac:dyDescent="0.2">
      <c r="A380" s="156">
        <v>378</v>
      </c>
      <c r="B380" s="152" t="s">
        <v>254</v>
      </c>
      <c r="C380" s="155" t="s">
        <v>461</v>
      </c>
    </row>
    <row r="381" spans="1:3" x14ac:dyDescent="0.2">
      <c r="A381" s="156">
        <v>380</v>
      </c>
      <c r="B381" s="152" t="s">
        <v>254</v>
      </c>
      <c r="C381" s="155" t="s">
        <v>461</v>
      </c>
    </row>
    <row r="382" spans="1:3" x14ac:dyDescent="0.2">
      <c r="A382" s="156">
        <v>381</v>
      </c>
      <c r="B382" s="152" t="s">
        <v>254</v>
      </c>
      <c r="C382" s="155" t="s">
        <v>461</v>
      </c>
    </row>
    <row r="383" spans="1:3" x14ac:dyDescent="0.2">
      <c r="A383" s="156">
        <v>382</v>
      </c>
      <c r="B383" s="152" t="s">
        <v>254</v>
      </c>
      <c r="C383" s="155" t="s">
        <v>461</v>
      </c>
    </row>
    <row r="384" spans="1:3" x14ac:dyDescent="0.2">
      <c r="A384" s="156">
        <v>384</v>
      </c>
      <c r="B384" s="152" t="s">
        <v>266</v>
      </c>
      <c r="C384" s="155" t="s">
        <v>461</v>
      </c>
    </row>
    <row r="385" spans="1:3" x14ac:dyDescent="0.2">
      <c r="A385" s="156">
        <v>385</v>
      </c>
      <c r="B385" s="152" t="s">
        <v>254</v>
      </c>
      <c r="C385" s="155" t="s">
        <v>462</v>
      </c>
    </row>
    <row r="386" spans="1:3" x14ac:dyDescent="0.2">
      <c r="A386" s="156">
        <v>386</v>
      </c>
      <c r="B386" s="152" t="s">
        <v>234</v>
      </c>
      <c r="C386" s="155" t="s">
        <v>462</v>
      </c>
    </row>
    <row r="387" spans="1:3" x14ac:dyDescent="0.2">
      <c r="A387" s="156">
        <v>387</v>
      </c>
      <c r="B387" s="152" t="s">
        <v>259</v>
      </c>
      <c r="C387" s="155" t="s">
        <v>462</v>
      </c>
    </row>
    <row r="388" spans="1:3" x14ac:dyDescent="0.2">
      <c r="A388" s="156">
        <v>388</v>
      </c>
      <c r="B388" s="152" t="s">
        <v>254</v>
      </c>
      <c r="C388" s="155" t="s">
        <v>462</v>
      </c>
    </row>
    <row r="389" spans="1:3" x14ac:dyDescent="0.2">
      <c r="A389" s="156">
        <v>389</v>
      </c>
      <c r="B389" s="152" t="s">
        <v>245</v>
      </c>
      <c r="C389" s="155" t="s">
        <v>462</v>
      </c>
    </row>
    <row r="390" spans="1:3" x14ac:dyDescent="0.2">
      <c r="A390" s="156">
        <v>390</v>
      </c>
      <c r="B390" s="152" t="s">
        <v>254</v>
      </c>
      <c r="C390" s="155" t="s">
        <v>461</v>
      </c>
    </row>
    <row r="391" spans="1:3" x14ac:dyDescent="0.2">
      <c r="A391" s="156">
        <v>391</v>
      </c>
      <c r="B391" s="152" t="s">
        <v>327</v>
      </c>
      <c r="C391" s="155" t="s">
        <v>462</v>
      </c>
    </row>
    <row r="392" spans="1:3" x14ac:dyDescent="0.2">
      <c r="A392" s="156">
        <v>392</v>
      </c>
      <c r="B392" s="152" t="s">
        <v>328</v>
      </c>
      <c r="C392" s="155" t="s">
        <v>461</v>
      </c>
    </row>
    <row r="393" spans="1:3" x14ac:dyDescent="0.2">
      <c r="A393" s="156">
        <v>393</v>
      </c>
      <c r="B393" s="152" t="s">
        <v>329</v>
      </c>
      <c r="C393" s="155" t="s">
        <v>461</v>
      </c>
    </row>
    <row r="394" spans="1:3" x14ac:dyDescent="0.2">
      <c r="A394" s="156">
        <v>394</v>
      </c>
      <c r="B394" s="152" t="s">
        <v>285</v>
      </c>
      <c r="C394" s="155" t="s">
        <v>461</v>
      </c>
    </row>
    <row r="395" spans="1:3" x14ac:dyDescent="0.2">
      <c r="A395" s="156">
        <v>395</v>
      </c>
      <c r="B395" s="152" t="s">
        <v>330</v>
      </c>
      <c r="C395" s="155" t="s">
        <v>461</v>
      </c>
    </row>
    <row r="396" spans="1:3" x14ac:dyDescent="0.2">
      <c r="A396" s="156">
        <v>396</v>
      </c>
      <c r="B396" s="152" t="s">
        <v>264</v>
      </c>
      <c r="C396" s="155" t="s">
        <v>461</v>
      </c>
    </row>
    <row r="397" spans="1:3" x14ac:dyDescent="0.2">
      <c r="A397" s="156">
        <v>397</v>
      </c>
      <c r="B397" s="152" t="s">
        <v>331</v>
      </c>
      <c r="C397" s="155" t="s">
        <v>461</v>
      </c>
    </row>
    <row r="398" spans="1:3" x14ac:dyDescent="0.2">
      <c r="A398" s="156">
        <v>398</v>
      </c>
      <c r="B398" s="152" t="s">
        <v>332</v>
      </c>
      <c r="C398" s="155" t="s">
        <v>461</v>
      </c>
    </row>
    <row r="399" spans="1:3" x14ac:dyDescent="0.2">
      <c r="A399" s="156">
        <v>399</v>
      </c>
      <c r="B399" s="152" t="s">
        <v>333</v>
      </c>
      <c r="C399" s="155" t="s">
        <v>462</v>
      </c>
    </row>
    <row r="400" spans="1:3" x14ac:dyDescent="0.2">
      <c r="A400" s="156">
        <v>400</v>
      </c>
      <c r="B400" s="152" t="s">
        <v>284</v>
      </c>
      <c r="C400" s="155" t="s">
        <v>461</v>
      </c>
    </row>
    <row r="401" spans="1:3" x14ac:dyDescent="0.2">
      <c r="A401" s="156">
        <v>401</v>
      </c>
      <c r="B401" s="152" t="s">
        <v>334</v>
      </c>
      <c r="C401" s="155" t="s">
        <v>462</v>
      </c>
    </row>
    <row r="402" spans="1:3" x14ac:dyDescent="0.2">
      <c r="A402" s="156">
        <v>403</v>
      </c>
      <c r="B402" s="152" t="s">
        <v>240</v>
      </c>
      <c r="C402" s="155" t="s">
        <v>461</v>
      </c>
    </row>
    <row r="403" spans="1:3" x14ac:dyDescent="0.2">
      <c r="A403" s="156">
        <v>404</v>
      </c>
      <c r="B403" s="152" t="s">
        <v>335</v>
      </c>
      <c r="C403" s="155" t="s">
        <v>461</v>
      </c>
    </row>
    <row r="404" spans="1:3" x14ac:dyDescent="0.2">
      <c r="A404" s="156">
        <v>405</v>
      </c>
      <c r="B404" s="152" t="s">
        <v>336</v>
      </c>
      <c r="C404" s="155" t="s">
        <v>462</v>
      </c>
    </row>
    <row r="405" spans="1:3" x14ac:dyDescent="0.2">
      <c r="A405" s="156">
        <v>406</v>
      </c>
      <c r="B405" s="152" t="s">
        <v>337</v>
      </c>
      <c r="C405" s="155" t="s">
        <v>462</v>
      </c>
    </row>
    <row r="406" spans="1:3" x14ac:dyDescent="0.2">
      <c r="A406" s="156">
        <v>407</v>
      </c>
      <c r="B406" s="152" t="s">
        <v>338</v>
      </c>
      <c r="C406" s="155" t="s">
        <v>462</v>
      </c>
    </row>
    <row r="407" spans="1:3" x14ac:dyDescent="0.2">
      <c r="A407" s="156">
        <v>408</v>
      </c>
      <c r="B407" s="152" t="s">
        <v>339</v>
      </c>
      <c r="C407" s="155" t="s">
        <v>462</v>
      </c>
    </row>
    <row r="408" spans="1:3" x14ac:dyDescent="0.2">
      <c r="A408" s="156">
        <v>409</v>
      </c>
      <c r="B408" s="152" t="s">
        <v>340</v>
      </c>
      <c r="C408" s="155" t="s">
        <v>462</v>
      </c>
    </row>
    <row r="409" spans="1:3" x14ac:dyDescent="0.2">
      <c r="A409" s="156">
        <v>410</v>
      </c>
      <c r="B409" s="152" t="s">
        <v>341</v>
      </c>
      <c r="C409" s="155" t="s">
        <v>462</v>
      </c>
    </row>
    <row r="410" spans="1:3" x14ac:dyDescent="0.2">
      <c r="A410" s="156">
        <v>411</v>
      </c>
      <c r="B410" s="152" t="s">
        <v>342</v>
      </c>
      <c r="C410" s="155" t="s">
        <v>462</v>
      </c>
    </row>
    <row r="411" spans="1:3" x14ac:dyDescent="0.2">
      <c r="A411" s="156">
        <v>412</v>
      </c>
      <c r="B411" s="152" t="s">
        <v>343</v>
      </c>
      <c r="C411" s="155" t="s">
        <v>462</v>
      </c>
    </row>
    <row r="412" spans="1:3" x14ac:dyDescent="0.2">
      <c r="A412" s="156">
        <v>413</v>
      </c>
      <c r="B412" s="152" t="s">
        <v>344</v>
      </c>
      <c r="C412" s="155" t="s">
        <v>462</v>
      </c>
    </row>
    <row r="413" spans="1:3" x14ac:dyDescent="0.2">
      <c r="A413" s="156">
        <v>414</v>
      </c>
      <c r="B413" s="152" t="s">
        <v>345</v>
      </c>
      <c r="C413" s="155" t="s">
        <v>462</v>
      </c>
    </row>
    <row r="414" spans="1:3" x14ac:dyDescent="0.2">
      <c r="A414" s="156">
        <v>415</v>
      </c>
      <c r="B414" s="152" t="s">
        <v>346</v>
      </c>
      <c r="C414" s="155" t="s">
        <v>462</v>
      </c>
    </row>
    <row r="415" spans="1:3" x14ac:dyDescent="0.2">
      <c r="A415" s="156">
        <v>416</v>
      </c>
      <c r="B415" s="152" t="s">
        <v>347</v>
      </c>
      <c r="C415" s="155" t="s">
        <v>462</v>
      </c>
    </row>
    <row r="416" spans="1:3" x14ac:dyDescent="0.2">
      <c r="A416" s="156">
        <v>417</v>
      </c>
      <c r="B416" s="152" t="s">
        <v>348</v>
      </c>
      <c r="C416" s="155" t="s">
        <v>462</v>
      </c>
    </row>
    <row r="417" spans="1:3" x14ac:dyDescent="0.2">
      <c r="A417" s="156">
        <v>418</v>
      </c>
      <c r="B417" s="152" t="s">
        <v>349</v>
      </c>
      <c r="C417" s="155" t="s">
        <v>462</v>
      </c>
    </row>
    <row r="418" spans="1:3" x14ac:dyDescent="0.2">
      <c r="A418" s="156">
        <v>419</v>
      </c>
      <c r="B418" s="152" t="s">
        <v>350</v>
      </c>
      <c r="C418" s="155" t="s">
        <v>462</v>
      </c>
    </row>
    <row r="419" spans="1:3" x14ac:dyDescent="0.2">
      <c r="A419" s="156">
        <v>420</v>
      </c>
      <c r="B419" s="152" t="s">
        <v>351</v>
      </c>
      <c r="C419" s="155" t="s">
        <v>462</v>
      </c>
    </row>
    <row r="420" spans="1:3" x14ac:dyDescent="0.2">
      <c r="A420" s="156">
        <v>421</v>
      </c>
      <c r="B420" s="152" t="s">
        <v>352</v>
      </c>
      <c r="C420" s="155" t="s">
        <v>462</v>
      </c>
    </row>
    <row r="421" spans="1:3" x14ac:dyDescent="0.2">
      <c r="A421" s="156">
        <v>422</v>
      </c>
      <c r="B421" s="152" t="s">
        <v>353</v>
      </c>
      <c r="C421" s="155" t="s">
        <v>462</v>
      </c>
    </row>
    <row r="422" spans="1:3" x14ac:dyDescent="0.2">
      <c r="A422" s="156">
        <v>423</v>
      </c>
      <c r="B422" s="152" t="s">
        <v>354</v>
      </c>
      <c r="C422" s="155" t="s">
        <v>462</v>
      </c>
    </row>
    <row r="423" spans="1:3" x14ac:dyDescent="0.2">
      <c r="A423" s="156">
        <v>424</v>
      </c>
      <c r="B423" s="152" t="s">
        <v>355</v>
      </c>
      <c r="C423" s="155" t="s">
        <v>462</v>
      </c>
    </row>
    <row r="424" spans="1:3" x14ac:dyDescent="0.2">
      <c r="A424" s="156">
        <v>425</v>
      </c>
      <c r="B424" s="152" t="s">
        <v>356</v>
      </c>
      <c r="C424" s="155" t="s">
        <v>461</v>
      </c>
    </row>
    <row r="425" spans="1:3" x14ac:dyDescent="0.2">
      <c r="A425" s="156">
        <v>426</v>
      </c>
      <c r="B425" s="152" t="s">
        <v>266</v>
      </c>
      <c r="C425" s="155" t="s">
        <v>461</v>
      </c>
    </row>
    <row r="426" spans="1:3" x14ac:dyDescent="0.2">
      <c r="A426" s="156">
        <v>427</v>
      </c>
      <c r="B426" s="152" t="s">
        <v>357</v>
      </c>
      <c r="C426" s="155" t="s">
        <v>461</v>
      </c>
    </row>
    <row r="427" spans="1:3" x14ac:dyDescent="0.2">
      <c r="A427" s="156">
        <v>428</v>
      </c>
      <c r="B427" s="152" t="s">
        <v>358</v>
      </c>
      <c r="C427" s="155" t="s">
        <v>457</v>
      </c>
    </row>
    <row r="428" spans="1:3" x14ac:dyDescent="0.2">
      <c r="A428" s="156">
        <v>429</v>
      </c>
      <c r="B428" s="152" t="s">
        <v>359</v>
      </c>
      <c r="C428" s="155" t="s">
        <v>457</v>
      </c>
    </row>
    <row r="429" spans="1:3" x14ac:dyDescent="0.2">
      <c r="A429" s="156">
        <v>430</v>
      </c>
      <c r="B429" s="152" t="s">
        <v>360</v>
      </c>
      <c r="C429" s="155" t="s">
        <v>457</v>
      </c>
    </row>
    <row r="430" spans="1:3" x14ac:dyDescent="0.2">
      <c r="A430" s="156">
        <v>431</v>
      </c>
      <c r="B430" s="152" t="s">
        <v>361</v>
      </c>
      <c r="C430" s="155" t="s">
        <v>457</v>
      </c>
    </row>
    <row r="431" spans="1:3" x14ac:dyDescent="0.2">
      <c r="A431" s="156">
        <v>432</v>
      </c>
      <c r="B431" s="152" t="s">
        <v>266</v>
      </c>
      <c r="C431" s="155" t="s">
        <v>461</v>
      </c>
    </row>
    <row r="432" spans="1:3" x14ac:dyDescent="0.2">
      <c r="A432" s="156">
        <v>434</v>
      </c>
      <c r="B432" s="152" t="s">
        <v>362</v>
      </c>
      <c r="C432" s="155" t="s">
        <v>462</v>
      </c>
    </row>
    <row r="433" spans="1:3" x14ac:dyDescent="0.2">
      <c r="A433" s="156">
        <v>435</v>
      </c>
      <c r="B433" s="152" t="s">
        <v>363</v>
      </c>
      <c r="C433" s="155" t="s">
        <v>461</v>
      </c>
    </row>
    <row r="434" spans="1:3" x14ac:dyDescent="0.2">
      <c r="A434" s="156">
        <v>436</v>
      </c>
      <c r="B434" s="152" t="s">
        <v>364</v>
      </c>
      <c r="C434" s="155" t="s">
        <v>461</v>
      </c>
    </row>
    <row r="435" spans="1:3" x14ac:dyDescent="0.2">
      <c r="A435" s="156">
        <v>437</v>
      </c>
      <c r="B435" s="152" t="s">
        <v>365</v>
      </c>
      <c r="C435" s="155" t="s">
        <v>461</v>
      </c>
    </row>
    <row r="436" spans="1:3" x14ac:dyDescent="0.2">
      <c r="A436" s="156">
        <v>439</v>
      </c>
      <c r="B436" s="152" t="s">
        <v>366</v>
      </c>
      <c r="C436" s="155" t="s">
        <v>461</v>
      </c>
    </row>
    <row r="437" spans="1:3" x14ac:dyDescent="0.2">
      <c r="A437" s="156">
        <v>440</v>
      </c>
      <c r="B437" s="152" t="s">
        <v>367</v>
      </c>
      <c r="C437" s="155" t="s">
        <v>461</v>
      </c>
    </row>
    <row r="438" spans="1:3" x14ac:dyDescent="0.2">
      <c r="A438" s="156">
        <v>441</v>
      </c>
      <c r="B438" s="152" t="s">
        <v>270</v>
      </c>
      <c r="C438" s="155" t="s">
        <v>461</v>
      </c>
    </row>
    <row r="439" spans="1:3" x14ac:dyDescent="0.2">
      <c r="A439" s="156">
        <v>442</v>
      </c>
      <c r="B439" s="152" t="s">
        <v>266</v>
      </c>
      <c r="C439" s="155" t="s">
        <v>462</v>
      </c>
    </row>
    <row r="440" spans="1:3" x14ac:dyDescent="0.2">
      <c r="A440" s="156">
        <v>443</v>
      </c>
      <c r="B440" s="152" t="s">
        <v>306</v>
      </c>
      <c r="C440" s="155" t="s">
        <v>461</v>
      </c>
    </row>
    <row r="441" spans="1:3" x14ac:dyDescent="0.2">
      <c r="A441" s="156">
        <v>444</v>
      </c>
      <c r="B441" s="152" t="s">
        <v>309</v>
      </c>
      <c r="C441" s="155" t="s">
        <v>461</v>
      </c>
    </row>
    <row r="442" spans="1:3" x14ac:dyDescent="0.2">
      <c r="A442" s="156">
        <v>444</v>
      </c>
      <c r="B442" s="152" t="s">
        <v>309</v>
      </c>
      <c r="C442" s="155" t="s">
        <v>462</v>
      </c>
    </row>
    <row r="443" spans="1:3" x14ac:dyDescent="0.2">
      <c r="A443" s="156">
        <v>445</v>
      </c>
      <c r="B443" s="152" t="s">
        <v>368</v>
      </c>
      <c r="C443" s="155" t="s">
        <v>461</v>
      </c>
    </row>
    <row r="444" spans="1:3" x14ac:dyDescent="0.2">
      <c r="A444" s="156">
        <v>446</v>
      </c>
      <c r="B444" s="152" t="s">
        <v>368</v>
      </c>
      <c r="C444" s="155" t="s">
        <v>461</v>
      </c>
    </row>
    <row r="445" spans="1:3" x14ac:dyDescent="0.2">
      <c r="A445" s="156">
        <v>447</v>
      </c>
      <c r="B445" s="152" t="s">
        <v>280</v>
      </c>
      <c r="C445" s="155" t="s">
        <v>461</v>
      </c>
    </row>
    <row r="446" spans="1:3" x14ac:dyDescent="0.2">
      <c r="A446" s="156">
        <v>448</v>
      </c>
      <c r="B446" s="152" t="s">
        <v>280</v>
      </c>
      <c r="C446" s="155" t="s">
        <v>461</v>
      </c>
    </row>
    <row r="447" spans="1:3" x14ac:dyDescent="0.2">
      <c r="A447" s="156">
        <v>449</v>
      </c>
      <c r="B447" s="152" t="s">
        <v>280</v>
      </c>
      <c r="C447" s="155" t="s">
        <v>461</v>
      </c>
    </row>
    <row r="448" spans="1:3" x14ac:dyDescent="0.2">
      <c r="A448" s="156">
        <v>450</v>
      </c>
      <c r="B448" s="152" t="s">
        <v>280</v>
      </c>
      <c r="C448" s="155" t="s">
        <v>461</v>
      </c>
    </row>
    <row r="449" spans="1:3" x14ac:dyDescent="0.2">
      <c r="A449" s="156">
        <v>451</v>
      </c>
      <c r="B449" s="152" t="s">
        <v>280</v>
      </c>
      <c r="C449" s="155" t="s">
        <v>461</v>
      </c>
    </row>
    <row r="450" spans="1:3" x14ac:dyDescent="0.2">
      <c r="A450" s="156">
        <v>452</v>
      </c>
      <c r="B450" s="152" t="s">
        <v>280</v>
      </c>
      <c r="C450" s="155" t="s">
        <v>461</v>
      </c>
    </row>
    <row r="451" spans="1:3" x14ac:dyDescent="0.2">
      <c r="A451" s="156">
        <v>453</v>
      </c>
      <c r="B451" s="152" t="s">
        <v>280</v>
      </c>
      <c r="C451" s="155" t="s">
        <v>461</v>
      </c>
    </row>
    <row r="452" spans="1:3" x14ac:dyDescent="0.2">
      <c r="A452" s="156">
        <v>454</v>
      </c>
      <c r="B452" s="152" t="s">
        <v>280</v>
      </c>
      <c r="C452" s="155" t="s">
        <v>461</v>
      </c>
    </row>
    <row r="453" spans="1:3" x14ac:dyDescent="0.2">
      <c r="A453" s="156">
        <v>455</v>
      </c>
      <c r="B453" s="152" t="s">
        <v>280</v>
      </c>
      <c r="C453" s="155" t="s">
        <v>461</v>
      </c>
    </row>
    <row r="454" spans="1:3" x14ac:dyDescent="0.2">
      <c r="A454" s="156">
        <v>456</v>
      </c>
      <c r="B454" s="152" t="s">
        <v>280</v>
      </c>
      <c r="C454" s="155" t="s">
        <v>461</v>
      </c>
    </row>
    <row r="455" spans="1:3" x14ac:dyDescent="0.2">
      <c r="A455" s="156">
        <v>459</v>
      </c>
      <c r="B455" s="152" t="s">
        <v>280</v>
      </c>
      <c r="C455" s="155" t="s">
        <v>461</v>
      </c>
    </row>
    <row r="456" spans="1:3" x14ac:dyDescent="0.2">
      <c r="A456" s="156">
        <v>460</v>
      </c>
      <c r="B456" s="152" t="s">
        <v>369</v>
      </c>
      <c r="C456" s="155" t="s">
        <v>462</v>
      </c>
    </row>
    <row r="457" spans="1:3" x14ac:dyDescent="0.2">
      <c r="A457" s="156">
        <v>461</v>
      </c>
      <c r="B457" s="152" t="s">
        <v>369</v>
      </c>
      <c r="C457" s="155" t="s">
        <v>462</v>
      </c>
    </row>
    <row r="458" spans="1:3" x14ac:dyDescent="0.2">
      <c r="A458" s="156">
        <v>462</v>
      </c>
      <c r="B458" s="152" t="s">
        <v>370</v>
      </c>
      <c r="C458" s="155" t="s">
        <v>462</v>
      </c>
    </row>
    <row r="459" spans="1:3" x14ac:dyDescent="0.2">
      <c r="A459" s="156">
        <v>463</v>
      </c>
      <c r="B459" s="152" t="s">
        <v>371</v>
      </c>
      <c r="C459" s="155" t="s">
        <v>462</v>
      </c>
    </row>
    <row r="460" spans="1:3" x14ac:dyDescent="0.2">
      <c r="A460" s="156">
        <v>464</v>
      </c>
      <c r="B460" s="152" t="s">
        <v>372</v>
      </c>
      <c r="C460" s="155" t="s">
        <v>461</v>
      </c>
    </row>
    <row r="461" spans="1:3" x14ac:dyDescent="0.2">
      <c r="A461" s="156">
        <v>465</v>
      </c>
      <c r="B461" s="152" t="s">
        <v>373</v>
      </c>
      <c r="C461" s="155" t="s">
        <v>461</v>
      </c>
    </row>
    <row r="462" spans="1:3" x14ac:dyDescent="0.2">
      <c r="A462" s="156">
        <v>466</v>
      </c>
      <c r="B462" s="152" t="s">
        <v>374</v>
      </c>
      <c r="C462" s="155" t="s">
        <v>461</v>
      </c>
    </row>
    <row r="463" spans="1:3" x14ac:dyDescent="0.2">
      <c r="A463" s="156">
        <v>467</v>
      </c>
      <c r="B463" s="152" t="s">
        <v>374</v>
      </c>
      <c r="C463" s="155" t="s">
        <v>461</v>
      </c>
    </row>
    <row r="464" spans="1:3" x14ac:dyDescent="0.2">
      <c r="A464" s="156">
        <v>468</v>
      </c>
      <c r="B464" s="152" t="s">
        <v>374</v>
      </c>
      <c r="C464" s="155" t="s">
        <v>461</v>
      </c>
    </row>
    <row r="465" spans="1:3" x14ac:dyDescent="0.2">
      <c r="A465" s="156">
        <v>469</v>
      </c>
      <c r="B465" s="152" t="s">
        <v>374</v>
      </c>
      <c r="C465" s="155" t="s">
        <v>461</v>
      </c>
    </row>
    <row r="466" spans="1:3" x14ac:dyDescent="0.2">
      <c r="A466" s="156">
        <v>470</v>
      </c>
      <c r="B466" s="152" t="s">
        <v>374</v>
      </c>
      <c r="C466" s="155" t="s">
        <v>461</v>
      </c>
    </row>
    <row r="467" spans="1:3" x14ac:dyDescent="0.2">
      <c r="A467" s="156">
        <v>473</v>
      </c>
      <c r="B467" s="152" t="s">
        <v>375</v>
      </c>
      <c r="C467" s="155" t="s">
        <v>461</v>
      </c>
    </row>
    <row r="468" spans="1:3" x14ac:dyDescent="0.2">
      <c r="A468" s="156">
        <v>474</v>
      </c>
      <c r="B468" s="152" t="s">
        <v>376</v>
      </c>
      <c r="C468" s="155" t="s">
        <v>462</v>
      </c>
    </row>
    <row r="469" spans="1:3" x14ac:dyDescent="0.2">
      <c r="A469" s="156">
        <v>475</v>
      </c>
      <c r="B469" s="152" t="s">
        <v>377</v>
      </c>
      <c r="C469" s="155" t="s">
        <v>461</v>
      </c>
    </row>
    <row r="470" spans="1:3" x14ac:dyDescent="0.2">
      <c r="A470" s="156">
        <v>476</v>
      </c>
      <c r="B470" s="152" t="s">
        <v>378</v>
      </c>
      <c r="C470" s="155" t="s">
        <v>462</v>
      </c>
    </row>
    <row r="471" spans="1:3" x14ac:dyDescent="0.2">
      <c r="A471" s="156">
        <v>477</v>
      </c>
      <c r="B471" s="152" t="s">
        <v>378</v>
      </c>
      <c r="C471" s="155" t="s">
        <v>462</v>
      </c>
    </row>
    <row r="472" spans="1:3" x14ac:dyDescent="0.2">
      <c r="A472" s="156">
        <v>478</v>
      </c>
      <c r="B472" s="152" t="s">
        <v>309</v>
      </c>
      <c r="C472" s="155" t="s">
        <v>461</v>
      </c>
    </row>
    <row r="473" spans="1:3" x14ac:dyDescent="0.2">
      <c r="A473" s="156">
        <v>479</v>
      </c>
      <c r="B473" s="152" t="s">
        <v>366</v>
      </c>
      <c r="C473" s="155" t="s">
        <v>461</v>
      </c>
    </row>
    <row r="474" spans="1:3" x14ac:dyDescent="0.2">
      <c r="A474" s="156">
        <v>480</v>
      </c>
      <c r="B474" s="152" t="s">
        <v>366</v>
      </c>
      <c r="C474" s="155" t="s">
        <v>461</v>
      </c>
    </row>
    <row r="475" spans="1:3" x14ac:dyDescent="0.2">
      <c r="A475" s="156">
        <v>481</v>
      </c>
      <c r="B475" s="152" t="s">
        <v>366</v>
      </c>
      <c r="C475" s="155" t="s">
        <v>461</v>
      </c>
    </row>
    <row r="476" spans="1:3" x14ac:dyDescent="0.2">
      <c r="A476" s="156">
        <v>482</v>
      </c>
      <c r="B476" s="152" t="s">
        <v>379</v>
      </c>
      <c r="C476" s="155" t="s">
        <v>458</v>
      </c>
    </row>
    <row r="477" spans="1:3" x14ac:dyDescent="0.2">
      <c r="A477" s="156">
        <v>483</v>
      </c>
      <c r="B477" s="152" t="s">
        <v>380</v>
      </c>
      <c r="C477" s="155" t="s">
        <v>458</v>
      </c>
    </row>
    <row r="478" spans="1:3" x14ac:dyDescent="0.2">
      <c r="A478" s="156">
        <v>484</v>
      </c>
      <c r="B478" s="152" t="s">
        <v>381</v>
      </c>
      <c r="C478" s="155" t="s">
        <v>458</v>
      </c>
    </row>
    <row r="479" spans="1:3" x14ac:dyDescent="0.2">
      <c r="A479" s="156">
        <v>485</v>
      </c>
      <c r="B479" s="152" t="s">
        <v>382</v>
      </c>
      <c r="C479" s="155" t="s">
        <v>458</v>
      </c>
    </row>
    <row r="480" spans="1:3" x14ac:dyDescent="0.2">
      <c r="A480" s="156">
        <v>486</v>
      </c>
      <c r="B480" s="152" t="s">
        <v>383</v>
      </c>
      <c r="C480" s="155" t="s">
        <v>458</v>
      </c>
    </row>
    <row r="481" spans="1:3" x14ac:dyDescent="0.2">
      <c r="A481" s="156">
        <v>487</v>
      </c>
      <c r="B481" s="152" t="s">
        <v>384</v>
      </c>
      <c r="C481" s="155" t="s">
        <v>458</v>
      </c>
    </row>
    <row r="482" spans="1:3" x14ac:dyDescent="0.2">
      <c r="A482" s="156">
        <v>488</v>
      </c>
      <c r="B482" s="152" t="s">
        <v>385</v>
      </c>
      <c r="C482" s="155" t="s">
        <v>458</v>
      </c>
    </row>
    <row r="483" spans="1:3" x14ac:dyDescent="0.2">
      <c r="A483" s="156">
        <v>489</v>
      </c>
      <c r="B483" s="152" t="s">
        <v>386</v>
      </c>
      <c r="C483" s="155" t="s">
        <v>458</v>
      </c>
    </row>
    <row r="484" spans="1:3" x14ac:dyDescent="0.2">
      <c r="A484" s="156">
        <v>490</v>
      </c>
      <c r="B484" s="152" t="s">
        <v>387</v>
      </c>
      <c r="C484" s="155" t="s">
        <v>458</v>
      </c>
    </row>
    <row r="485" spans="1:3" x14ac:dyDescent="0.2">
      <c r="A485" s="156">
        <v>491</v>
      </c>
      <c r="B485" s="152" t="s">
        <v>388</v>
      </c>
      <c r="C485" s="155" t="s">
        <v>458</v>
      </c>
    </row>
    <row r="486" spans="1:3" x14ac:dyDescent="0.2">
      <c r="A486" s="156">
        <v>492</v>
      </c>
      <c r="B486" s="152" t="s">
        <v>389</v>
      </c>
      <c r="C486" s="155" t="s">
        <v>458</v>
      </c>
    </row>
    <row r="487" spans="1:3" x14ac:dyDescent="0.2">
      <c r="A487" s="156">
        <v>493</v>
      </c>
      <c r="B487" s="152" t="s">
        <v>390</v>
      </c>
      <c r="C487" s="155" t="s">
        <v>458</v>
      </c>
    </row>
    <row r="488" spans="1:3" x14ac:dyDescent="0.2">
      <c r="A488" s="156">
        <v>494</v>
      </c>
      <c r="B488" s="152" t="s">
        <v>391</v>
      </c>
      <c r="C488" s="155" t="s">
        <v>458</v>
      </c>
    </row>
    <row r="489" spans="1:3" x14ac:dyDescent="0.2">
      <c r="A489" s="156">
        <v>495</v>
      </c>
      <c r="B489" s="152" t="s">
        <v>392</v>
      </c>
      <c r="C489" s="155" t="s">
        <v>458</v>
      </c>
    </row>
    <row r="490" spans="1:3" x14ac:dyDescent="0.2">
      <c r="A490" s="156">
        <v>496</v>
      </c>
      <c r="B490" s="152" t="s">
        <v>393</v>
      </c>
      <c r="C490" s="155" t="s">
        <v>458</v>
      </c>
    </row>
    <row r="491" spans="1:3" x14ac:dyDescent="0.2">
      <c r="A491" s="156">
        <v>497</v>
      </c>
      <c r="B491" s="152" t="s">
        <v>394</v>
      </c>
      <c r="C491" s="155" t="s">
        <v>458</v>
      </c>
    </row>
    <row r="492" spans="1:3" x14ac:dyDescent="0.2">
      <c r="A492" s="156">
        <v>498</v>
      </c>
      <c r="B492" s="152" t="s">
        <v>395</v>
      </c>
      <c r="C492" s="155" t="s">
        <v>458</v>
      </c>
    </row>
    <row r="493" spans="1:3" x14ac:dyDescent="0.2">
      <c r="A493" s="156">
        <v>701</v>
      </c>
      <c r="B493" s="152" t="s">
        <v>396</v>
      </c>
      <c r="C493" s="155" t="s">
        <v>462</v>
      </c>
    </row>
    <row r="494" spans="1:3" x14ac:dyDescent="0.2">
      <c r="A494" s="156">
        <v>702</v>
      </c>
      <c r="B494" s="152" t="s">
        <v>396</v>
      </c>
      <c r="C494" s="155" t="s">
        <v>462</v>
      </c>
    </row>
    <row r="495" spans="1:3" x14ac:dyDescent="0.2">
      <c r="A495" s="156">
        <v>703</v>
      </c>
      <c r="B495" s="152" t="s">
        <v>332</v>
      </c>
      <c r="C495" s="155" t="s">
        <v>462</v>
      </c>
    </row>
    <row r="496" spans="1:3" x14ac:dyDescent="0.2">
      <c r="A496" s="156">
        <v>704</v>
      </c>
      <c r="B496" s="152" t="s">
        <v>332</v>
      </c>
      <c r="C496" s="155" t="s">
        <v>462</v>
      </c>
    </row>
    <row r="497" spans="1:3" x14ac:dyDescent="0.2">
      <c r="A497" s="156">
        <v>705</v>
      </c>
      <c r="B497" s="152" t="s">
        <v>332</v>
      </c>
      <c r="C497" s="155" t="s">
        <v>462</v>
      </c>
    </row>
    <row r="498" spans="1:3" x14ac:dyDescent="0.2">
      <c r="A498" s="156">
        <v>706</v>
      </c>
      <c r="B498" s="152" t="s">
        <v>332</v>
      </c>
      <c r="C498" s="155" t="s">
        <v>462</v>
      </c>
    </row>
    <row r="499" spans="1:3" x14ac:dyDescent="0.2">
      <c r="A499" s="156">
        <v>707</v>
      </c>
      <c r="B499" s="152" t="s">
        <v>332</v>
      </c>
      <c r="C499" s="155" t="s">
        <v>462</v>
      </c>
    </row>
    <row r="500" spans="1:3" x14ac:dyDescent="0.2">
      <c r="A500" s="156">
        <v>708</v>
      </c>
      <c r="B500" s="152" t="s">
        <v>332</v>
      </c>
      <c r="C500" s="155" t="s">
        <v>462</v>
      </c>
    </row>
    <row r="501" spans="1:3" x14ac:dyDescent="0.2">
      <c r="A501" s="156">
        <v>709</v>
      </c>
      <c r="B501" s="152" t="s">
        <v>332</v>
      </c>
      <c r="C501" s="155" t="s">
        <v>462</v>
      </c>
    </row>
    <row r="502" spans="1:3" x14ac:dyDescent="0.2">
      <c r="A502" s="156">
        <v>710</v>
      </c>
      <c r="B502" s="152" t="s">
        <v>332</v>
      </c>
      <c r="C502" s="155" t="s">
        <v>462</v>
      </c>
    </row>
    <row r="503" spans="1:3" x14ac:dyDescent="0.2">
      <c r="A503" s="156">
        <v>711</v>
      </c>
      <c r="B503" s="152" t="s">
        <v>332</v>
      </c>
      <c r="C503" s="155" t="s">
        <v>462</v>
      </c>
    </row>
    <row r="504" spans="1:3" x14ac:dyDescent="0.2">
      <c r="A504" s="156">
        <v>712</v>
      </c>
      <c r="B504" s="152" t="s">
        <v>397</v>
      </c>
      <c r="C504" s="155" t="s">
        <v>462</v>
      </c>
    </row>
    <row r="505" spans="1:3" x14ac:dyDescent="0.2">
      <c r="A505" s="156">
        <v>713</v>
      </c>
      <c r="B505" s="152" t="s">
        <v>397</v>
      </c>
      <c r="C505" s="155" t="s">
        <v>462</v>
      </c>
    </row>
    <row r="506" spans="1:3" x14ac:dyDescent="0.2">
      <c r="A506" s="156">
        <v>714</v>
      </c>
      <c r="B506" s="152" t="s">
        <v>397</v>
      </c>
      <c r="C506" s="155" t="s">
        <v>462</v>
      </c>
    </row>
    <row r="507" spans="1:3" x14ac:dyDescent="0.2">
      <c r="A507" s="156">
        <v>715</v>
      </c>
      <c r="B507" s="152" t="s">
        <v>397</v>
      </c>
      <c r="C507" s="155" t="s">
        <v>462</v>
      </c>
    </row>
    <row r="508" spans="1:3" x14ac:dyDescent="0.2">
      <c r="A508" s="156">
        <v>716</v>
      </c>
      <c r="B508" s="152" t="s">
        <v>398</v>
      </c>
      <c r="C508" s="155" t="s">
        <v>462</v>
      </c>
    </row>
    <row r="509" spans="1:3" x14ac:dyDescent="0.2">
      <c r="A509" s="156">
        <v>717</v>
      </c>
      <c r="B509" s="152" t="s">
        <v>398</v>
      </c>
      <c r="C509" s="155" t="s">
        <v>462</v>
      </c>
    </row>
    <row r="510" spans="1:3" x14ac:dyDescent="0.2">
      <c r="A510" s="156">
        <v>718</v>
      </c>
      <c r="B510" s="152" t="s">
        <v>399</v>
      </c>
      <c r="C510" s="155" t="s">
        <v>462</v>
      </c>
    </row>
    <row r="511" spans="1:3" x14ac:dyDescent="0.2">
      <c r="A511" s="156">
        <v>719</v>
      </c>
      <c r="B511" s="152" t="s">
        <v>399</v>
      </c>
      <c r="C511" s="155" t="s">
        <v>462</v>
      </c>
    </row>
    <row r="512" spans="1:3" x14ac:dyDescent="0.2">
      <c r="A512" s="156">
        <v>720</v>
      </c>
      <c r="B512" s="152" t="s">
        <v>267</v>
      </c>
      <c r="C512" s="155" t="s">
        <v>461</v>
      </c>
    </row>
    <row r="513" spans="1:3" x14ac:dyDescent="0.2">
      <c r="A513" s="156">
        <v>721</v>
      </c>
      <c r="B513" s="152" t="s">
        <v>400</v>
      </c>
      <c r="C513" s="155" t="s">
        <v>461</v>
      </c>
    </row>
    <row r="514" spans="1:3" x14ac:dyDescent="0.2">
      <c r="A514" s="156">
        <v>722</v>
      </c>
      <c r="B514" s="152" t="s">
        <v>400</v>
      </c>
      <c r="C514" s="155" t="s">
        <v>461</v>
      </c>
    </row>
    <row r="515" spans="1:3" x14ac:dyDescent="0.2">
      <c r="A515" s="156">
        <v>723</v>
      </c>
      <c r="B515" s="152" t="s">
        <v>400</v>
      </c>
      <c r="C515" s="155" t="s">
        <v>461</v>
      </c>
    </row>
    <row r="516" spans="1:3" x14ac:dyDescent="0.2">
      <c r="A516" s="156">
        <v>724</v>
      </c>
      <c r="B516" s="152" t="s">
        <v>400</v>
      </c>
      <c r="C516" s="155" t="s">
        <v>461</v>
      </c>
    </row>
    <row r="517" spans="1:3" x14ac:dyDescent="0.2">
      <c r="A517" s="156">
        <v>725</v>
      </c>
      <c r="B517" s="152" t="s">
        <v>400</v>
      </c>
      <c r="C517" s="155" t="s">
        <v>461</v>
      </c>
    </row>
    <row r="518" spans="1:3" x14ac:dyDescent="0.2">
      <c r="A518" s="156">
        <v>726</v>
      </c>
      <c r="B518" s="152" t="s">
        <v>400</v>
      </c>
      <c r="C518" s="155" t="s">
        <v>461</v>
      </c>
    </row>
    <row r="519" spans="1:3" x14ac:dyDescent="0.2">
      <c r="A519" s="156">
        <v>727</v>
      </c>
      <c r="B519" s="152" t="s">
        <v>400</v>
      </c>
      <c r="C519" s="155" t="s">
        <v>461</v>
      </c>
    </row>
    <row r="520" spans="1:3" x14ac:dyDescent="0.2">
      <c r="A520" s="156">
        <v>728</v>
      </c>
      <c r="B520" s="152" t="s">
        <v>401</v>
      </c>
      <c r="C520" s="155" t="s">
        <v>461</v>
      </c>
    </row>
    <row r="521" spans="1:3" x14ac:dyDescent="0.2">
      <c r="A521" s="156">
        <v>729</v>
      </c>
      <c r="B521" s="152" t="s">
        <v>400</v>
      </c>
      <c r="C521" s="155" t="s">
        <v>461</v>
      </c>
    </row>
    <row r="522" spans="1:3" x14ac:dyDescent="0.2">
      <c r="A522" s="156">
        <v>730</v>
      </c>
      <c r="B522" s="152" t="s">
        <v>401</v>
      </c>
      <c r="C522" s="155" t="s">
        <v>461</v>
      </c>
    </row>
    <row r="523" spans="1:3" x14ac:dyDescent="0.2">
      <c r="A523" s="156">
        <v>731</v>
      </c>
      <c r="B523" s="152" t="s">
        <v>400</v>
      </c>
      <c r="C523" s="155" t="s">
        <v>461</v>
      </c>
    </row>
    <row r="524" spans="1:3" x14ac:dyDescent="0.2">
      <c r="A524" s="156">
        <v>732</v>
      </c>
      <c r="B524" s="152" t="s">
        <v>401</v>
      </c>
      <c r="C524" s="155" t="s">
        <v>461</v>
      </c>
    </row>
    <row r="525" spans="1:3" x14ac:dyDescent="0.2">
      <c r="A525" s="156">
        <v>733</v>
      </c>
      <c r="B525" s="152" t="s">
        <v>400</v>
      </c>
      <c r="C525" s="155" t="s">
        <v>461</v>
      </c>
    </row>
    <row r="526" spans="1:3" x14ac:dyDescent="0.2">
      <c r="A526" s="156">
        <v>734</v>
      </c>
      <c r="B526" s="152" t="s">
        <v>401</v>
      </c>
      <c r="C526" s="155" t="s">
        <v>461</v>
      </c>
    </row>
    <row r="527" spans="1:3" x14ac:dyDescent="0.2">
      <c r="A527" s="156">
        <v>735</v>
      </c>
      <c r="B527" s="152" t="s">
        <v>400</v>
      </c>
      <c r="C527" s="155" t="s">
        <v>461</v>
      </c>
    </row>
    <row r="528" spans="1:3" x14ac:dyDescent="0.2">
      <c r="A528" s="156">
        <v>736</v>
      </c>
      <c r="B528" s="152" t="s">
        <v>401</v>
      </c>
      <c r="C528" s="155" t="s">
        <v>461</v>
      </c>
    </row>
    <row r="529" spans="1:3" x14ac:dyDescent="0.2">
      <c r="A529" s="156">
        <v>737</v>
      </c>
      <c r="B529" s="152" t="s">
        <v>400</v>
      </c>
      <c r="C529" s="155" t="s">
        <v>461</v>
      </c>
    </row>
    <row r="530" spans="1:3" x14ac:dyDescent="0.2">
      <c r="A530" s="156">
        <v>738</v>
      </c>
      <c r="B530" s="152" t="s">
        <v>401</v>
      </c>
      <c r="C530" s="155" t="s">
        <v>461</v>
      </c>
    </row>
    <row r="531" spans="1:3" x14ac:dyDescent="0.2">
      <c r="A531" s="156">
        <v>739</v>
      </c>
      <c r="B531" s="152" t="s">
        <v>400</v>
      </c>
      <c r="C531" s="155" t="s">
        <v>461</v>
      </c>
    </row>
    <row r="532" spans="1:3" x14ac:dyDescent="0.2">
      <c r="A532" s="156">
        <v>740</v>
      </c>
      <c r="B532" s="152" t="s">
        <v>401</v>
      </c>
      <c r="C532" s="155" t="s">
        <v>461</v>
      </c>
    </row>
    <row r="533" spans="1:3" x14ac:dyDescent="0.2">
      <c r="A533" s="156">
        <v>741</v>
      </c>
      <c r="B533" s="152" t="s">
        <v>400</v>
      </c>
      <c r="C533" s="155" t="s">
        <v>461</v>
      </c>
    </row>
    <row r="534" spans="1:3" x14ac:dyDescent="0.2">
      <c r="A534" s="156">
        <v>742</v>
      </c>
      <c r="B534" s="152" t="s">
        <v>401</v>
      </c>
      <c r="C534" s="155" t="s">
        <v>461</v>
      </c>
    </row>
    <row r="535" spans="1:3" x14ac:dyDescent="0.2">
      <c r="A535" s="156">
        <v>743</v>
      </c>
      <c r="B535" s="152" t="s">
        <v>400</v>
      </c>
      <c r="C535" s="155" t="s">
        <v>461</v>
      </c>
    </row>
    <row r="536" spans="1:3" x14ac:dyDescent="0.2">
      <c r="A536" s="156">
        <v>744</v>
      </c>
      <c r="B536" s="152" t="s">
        <v>401</v>
      </c>
      <c r="C536" s="155" t="s">
        <v>461</v>
      </c>
    </row>
    <row r="537" spans="1:3" x14ac:dyDescent="0.2">
      <c r="A537" s="156">
        <v>745</v>
      </c>
      <c r="B537" s="152" t="s">
        <v>400</v>
      </c>
      <c r="C537" s="155" t="s">
        <v>461</v>
      </c>
    </row>
    <row r="538" spans="1:3" x14ac:dyDescent="0.2">
      <c r="A538" s="156">
        <v>746</v>
      </c>
      <c r="B538" s="152" t="s">
        <v>401</v>
      </c>
      <c r="C538" s="155" t="s">
        <v>461</v>
      </c>
    </row>
    <row r="539" spans="1:3" x14ac:dyDescent="0.2">
      <c r="A539" s="156">
        <v>747</v>
      </c>
      <c r="B539" s="152" t="s">
        <v>400</v>
      </c>
      <c r="C539" s="155" t="s">
        <v>461</v>
      </c>
    </row>
    <row r="540" spans="1:3" x14ac:dyDescent="0.2">
      <c r="A540" s="156">
        <v>748</v>
      </c>
      <c r="B540" s="152" t="s">
        <v>400</v>
      </c>
      <c r="C540" s="155" t="s">
        <v>461</v>
      </c>
    </row>
    <row r="541" spans="1:3" x14ac:dyDescent="0.2">
      <c r="A541" s="156">
        <v>749</v>
      </c>
      <c r="B541" s="152" t="s">
        <v>401</v>
      </c>
      <c r="C541" s="155" t="s">
        <v>461</v>
      </c>
    </row>
    <row r="542" spans="1:3" x14ac:dyDescent="0.2">
      <c r="A542" s="156">
        <v>752</v>
      </c>
      <c r="B542" s="152" t="s">
        <v>400</v>
      </c>
      <c r="C542" s="155" t="s">
        <v>461</v>
      </c>
    </row>
    <row r="543" spans="1:3" x14ac:dyDescent="0.2">
      <c r="A543" s="156">
        <v>753</v>
      </c>
      <c r="B543" s="152" t="s">
        <v>402</v>
      </c>
      <c r="C543" s="155" t="s">
        <v>461</v>
      </c>
    </row>
    <row r="544" spans="1:3" x14ac:dyDescent="0.2">
      <c r="A544" s="156">
        <v>754</v>
      </c>
      <c r="B544" s="152" t="s">
        <v>400</v>
      </c>
      <c r="C544" s="155" t="s">
        <v>461</v>
      </c>
    </row>
    <row r="545" spans="1:3" x14ac:dyDescent="0.2">
      <c r="A545" s="156">
        <v>755</v>
      </c>
      <c r="B545" s="152" t="s">
        <v>402</v>
      </c>
      <c r="C545" s="155" t="s">
        <v>461</v>
      </c>
    </row>
    <row r="546" spans="1:3" x14ac:dyDescent="0.2">
      <c r="A546" s="156">
        <v>756</v>
      </c>
      <c r="B546" s="152" t="s">
        <v>400</v>
      </c>
      <c r="C546" s="155" t="s">
        <v>461</v>
      </c>
    </row>
    <row r="547" spans="1:3" x14ac:dyDescent="0.2">
      <c r="A547" s="156">
        <v>757</v>
      </c>
      <c r="B547" s="152" t="s">
        <v>402</v>
      </c>
      <c r="C547" s="155" t="s">
        <v>461</v>
      </c>
    </row>
    <row r="548" spans="1:3" x14ac:dyDescent="0.2">
      <c r="A548" s="156">
        <v>758</v>
      </c>
      <c r="B548" s="152" t="s">
        <v>400</v>
      </c>
      <c r="C548" s="155" t="s">
        <v>461</v>
      </c>
    </row>
    <row r="549" spans="1:3" x14ac:dyDescent="0.2">
      <c r="A549" s="156">
        <v>759</v>
      </c>
      <c r="B549" s="152" t="s">
        <v>402</v>
      </c>
      <c r="C549" s="155" t="s">
        <v>461</v>
      </c>
    </row>
    <row r="550" spans="1:3" x14ac:dyDescent="0.2">
      <c r="A550" s="156">
        <v>760</v>
      </c>
      <c r="B550" s="152" t="s">
        <v>400</v>
      </c>
      <c r="C550" s="155" t="s">
        <v>461</v>
      </c>
    </row>
    <row r="551" spans="1:3" x14ac:dyDescent="0.2">
      <c r="A551" s="156">
        <v>761</v>
      </c>
      <c r="B551" s="152" t="s">
        <v>402</v>
      </c>
      <c r="C551" s="155" t="s">
        <v>461</v>
      </c>
    </row>
    <row r="552" spans="1:3" x14ac:dyDescent="0.2">
      <c r="A552" s="156">
        <v>762</v>
      </c>
      <c r="B552" s="152" t="s">
        <v>400</v>
      </c>
      <c r="C552" s="155" t="s">
        <v>461</v>
      </c>
    </row>
    <row r="553" spans="1:3" x14ac:dyDescent="0.2">
      <c r="A553" s="156">
        <v>763</v>
      </c>
      <c r="B553" s="152" t="s">
        <v>402</v>
      </c>
      <c r="C553" s="155" t="s">
        <v>461</v>
      </c>
    </row>
    <row r="554" spans="1:3" x14ac:dyDescent="0.2">
      <c r="A554" s="156">
        <v>764</v>
      </c>
      <c r="B554" s="152" t="s">
        <v>400</v>
      </c>
      <c r="C554" s="155" t="s">
        <v>461</v>
      </c>
    </row>
    <row r="555" spans="1:3" x14ac:dyDescent="0.2">
      <c r="A555" s="156">
        <v>765</v>
      </c>
      <c r="B555" s="152" t="s">
        <v>402</v>
      </c>
      <c r="C555" s="155" t="s">
        <v>461</v>
      </c>
    </row>
    <row r="556" spans="1:3" x14ac:dyDescent="0.2">
      <c r="A556" s="156">
        <v>766</v>
      </c>
      <c r="B556" s="152" t="s">
        <v>400</v>
      </c>
      <c r="C556" s="155" t="s">
        <v>461</v>
      </c>
    </row>
    <row r="557" spans="1:3" x14ac:dyDescent="0.2">
      <c r="A557" s="156">
        <v>767</v>
      </c>
      <c r="B557" s="152" t="s">
        <v>402</v>
      </c>
      <c r="C557" s="155" t="s">
        <v>461</v>
      </c>
    </row>
    <row r="558" spans="1:3" x14ac:dyDescent="0.2">
      <c r="A558" s="156">
        <v>768</v>
      </c>
      <c r="B558" s="152" t="s">
        <v>400</v>
      </c>
      <c r="C558" s="155" t="s">
        <v>461</v>
      </c>
    </row>
    <row r="559" spans="1:3" x14ac:dyDescent="0.2">
      <c r="A559" s="156">
        <v>769</v>
      </c>
      <c r="B559" s="152" t="s">
        <v>402</v>
      </c>
      <c r="C559" s="155" t="s">
        <v>461</v>
      </c>
    </row>
    <row r="560" spans="1:3" x14ac:dyDescent="0.2">
      <c r="A560" s="156">
        <v>770</v>
      </c>
      <c r="B560" s="152" t="s">
        <v>403</v>
      </c>
      <c r="C560" s="155" t="s">
        <v>461</v>
      </c>
    </row>
    <row r="561" spans="1:3" x14ac:dyDescent="0.2">
      <c r="A561" s="156">
        <v>775</v>
      </c>
      <c r="B561" s="152" t="s">
        <v>404</v>
      </c>
      <c r="C561" s="155" t="s">
        <v>461</v>
      </c>
    </row>
    <row r="562" spans="1:3" x14ac:dyDescent="0.2">
      <c r="A562" s="156">
        <v>776</v>
      </c>
      <c r="B562" s="152" t="s">
        <v>404</v>
      </c>
      <c r="C562" s="155" t="s">
        <v>461</v>
      </c>
    </row>
    <row r="563" spans="1:3" x14ac:dyDescent="0.2">
      <c r="A563" s="156">
        <v>781</v>
      </c>
      <c r="B563" s="152" t="s">
        <v>400</v>
      </c>
      <c r="C563" s="155" t="s">
        <v>462</v>
      </c>
    </row>
    <row r="564" spans="1:3" x14ac:dyDescent="0.2">
      <c r="A564" s="156">
        <v>782</v>
      </c>
      <c r="B564" s="152" t="s">
        <v>400</v>
      </c>
      <c r="C564" s="155" t="s">
        <v>461</v>
      </c>
    </row>
    <row r="565" spans="1:3" x14ac:dyDescent="0.2">
      <c r="A565" s="156">
        <v>783</v>
      </c>
      <c r="B565" s="152" t="s">
        <v>400</v>
      </c>
      <c r="C565" s="155" t="s">
        <v>461</v>
      </c>
    </row>
    <row r="566" spans="1:3" x14ac:dyDescent="0.2">
      <c r="A566" s="156">
        <v>784</v>
      </c>
      <c r="B566" s="152" t="s">
        <v>400</v>
      </c>
      <c r="C566" s="155" t="s">
        <v>461</v>
      </c>
    </row>
    <row r="567" spans="1:3" x14ac:dyDescent="0.2">
      <c r="A567" s="156">
        <v>785</v>
      </c>
      <c r="B567" s="152" t="s">
        <v>400</v>
      </c>
      <c r="C567" s="155" t="s">
        <v>461</v>
      </c>
    </row>
    <row r="568" spans="1:3" x14ac:dyDescent="0.2">
      <c r="A568" s="156">
        <v>786</v>
      </c>
      <c r="B568" s="152" t="s">
        <v>400</v>
      </c>
      <c r="C568" s="155" t="s">
        <v>461</v>
      </c>
    </row>
    <row r="569" spans="1:3" x14ac:dyDescent="0.2">
      <c r="A569" s="156">
        <v>787</v>
      </c>
      <c r="B569" s="152" t="s">
        <v>405</v>
      </c>
      <c r="C569" s="155" t="s">
        <v>461</v>
      </c>
    </row>
    <row r="570" spans="1:3" x14ac:dyDescent="0.2">
      <c r="A570" s="156">
        <v>788</v>
      </c>
      <c r="B570" s="152" t="s">
        <v>406</v>
      </c>
      <c r="C570" s="155" t="s">
        <v>461</v>
      </c>
    </row>
    <row r="571" spans="1:3" x14ac:dyDescent="0.2">
      <c r="A571" s="156">
        <v>789</v>
      </c>
      <c r="B571" s="152" t="s">
        <v>407</v>
      </c>
      <c r="C571" s="155" t="s">
        <v>461</v>
      </c>
    </row>
    <row r="572" spans="1:3" x14ac:dyDescent="0.2">
      <c r="A572" s="156">
        <v>790</v>
      </c>
      <c r="B572" s="152" t="s">
        <v>408</v>
      </c>
      <c r="C572" s="155" t="s">
        <v>461</v>
      </c>
    </row>
    <row r="573" spans="1:3" x14ac:dyDescent="0.2">
      <c r="A573" s="156">
        <v>791</v>
      </c>
      <c r="B573" s="152" t="s">
        <v>409</v>
      </c>
      <c r="C573" s="155" t="s">
        <v>461</v>
      </c>
    </row>
    <row r="574" spans="1:3" x14ac:dyDescent="0.2">
      <c r="A574" s="156">
        <v>792</v>
      </c>
      <c r="B574" s="152" t="s">
        <v>410</v>
      </c>
      <c r="C574" s="155" t="s">
        <v>461</v>
      </c>
    </row>
    <row r="575" spans="1:3" x14ac:dyDescent="0.2">
      <c r="A575" s="156">
        <v>793</v>
      </c>
      <c r="B575" s="152" t="s">
        <v>400</v>
      </c>
      <c r="C575" s="155" t="s">
        <v>461</v>
      </c>
    </row>
    <row r="576" spans="1:3" x14ac:dyDescent="0.2">
      <c r="A576" s="156">
        <v>794</v>
      </c>
      <c r="B576" s="152" t="s">
        <v>401</v>
      </c>
      <c r="C576" s="155" t="s">
        <v>461</v>
      </c>
    </row>
    <row r="577" spans="1:3" x14ac:dyDescent="0.2">
      <c r="A577" s="156">
        <v>801</v>
      </c>
      <c r="B577" s="152" t="s">
        <v>329</v>
      </c>
      <c r="C577" s="155" t="s">
        <v>461</v>
      </c>
    </row>
    <row r="578" spans="1:3" x14ac:dyDescent="0.2">
      <c r="A578" s="156">
        <v>802</v>
      </c>
      <c r="B578" s="152" t="s">
        <v>411</v>
      </c>
      <c r="C578" s="155" t="s">
        <v>461</v>
      </c>
    </row>
    <row r="579" spans="1:3" x14ac:dyDescent="0.2">
      <c r="A579" s="156">
        <v>803</v>
      </c>
      <c r="B579" s="152" t="s">
        <v>412</v>
      </c>
      <c r="C579" s="155" t="s">
        <v>462</v>
      </c>
    </row>
    <row r="580" spans="1:3" x14ac:dyDescent="0.2">
      <c r="A580" s="156">
        <v>804</v>
      </c>
      <c r="B580" s="152" t="s">
        <v>411</v>
      </c>
      <c r="C580" s="155" t="s">
        <v>461</v>
      </c>
    </row>
    <row r="581" spans="1:3" x14ac:dyDescent="0.2">
      <c r="A581" s="156">
        <v>805</v>
      </c>
      <c r="B581" s="152" t="s">
        <v>412</v>
      </c>
      <c r="C581" s="155" t="s">
        <v>462</v>
      </c>
    </row>
    <row r="582" spans="1:3" x14ac:dyDescent="0.2">
      <c r="A582" s="156">
        <v>806</v>
      </c>
      <c r="B582" s="152" t="s">
        <v>411</v>
      </c>
      <c r="C582" s="155" t="s">
        <v>461</v>
      </c>
    </row>
    <row r="583" spans="1:3" x14ac:dyDescent="0.2">
      <c r="A583" s="156">
        <v>807</v>
      </c>
      <c r="B583" s="152" t="s">
        <v>412</v>
      </c>
      <c r="C583" s="155" t="s">
        <v>462</v>
      </c>
    </row>
    <row r="584" spans="1:3" x14ac:dyDescent="0.2">
      <c r="A584" s="156">
        <v>808</v>
      </c>
      <c r="B584" s="152" t="s">
        <v>411</v>
      </c>
      <c r="C584" s="155" t="s">
        <v>461</v>
      </c>
    </row>
    <row r="585" spans="1:3" x14ac:dyDescent="0.2">
      <c r="A585" s="156">
        <v>809</v>
      </c>
      <c r="B585" s="152" t="s">
        <v>412</v>
      </c>
      <c r="C585" s="155" t="s">
        <v>462</v>
      </c>
    </row>
    <row r="586" spans="1:3" x14ac:dyDescent="0.2">
      <c r="A586" s="156">
        <v>810</v>
      </c>
      <c r="B586" s="152" t="s">
        <v>411</v>
      </c>
      <c r="C586" s="155" t="s">
        <v>461</v>
      </c>
    </row>
    <row r="587" spans="1:3" x14ac:dyDescent="0.2">
      <c r="A587" s="156">
        <v>811</v>
      </c>
      <c r="B587" s="152" t="s">
        <v>412</v>
      </c>
      <c r="C587" s="155" t="s">
        <v>462</v>
      </c>
    </row>
    <row r="588" spans="1:3" x14ac:dyDescent="0.2">
      <c r="A588" s="156">
        <v>812</v>
      </c>
      <c r="B588" s="152" t="s">
        <v>411</v>
      </c>
      <c r="C588" s="155" t="s">
        <v>461</v>
      </c>
    </row>
    <row r="589" spans="1:3" x14ac:dyDescent="0.2">
      <c r="A589" s="156">
        <v>813</v>
      </c>
      <c r="B589" s="152" t="s">
        <v>412</v>
      </c>
      <c r="C589" s="155" t="s">
        <v>462</v>
      </c>
    </row>
    <row r="590" spans="1:3" x14ac:dyDescent="0.2">
      <c r="A590" s="156">
        <v>814</v>
      </c>
      <c r="B590" s="152" t="s">
        <v>411</v>
      </c>
      <c r="C590" s="155" t="s">
        <v>461</v>
      </c>
    </row>
    <row r="591" spans="1:3" x14ac:dyDescent="0.2">
      <c r="A591" s="156">
        <v>815</v>
      </c>
      <c r="B591" s="152" t="s">
        <v>412</v>
      </c>
      <c r="C591" s="155" t="s">
        <v>462</v>
      </c>
    </row>
    <row r="592" spans="1:3" x14ac:dyDescent="0.2">
      <c r="A592" s="156">
        <v>816</v>
      </c>
      <c r="B592" s="152" t="s">
        <v>411</v>
      </c>
      <c r="C592" s="155" t="s">
        <v>461</v>
      </c>
    </row>
    <row r="593" spans="1:3" x14ac:dyDescent="0.2">
      <c r="A593" s="156">
        <v>817</v>
      </c>
      <c r="B593" s="152" t="s">
        <v>412</v>
      </c>
      <c r="C593" s="155" t="s">
        <v>462</v>
      </c>
    </row>
    <row r="594" spans="1:3" x14ac:dyDescent="0.2">
      <c r="A594" s="156">
        <v>818</v>
      </c>
      <c r="B594" s="152" t="s">
        <v>411</v>
      </c>
      <c r="C594" s="155" t="s">
        <v>461</v>
      </c>
    </row>
    <row r="595" spans="1:3" x14ac:dyDescent="0.2">
      <c r="A595" s="156">
        <v>819</v>
      </c>
      <c r="B595" s="152" t="s">
        <v>412</v>
      </c>
      <c r="C595" s="155" t="s">
        <v>462</v>
      </c>
    </row>
    <row r="596" spans="1:3" x14ac:dyDescent="0.2">
      <c r="A596" s="156">
        <v>820</v>
      </c>
      <c r="B596" s="152" t="s">
        <v>411</v>
      </c>
      <c r="C596" s="155" t="s">
        <v>461</v>
      </c>
    </row>
    <row r="597" spans="1:3" x14ac:dyDescent="0.2">
      <c r="A597" s="156">
        <v>821</v>
      </c>
      <c r="B597" s="152" t="s">
        <v>412</v>
      </c>
      <c r="C597" s="155" t="s">
        <v>462</v>
      </c>
    </row>
    <row r="598" spans="1:3" x14ac:dyDescent="0.2">
      <c r="A598" s="156">
        <v>822</v>
      </c>
      <c r="B598" s="152" t="s">
        <v>411</v>
      </c>
      <c r="C598" s="155" t="s">
        <v>461</v>
      </c>
    </row>
    <row r="599" spans="1:3" x14ac:dyDescent="0.2">
      <c r="A599" s="156">
        <v>823</v>
      </c>
      <c r="B599" s="152" t="s">
        <v>412</v>
      </c>
      <c r="C599" s="155" t="s">
        <v>462</v>
      </c>
    </row>
    <row r="600" spans="1:3" x14ac:dyDescent="0.2">
      <c r="A600" s="156">
        <v>824</v>
      </c>
      <c r="B600" s="152" t="s">
        <v>411</v>
      </c>
      <c r="C600" s="155" t="s">
        <v>461</v>
      </c>
    </row>
    <row r="601" spans="1:3" x14ac:dyDescent="0.2">
      <c r="A601" s="156">
        <v>825</v>
      </c>
      <c r="B601" s="152" t="s">
        <v>412</v>
      </c>
      <c r="C601" s="155" t="s">
        <v>462</v>
      </c>
    </row>
    <row r="602" spans="1:3" x14ac:dyDescent="0.2">
      <c r="A602" s="156">
        <v>826</v>
      </c>
      <c r="B602" s="152" t="s">
        <v>411</v>
      </c>
      <c r="C602" s="155" t="s">
        <v>461</v>
      </c>
    </row>
    <row r="603" spans="1:3" x14ac:dyDescent="0.2">
      <c r="A603" s="156">
        <v>827</v>
      </c>
      <c r="B603" s="152" t="s">
        <v>412</v>
      </c>
      <c r="C603" s="155" t="s">
        <v>462</v>
      </c>
    </row>
    <row r="604" spans="1:3" x14ac:dyDescent="0.2">
      <c r="A604" s="156">
        <v>828</v>
      </c>
      <c r="B604" s="152" t="s">
        <v>411</v>
      </c>
      <c r="C604" s="155" t="s">
        <v>461</v>
      </c>
    </row>
    <row r="605" spans="1:3" x14ac:dyDescent="0.2">
      <c r="A605" s="156">
        <v>829</v>
      </c>
      <c r="B605" s="152" t="s">
        <v>412</v>
      </c>
      <c r="C605" s="155" t="s">
        <v>462</v>
      </c>
    </row>
    <row r="606" spans="1:3" x14ac:dyDescent="0.2">
      <c r="A606" s="156">
        <v>830</v>
      </c>
      <c r="B606" s="152" t="s">
        <v>411</v>
      </c>
      <c r="C606" s="155" t="s">
        <v>461</v>
      </c>
    </row>
    <row r="607" spans="1:3" x14ac:dyDescent="0.2">
      <c r="A607" s="156">
        <v>831</v>
      </c>
      <c r="B607" s="152" t="s">
        <v>412</v>
      </c>
      <c r="C607" s="155" t="s">
        <v>462</v>
      </c>
    </row>
    <row r="608" spans="1:3" x14ac:dyDescent="0.2">
      <c r="A608" s="156">
        <v>832</v>
      </c>
      <c r="B608" s="152" t="s">
        <v>411</v>
      </c>
      <c r="C608" s="155" t="s">
        <v>461</v>
      </c>
    </row>
    <row r="609" spans="1:3" x14ac:dyDescent="0.2">
      <c r="A609" s="156">
        <v>833</v>
      </c>
      <c r="B609" s="152" t="s">
        <v>412</v>
      </c>
      <c r="C609" s="155" t="s">
        <v>462</v>
      </c>
    </row>
    <row r="610" spans="1:3" x14ac:dyDescent="0.2">
      <c r="A610" s="156">
        <v>834</v>
      </c>
      <c r="B610" s="152" t="s">
        <v>411</v>
      </c>
      <c r="C610" s="155" t="s">
        <v>461</v>
      </c>
    </row>
    <row r="611" spans="1:3" x14ac:dyDescent="0.2">
      <c r="A611" s="156">
        <v>835</v>
      </c>
      <c r="B611" s="152" t="s">
        <v>412</v>
      </c>
      <c r="C611" s="155" t="s">
        <v>462</v>
      </c>
    </row>
    <row r="612" spans="1:3" x14ac:dyDescent="0.2">
      <c r="A612" s="156">
        <v>836</v>
      </c>
      <c r="B612" s="152" t="s">
        <v>411</v>
      </c>
      <c r="C612" s="155" t="s">
        <v>461</v>
      </c>
    </row>
    <row r="613" spans="1:3" x14ac:dyDescent="0.2">
      <c r="A613" s="156">
        <v>837</v>
      </c>
      <c r="B613" s="152" t="s">
        <v>412</v>
      </c>
      <c r="C613" s="155" t="s">
        <v>462</v>
      </c>
    </row>
    <row r="614" spans="1:3" x14ac:dyDescent="0.2">
      <c r="A614" s="156">
        <v>838</v>
      </c>
      <c r="B614" s="152" t="s">
        <v>411</v>
      </c>
      <c r="C614" s="155" t="s">
        <v>461</v>
      </c>
    </row>
    <row r="615" spans="1:3" x14ac:dyDescent="0.2">
      <c r="A615" s="156">
        <v>839</v>
      </c>
      <c r="B615" s="152" t="s">
        <v>412</v>
      </c>
      <c r="C615" s="155" t="s">
        <v>462</v>
      </c>
    </row>
    <row r="616" spans="1:3" x14ac:dyDescent="0.2">
      <c r="A616" s="156">
        <v>840</v>
      </c>
      <c r="B616" s="152" t="s">
        <v>411</v>
      </c>
      <c r="C616" s="155" t="s">
        <v>461</v>
      </c>
    </row>
    <row r="617" spans="1:3" x14ac:dyDescent="0.2">
      <c r="A617" s="156">
        <v>841</v>
      </c>
      <c r="B617" s="152" t="s">
        <v>412</v>
      </c>
      <c r="C617" s="155" t="s">
        <v>462</v>
      </c>
    </row>
    <row r="618" spans="1:3" x14ac:dyDescent="0.2">
      <c r="A618" s="156">
        <v>842</v>
      </c>
      <c r="B618" s="152" t="s">
        <v>411</v>
      </c>
      <c r="C618" s="155" t="s">
        <v>461</v>
      </c>
    </row>
    <row r="619" spans="1:3" x14ac:dyDescent="0.2">
      <c r="A619" s="156">
        <v>843</v>
      </c>
      <c r="B619" s="152" t="s">
        <v>412</v>
      </c>
      <c r="C619" s="155" t="s">
        <v>462</v>
      </c>
    </row>
    <row r="620" spans="1:3" x14ac:dyDescent="0.2">
      <c r="A620" s="156">
        <v>844</v>
      </c>
      <c r="B620" s="152" t="s">
        <v>411</v>
      </c>
      <c r="C620" s="155" t="s">
        <v>461</v>
      </c>
    </row>
    <row r="621" spans="1:3" x14ac:dyDescent="0.2">
      <c r="A621" s="156">
        <v>845</v>
      </c>
      <c r="B621" s="152" t="s">
        <v>412</v>
      </c>
      <c r="C621" s="155" t="s">
        <v>462</v>
      </c>
    </row>
    <row r="622" spans="1:3" x14ac:dyDescent="0.2">
      <c r="A622" s="156">
        <v>846</v>
      </c>
      <c r="B622" s="152" t="s">
        <v>411</v>
      </c>
      <c r="C622" s="155" t="s">
        <v>461</v>
      </c>
    </row>
    <row r="623" spans="1:3" x14ac:dyDescent="0.2">
      <c r="A623" s="156">
        <v>847</v>
      </c>
      <c r="B623" s="152" t="s">
        <v>412</v>
      </c>
      <c r="C623" s="155" t="s">
        <v>462</v>
      </c>
    </row>
    <row r="624" spans="1:3" x14ac:dyDescent="0.2">
      <c r="A624" s="156">
        <v>848</v>
      </c>
      <c r="B624" s="152" t="s">
        <v>411</v>
      </c>
      <c r="C624" s="155" t="s">
        <v>461</v>
      </c>
    </row>
    <row r="625" spans="1:3" x14ac:dyDescent="0.2">
      <c r="A625" s="156">
        <v>849</v>
      </c>
      <c r="B625" s="152" t="s">
        <v>412</v>
      </c>
      <c r="C625" s="155" t="s">
        <v>462</v>
      </c>
    </row>
    <row r="626" spans="1:3" x14ac:dyDescent="0.2">
      <c r="A626" s="156">
        <v>850</v>
      </c>
      <c r="B626" s="152" t="s">
        <v>412</v>
      </c>
      <c r="C626" s="155" t="s">
        <v>462</v>
      </c>
    </row>
    <row r="627" spans="1:3" x14ac:dyDescent="0.2">
      <c r="A627" s="156">
        <v>851</v>
      </c>
      <c r="B627" s="152" t="s">
        <v>412</v>
      </c>
      <c r="C627" s="155" t="s">
        <v>462</v>
      </c>
    </row>
    <row r="628" spans="1:3" x14ac:dyDescent="0.2">
      <c r="A628" s="156">
        <v>852</v>
      </c>
      <c r="B628" s="152" t="s">
        <v>411</v>
      </c>
      <c r="C628" s="155" t="s">
        <v>461</v>
      </c>
    </row>
    <row r="629" spans="1:3" x14ac:dyDescent="0.2">
      <c r="A629" s="156">
        <v>853</v>
      </c>
      <c r="B629" s="152" t="s">
        <v>411</v>
      </c>
      <c r="C629" s="155" t="s">
        <v>461</v>
      </c>
    </row>
    <row r="630" spans="1:3" x14ac:dyDescent="0.2">
      <c r="A630" s="156">
        <v>854</v>
      </c>
      <c r="B630" s="152" t="s">
        <v>411</v>
      </c>
      <c r="C630" s="155" t="s">
        <v>461</v>
      </c>
    </row>
    <row r="631" spans="1:3" x14ac:dyDescent="0.2">
      <c r="A631" s="156">
        <v>855</v>
      </c>
      <c r="B631" s="152" t="s">
        <v>411</v>
      </c>
      <c r="C631" s="155" t="s">
        <v>461</v>
      </c>
    </row>
    <row r="632" spans="1:3" x14ac:dyDescent="0.2">
      <c r="A632" s="156">
        <v>856</v>
      </c>
      <c r="B632" s="152" t="s">
        <v>411</v>
      </c>
      <c r="C632" s="155" t="s">
        <v>461</v>
      </c>
    </row>
    <row r="633" spans="1:3" x14ac:dyDescent="0.2">
      <c r="A633" s="156">
        <v>857</v>
      </c>
      <c r="B633" s="152" t="s">
        <v>411</v>
      </c>
      <c r="C633" s="155" t="s">
        <v>461</v>
      </c>
    </row>
    <row r="634" spans="1:3" x14ac:dyDescent="0.2">
      <c r="A634" s="156">
        <v>858</v>
      </c>
      <c r="B634" s="152" t="s">
        <v>411</v>
      </c>
      <c r="C634" s="155" t="s">
        <v>461</v>
      </c>
    </row>
    <row r="635" spans="1:3" x14ac:dyDescent="0.2">
      <c r="A635" s="156">
        <v>859</v>
      </c>
      <c r="B635" s="152" t="s">
        <v>411</v>
      </c>
      <c r="C635" s="155" t="s">
        <v>461</v>
      </c>
    </row>
    <row r="636" spans="1:3" x14ac:dyDescent="0.2">
      <c r="A636" s="156">
        <v>860</v>
      </c>
      <c r="B636" s="152" t="s">
        <v>411</v>
      </c>
      <c r="C636" s="155" t="s">
        <v>461</v>
      </c>
    </row>
    <row r="637" spans="1:3" x14ac:dyDescent="0.2">
      <c r="A637" s="156">
        <v>861</v>
      </c>
      <c r="B637" s="152" t="s">
        <v>411</v>
      </c>
      <c r="C637" s="155" t="s">
        <v>461</v>
      </c>
    </row>
    <row r="638" spans="1:3" x14ac:dyDescent="0.2">
      <c r="A638" s="156">
        <v>862</v>
      </c>
      <c r="B638" s="152" t="s">
        <v>411</v>
      </c>
      <c r="C638" s="155" t="s">
        <v>461</v>
      </c>
    </row>
    <row r="639" spans="1:3" x14ac:dyDescent="0.2">
      <c r="A639" s="156">
        <v>863</v>
      </c>
      <c r="B639" s="152" t="s">
        <v>411</v>
      </c>
      <c r="C639" s="155" t="s">
        <v>461</v>
      </c>
    </row>
    <row r="640" spans="1:3" x14ac:dyDescent="0.2">
      <c r="A640" s="156">
        <v>864</v>
      </c>
      <c r="B640" s="152" t="s">
        <v>411</v>
      </c>
      <c r="C640" s="155" t="s">
        <v>461</v>
      </c>
    </row>
    <row r="641" spans="1:3" x14ac:dyDescent="0.2">
      <c r="A641" s="156">
        <v>865</v>
      </c>
      <c r="B641" s="152" t="s">
        <v>411</v>
      </c>
      <c r="C641" s="155" t="s">
        <v>461</v>
      </c>
    </row>
    <row r="642" spans="1:3" x14ac:dyDescent="0.2">
      <c r="A642" s="156">
        <v>866</v>
      </c>
      <c r="B642" s="152" t="s">
        <v>412</v>
      </c>
      <c r="C642" s="155" t="s">
        <v>462</v>
      </c>
    </row>
    <row r="643" spans="1:3" x14ac:dyDescent="0.2">
      <c r="A643" s="156">
        <v>867</v>
      </c>
      <c r="B643" s="152" t="s">
        <v>411</v>
      </c>
      <c r="C643" s="155" t="s">
        <v>461</v>
      </c>
    </row>
    <row r="644" spans="1:3" x14ac:dyDescent="0.2">
      <c r="A644" s="156">
        <v>868</v>
      </c>
      <c r="B644" s="152" t="s">
        <v>412</v>
      </c>
      <c r="C644" s="155" t="s">
        <v>462</v>
      </c>
    </row>
    <row r="645" spans="1:3" x14ac:dyDescent="0.2">
      <c r="A645" s="156">
        <v>869</v>
      </c>
      <c r="B645" s="152" t="s">
        <v>411</v>
      </c>
      <c r="C645" s="155" t="s">
        <v>461</v>
      </c>
    </row>
    <row r="646" spans="1:3" x14ac:dyDescent="0.2">
      <c r="A646" s="156">
        <v>870</v>
      </c>
      <c r="B646" s="152" t="s">
        <v>412</v>
      </c>
      <c r="C646" s="155" t="s">
        <v>462</v>
      </c>
    </row>
    <row r="647" spans="1:3" x14ac:dyDescent="0.2">
      <c r="A647" s="156">
        <v>871</v>
      </c>
      <c r="B647" s="152" t="s">
        <v>411</v>
      </c>
      <c r="C647" s="155" t="s">
        <v>461</v>
      </c>
    </row>
    <row r="648" spans="1:3" x14ac:dyDescent="0.2">
      <c r="A648" s="156">
        <v>872</v>
      </c>
      <c r="B648" s="152" t="s">
        <v>412</v>
      </c>
      <c r="C648" s="155" t="s">
        <v>462</v>
      </c>
    </row>
    <row r="649" spans="1:3" x14ac:dyDescent="0.2">
      <c r="A649" s="156">
        <v>873</v>
      </c>
      <c r="B649" s="152" t="s">
        <v>411</v>
      </c>
      <c r="C649" s="155" t="s">
        <v>461</v>
      </c>
    </row>
    <row r="650" spans="1:3" x14ac:dyDescent="0.2">
      <c r="A650" s="156">
        <v>874</v>
      </c>
      <c r="B650" s="152" t="s">
        <v>412</v>
      </c>
      <c r="C650" s="155" t="s">
        <v>462</v>
      </c>
    </row>
    <row r="651" spans="1:3" x14ac:dyDescent="0.2">
      <c r="A651" s="156">
        <v>875</v>
      </c>
      <c r="B651" s="152" t="s">
        <v>411</v>
      </c>
      <c r="C651" s="155" t="s">
        <v>461</v>
      </c>
    </row>
    <row r="652" spans="1:3" x14ac:dyDescent="0.2">
      <c r="A652" s="156">
        <v>876</v>
      </c>
      <c r="B652" s="152" t="s">
        <v>412</v>
      </c>
      <c r="C652" s="155" t="s">
        <v>462</v>
      </c>
    </row>
    <row r="653" spans="1:3" x14ac:dyDescent="0.2">
      <c r="A653" s="156">
        <v>877</v>
      </c>
      <c r="B653" s="152" t="s">
        <v>411</v>
      </c>
      <c r="C653" s="155" t="s">
        <v>461</v>
      </c>
    </row>
    <row r="654" spans="1:3" x14ac:dyDescent="0.2">
      <c r="A654" s="156">
        <v>878</v>
      </c>
      <c r="B654" s="152" t="s">
        <v>412</v>
      </c>
      <c r="C654" s="155" t="s">
        <v>462</v>
      </c>
    </row>
    <row r="655" spans="1:3" x14ac:dyDescent="0.2">
      <c r="A655" s="156">
        <v>879</v>
      </c>
      <c r="B655" s="152" t="s">
        <v>411</v>
      </c>
      <c r="C655" s="155" t="s">
        <v>461</v>
      </c>
    </row>
    <row r="656" spans="1:3" x14ac:dyDescent="0.2">
      <c r="A656" s="156">
        <v>880</v>
      </c>
      <c r="B656" s="152" t="s">
        <v>412</v>
      </c>
      <c r="C656" s="155" t="s">
        <v>462</v>
      </c>
    </row>
    <row r="657" spans="1:3" x14ac:dyDescent="0.2">
      <c r="A657" s="156">
        <v>881</v>
      </c>
      <c r="B657" s="152" t="s">
        <v>411</v>
      </c>
      <c r="C657" s="155" t="s">
        <v>461</v>
      </c>
    </row>
    <row r="658" spans="1:3" x14ac:dyDescent="0.2">
      <c r="A658" s="156">
        <v>882</v>
      </c>
      <c r="B658" s="152" t="s">
        <v>412</v>
      </c>
      <c r="C658" s="155" t="s">
        <v>462</v>
      </c>
    </row>
    <row r="659" spans="1:3" x14ac:dyDescent="0.2">
      <c r="A659" s="156">
        <v>883</v>
      </c>
      <c r="B659" s="152" t="s">
        <v>411</v>
      </c>
      <c r="C659" s="155" t="s">
        <v>461</v>
      </c>
    </row>
    <row r="660" spans="1:3" x14ac:dyDescent="0.2">
      <c r="A660" s="156">
        <v>884</v>
      </c>
      <c r="B660" s="152" t="s">
        <v>412</v>
      </c>
      <c r="C660" s="155" t="s">
        <v>462</v>
      </c>
    </row>
    <row r="661" spans="1:3" x14ac:dyDescent="0.2">
      <c r="A661" s="156">
        <v>885</v>
      </c>
      <c r="B661" s="152" t="s">
        <v>411</v>
      </c>
      <c r="C661" s="155" t="s">
        <v>461</v>
      </c>
    </row>
    <row r="662" spans="1:3" x14ac:dyDescent="0.2">
      <c r="A662" s="156">
        <v>886</v>
      </c>
      <c r="B662" s="152" t="s">
        <v>412</v>
      </c>
      <c r="C662" s="155" t="s">
        <v>462</v>
      </c>
    </row>
    <row r="663" spans="1:3" x14ac:dyDescent="0.2">
      <c r="A663" s="156">
        <v>887</v>
      </c>
      <c r="B663" s="152" t="s">
        <v>411</v>
      </c>
      <c r="C663" s="155" t="s">
        <v>461</v>
      </c>
    </row>
    <row r="664" spans="1:3" x14ac:dyDescent="0.2">
      <c r="A664" s="156">
        <v>888</v>
      </c>
      <c r="B664" s="152" t="s">
        <v>412</v>
      </c>
      <c r="C664" s="155" t="s">
        <v>462</v>
      </c>
    </row>
    <row r="665" spans="1:3" x14ac:dyDescent="0.2">
      <c r="A665" s="156">
        <v>889</v>
      </c>
      <c r="B665" s="152" t="s">
        <v>411</v>
      </c>
      <c r="C665" s="155" t="s">
        <v>461</v>
      </c>
    </row>
    <row r="666" spans="1:3" x14ac:dyDescent="0.2">
      <c r="A666" s="156">
        <v>890</v>
      </c>
      <c r="B666" s="152" t="s">
        <v>412</v>
      </c>
      <c r="C666" s="155" t="s">
        <v>462</v>
      </c>
    </row>
    <row r="667" spans="1:3" x14ac:dyDescent="0.2">
      <c r="A667" s="156">
        <v>891</v>
      </c>
      <c r="B667" s="152" t="s">
        <v>412</v>
      </c>
      <c r="C667" s="155" t="s">
        <v>462</v>
      </c>
    </row>
    <row r="668" spans="1:3" x14ac:dyDescent="0.2">
      <c r="A668" s="156">
        <v>892</v>
      </c>
      <c r="B668" s="152" t="s">
        <v>412</v>
      </c>
      <c r="C668" s="155" t="s">
        <v>462</v>
      </c>
    </row>
    <row r="669" spans="1:3" x14ac:dyDescent="0.2">
      <c r="A669" s="156">
        <v>893</v>
      </c>
      <c r="B669" s="152" t="s">
        <v>412</v>
      </c>
      <c r="C669" s="155" t="s">
        <v>462</v>
      </c>
    </row>
    <row r="670" spans="1:3" x14ac:dyDescent="0.2">
      <c r="A670" s="156">
        <v>894</v>
      </c>
      <c r="B670" s="152" t="s">
        <v>370</v>
      </c>
      <c r="C670" s="155" t="s">
        <v>462</v>
      </c>
    </row>
    <row r="671" spans="1:3" x14ac:dyDescent="0.2">
      <c r="A671" s="156">
        <v>895</v>
      </c>
      <c r="B671" s="152" t="s">
        <v>370</v>
      </c>
      <c r="C671" s="155" t="s">
        <v>462</v>
      </c>
    </row>
    <row r="672" spans="1:3" x14ac:dyDescent="0.2">
      <c r="A672" s="156">
        <v>896</v>
      </c>
      <c r="B672" s="152" t="s">
        <v>370</v>
      </c>
      <c r="C672" s="155" t="s">
        <v>462</v>
      </c>
    </row>
    <row r="673" spans="1:3" x14ac:dyDescent="0.2">
      <c r="A673" s="156">
        <v>897</v>
      </c>
      <c r="B673" s="152" t="s">
        <v>412</v>
      </c>
      <c r="C673" s="155" t="s">
        <v>462</v>
      </c>
    </row>
    <row r="674" spans="1:3" x14ac:dyDescent="0.2">
      <c r="A674" s="156">
        <v>898</v>
      </c>
      <c r="B674" s="152" t="s">
        <v>412</v>
      </c>
      <c r="C674" s="155" t="s">
        <v>462</v>
      </c>
    </row>
    <row r="675" spans="1:3" x14ac:dyDescent="0.2">
      <c r="A675" s="156">
        <v>899</v>
      </c>
      <c r="B675" s="152" t="s">
        <v>413</v>
      </c>
      <c r="C675" s="155" t="s">
        <v>462</v>
      </c>
    </row>
    <row r="676" spans="1:3" x14ac:dyDescent="0.2">
      <c r="A676" s="156">
        <v>900</v>
      </c>
      <c r="B676" s="152" t="s">
        <v>413</v>
      </c>
      <c r="C676" s="155" t="s">
        <v>462</v>
      </c>
    </row>
    <row r="677" spans="1:3" x14ac:dyDescent="0.2">
      <c r="A677" s="156">
        <v>901</v>
      </c>
      <c r="B677" s="152" t="s">
        <v>413</v>
      </c>
      <c r="C677" s="155" t="s">
        <v>462</v>
      </c>
    </row>
    <row r="678" spans="1:3" x14ac:dyDescent="0.2">
      <c r="A678" s="156">
        <v>902</v>
      </c>
      <c r="B678" s="152" t="s">
        <v>413</v>
      </c>
      <c r="C678" s="155" t="s">
        <v>462</v>
      </c>
    </row>
    <row r="679" spans="1:3" x14ac:dyDescent="0.2">
      <c r="A679" s="156">
        <v>903</v>
      </c>
      <c r="B679" s="152" t="s">
        <v>413</v>
      </c>
      <c r="C679" s="155" t="s">
        <v>462</v>
      </c>
    </row>
    <row r="680" spans="1:3" x14ac:dyDescent="0.2">
      <c r="A680" s="156">
        <v>904</v>
      </c>
      <c r="B680" s="152" t="s">
        <v>414</v>
      </c>
      <c r="C680" s="155" t="s">
        <v>462</v>
      </c>
    </row>
    <row r="681" spans="1:3" x14ac:dyDescent="0.2">
      <c r="A681" s="156">
        <v>905</v>
      </c>
      <c r="B681" s="152" t="s">
        <v>414</v>
      </c>
      <c r="C681" s="155" t="s">
        <v>462</v>
      </c>
    </row>
    <row r="682" spans="1:3" x14ac:dyDescent="0.2">
      <c r="A682" s="156">
        <v>906</v>
      </c>
      <c r="B682" s="152" t="s">
        <v>414</v>
      </c>
      <c r="C682" s="155" t="s">
        <v>462</v>
      </c>
    </row>
    <row r="683" spans="1:3" x14ac:dyDescent="0.2">
      <c r="A683" s="156">
        <v>907</v>
      </c>
      <c r="B683" s="152" t="s">
        <v>415</v>
      </c>
      <c r="C683" s="155" t="s">
        <v>462</v>
      </c>
    </row>
    <row r="684" spans="1:3" x14ac:dyDescent="0.2">
      <c r="A684" s="156">
        <v>908</v>
      </c>
      <c r="B684" s="152" t="s">
        <v>415</v>
      </c>
      <c r="C684" s="155" t="s">
        <v>462</v>
      </c>
    </row>
    <row r="685" spans="1:3" x14ac:dyDescent="0.2">
      <c r="A685" s="156">
        <v>909</v>
      </c>
      <c r="B685" s="152" t="s">
        <v>415</v>
      </c>
      <c r="C685" s="155" t="s">
        <v>462</v>
      </c>
    </row>
    <row r="686" spans="1:3" x14ac:dyDescent="0.2">
      <c r="A686" s="156">
        <v>910</v>
      </c>
      <c r="B686" s="152" t="s">
        <v>415</v>
      </c>
      <c r="C686" s="155" t="s">
        <v>462</v>
      </c>
    </row>
    <row r="687" spans="1:3" x14ac:dyDescent="0.2">
      <c r="A687" s="156">
        <v>911</v>
      </c>
      <c r="B687" s="152" t="s">
        <v>415</v>
      </c>
      <c r="C687" s="155" t="s">
        <v>462</v>
      </c>
    </row>
    <row r="688" spans="1:3" x14ac:dyDescent="0.2">
      <c r="A688" s="156">
        <v>912</v>
      </c>
      <c r="B688" s="152" t="s">
        <v>415</v>
      </c>
      <c r="C688" s="155" t="s">
        <v>462</v>
      </c>
    </row>
    <row r="689" spans="1:3" x14ac:dyDescent="0.2">
      <c r="A689" s="156">
        <v>913</v>
      </c>
      <c r="B689" s="152" t="s">
        <v>415</v>
      </c>
      <c r="C689" s="155" t="s">
        <v>462</v>
      </c>
    </row>
    <row r="690" spans="1:3" x14ac:dyDescent="0.2">
      <c r="A690" s="156">
        <v>914</v>
      </c>
      <c r="B690" s="152" t="s">
        <v>416</v>
      </c>
      <c r="C690" s="155" t="s">
        <v>461</v>
      </c>
    </row>
    <row r="691" spans="1:3" x14ac:dyDescent="0.2">
      <c r="A691" s="156">
        <v>915</v>
      </c>
      <c r="B691" s="152" t="s">
        <v>370</v>
      </c>
      <c r="C691" s="155" t="s">
        <v>461</v>
      </c>
    </row>
    <row r="692" spans="1:3" x14ac:dyDescent="0.2">
      <c r="A692" s="156">
        <v>916</v>
      </c>
      <c r="B692" s="152" t="s">
        <v>370</v>
      </c>
      <c r="C692" s="155" t="s">
        <v>461</v>
      </c>
    </row>
    <row r="693" spans="1:3" x14ac:dyDescent="0.2">
      <c r="A693" s="156">
        <v>917</v>
      </c>
      <c r="B693" s="152" t="s">
        <v>370</v>
      </c>
      <c r="C693" s="155" t="s">
        <v>461</v>
      </c>
    </row>
    <row r="694" spans="1:3" x14ac:dyDescent="0.2">
      <c r="A694" s="156">
        <v>918</v>
      </c>
      <c r="B694" s="152" t="s">
        <v>306</v>
      </c>
      <c r="C694" s="155" t="s">
        <v>461</v>
      </c>
    </row>
    <row r="695" spans="1:3" x14ac:dyDescent="0.2">
      <c r="A695" s="156">
        <v>919</v>
      </c>
      <c r="B695" s="152" t="s">
        <v>417</v>
      </c>
      <c r="C695" s="155" t="s">
        <v>461</v>
      </c>
    </row>
    <row r="696" spans="1:3" x14ac:dyDescent="0.2">
      <c r="A696" s="156">
        <v>920</v>
      </c>
      <c r="B696" s="152" t="s">
        <v>417</v>
      </c>
      <c r="C696" s="155" t="s">
        <v>461</v>
      </c>
    </row>
    <row r="697" spans="1:3" x14ac:dyDescent="0.2">
      <c r="A697" s="156">
        <v>922</v>
      </c>
      <c r="B697" s="152" t="s">
        <v>329</v>
      </c>
      <c r="C697" s="155" t="s">
        <v>461</v>
      </c>
    </row>
    <row r="698" spans="1:3" x14ac:dyDescent="0.2">
      <c r="A698" s="156">
        <v>923</v>
      </c>
      <c r="B698" s="152" t="s">
        <v>329</v>
      </c>
      <c r="C698" s="155" t="s">
        <v>461</v>
      </c>
    </row>
    <row r="699" spans="1:3" x14ac:dyDescent="0.2">
      <c r="A699" s="156">
        <v>924</v>
      </c>
      <c r="B699" s="152" t="s">
        <v>329</v>
      </c>
      <c r="C699" s="155" t="s">
        <v>461</v>
      </c>
    </row>
    <row r="700" spans="1:3" x14ac:dyDescent="0.2">
      <c r="A700" s="156">
        <v>925</v>
      </c>
      <c r="B700" s="152" t="s">
        <v>418</v>
      </c>
      <c r="C700" s="155" t="s">
        <v>457</v>
      </c>
    </row>
    <row r="701" spans="1:3" x14ac:dyDescent="0.2">
      <c r="A701" s="156">
        <v>926</v>
      </c>
      <c r="B701" s="152" t="s">
        <v>359</v>
      </c>
      <c r="C701" s="155" t="s">
        <v>457</v>
      </c>
    </row>
    <row r="702" spans="1:3" x14ac:dyDescent="0.2">
      <c r="A702" s="156">
        <v>927</v>
      </c>
      <c r="B702" s="152" t="s">
        <v>361</v>
      </c>
      <c r="C702" s="155" t="s">
        <v>457</v>
      </c>
    </row>
    <row r="703" spans="1:3" x14ac:dyDescent="0.2">
      <c r="A703" s="156">
        <v>928</v>
      </c>
      <c r="B703" s="152" t="s">
        <v>360</v>
      </c>
      <c r="C703" s="155" t="s">
        <v>457</v>
      </c>
    </row>
    <row r="704" spans="1:3" x14ac:dyDescent="0.2">
      <c r="A704" s="156">
        <v>929</v>
      </c>
      <c r="B704" s="152" t="s">
        <v>413</v>
      </c>
      <c r="C704" s="155" t="s">
        <v>462</v>
      </c>
    </row>
    <row r="705" spans="1:3" x14ac:dyDescent="0.2">
      <c r="A705" s="156">
        <v>930</v>
      </c>
      <c r="B705" s="152" t="s">
        <v>413</v>
      </c>
      <c r="C705" s="155" t="s">
        <v>462</v>
      </c>
    </row>
    <row r="706" spans="1:3" x14ac:dyDescent="0.2">
      <c r="A706" s="156">
        <v>931</v>
      </c>
      <c r="B706" s="152" t="s">
        <v>413</v>
      </c>
      <c r="C706" s="155" t="s">
        <v>462</v>
      </c>
    </row>
    <row r="707" spans="1:3" x14ac:dyDescent="0.2">
      <c r="A707" s="156">
        <v>932</v>
      </c>
      <c r="B707" s="152" t="s">
        <v>419</v>
      </c>
      <c r="C707" s="155" t="s">
        <v>461</v>
      </c>
    </row>
    <row r="708" spans="1:3" x14ac:dyDescent="0.2">
      <c r="A708" s="156">
        <v>933</v>
      </c>
      <c r="B708" s="152" t="s">
        <v>411</v>
      </c>
      <c r="C708" s="155" t="s">
        <v>461</v>
      </c>
    </row>
    <row r="709" spans="1:3" x14ac:dyDescent="0.2">
      <c r="A709" s="156">
        <v>934</v>
      </c>
      <c r="B709" s="152" t="s">
        <v>412</v>
      </c>
      <c r="C709" s="155" t="s">
        <v>462</v>
      </c>
    </row>
    <row r="710" spans="1:3" x14ac:dyDescent="0.2">
      <c r="A710" s="156">
        <v>935</v>
      </c>
      <c r="B710" s="152" t="s">
        <v>420</v>
      </c>
      <c r="C710" s="155" t="s">
        <v>461</v>
      </c>
    </row>
    <row r="711" spans="1:3" x14ac:dyDescent="0.2">
      <c r="A711" s="156">
        <v>936</v>
      </c>
      <c r="B711" s="152" t="s">
        <v>420</v>
      </c>
      <c r="C711" s="155" t="s">
        <v>461</v>
      </c>
    </row>
    <row r="712" spans="1:3" x14ac:dyDescent="0.2">
      <c r="A712" s="156">
        <v>937</v>
      </c>
      <c r="B712" s="152" t="s">
        <v>420</v>
      </c>
      <c r="C712" s="155" t="s">
        <v>461</v>
      </c>
    </row>
    <row r="713" spans="1:3" x14ac:dyDescent="0.2">
      <c r="A713" s="156">
        <v>938</v>
      </c>
      <c r="B713" s="152" t="s">
        <v>420</v>
      </c>
      <c r="C713" s="155" t="s">
        <v>461</v>
      </c>
    </row>
    <row r="714" spans="1:3" x14ac:dyDescent="0.2">
      <c r="A714" s="156">
        <v>939</v>
      </c>
      <c r="B714" s="152" t="s">
        <v>420</v>
      </c>
      <c r="C714" s="155" t="s">
        <v>461</v>
      </c>
    </row>
    <row r="715" spans="1:3" x14ac:dyDescent="0.2">
      <c r="A715" s="156">
        <v>940</v>
      </c>
      <c r="B715" s="152" t="s">
        <v>421</v>
      </c>
      <c r="C715" s="155" t="s">
        <v>458</v>
      </c>
    </row>
    <row r="716" spans="1:3" x14ac:dyDescent="0.2">
      <c r="A716" s="156">
        <v>941</v>
      </c>
      <c r="B716" s="152" t="s">
        <v>422</v>
      </c>
      <c r="C716" s="155" t="s">
        <v>458</v>
      </c>
    </row>
    <row r="717" spans="1:3" x14ac:dyDescent="0.2">
      <c r="A717" s="156">
        <v>942</v>
      </c>
      <c r="B717" s="152" t="s">
        <v>275</v>
      </c>
      <c r="C717" s="155" t="s">
        <v>461</v>
      </c>
    </row>
    <row r="718" spans="1:3" x14ac:dyDescent="0.2">
      <c r="A718" s="156">
        <v>943</v>
      </c>
      <c r="B718" s="152" t="s">
        <v>266</v>
      </c>
      <c r="C718" s="155" t="s">
        <v>461</v>
      </c>
    </row>
    <row r="719" spans="1:3" x14ac:dyDescent="0.2">
      <c r="A719" s="156">
        <v>944</v>
      </c>
      <c r="B719" s="152" t="s">
        <v>266</v>
      </c>
      <c r="C719" s="155" t="s">
        <v>461</v>
      </c>
    </row>
    <row r="720" spans="1:3" x14ac:dyDescent="0.2">
      <c r="A720" s="156">
        <v>945</v>
      </c>
      <c r="B720" s="152" t="s">
        <v>266</v>
      </c>
      <c r="C720" s="155" t="s">
        <v>461</v>
      </c>
    </row>
    <row r="721" spans="1:3" x14ac:dyDescent="0.2">
      <c r="A721" s="156">
        <v>946</v>
      </c>
      <c r="B721" s="152" t="s">
        <v>266</v>
      </c>
      <c r="C721" s="155" t="s">
        <v>461</v>
      </c>
    </row>
    <row r="722" spans="1:3" x14ac:dyDescent="0.2">
      <c r="A722" s="156">
        <v>947</v>
      </c>
      <c r="B722" s="152" t="s">
        <v>423</v>
      </c>
      <c r="C722" s="155" t="s">
        <v>461</v>
      </c>
    </row>
    <row r="723" spans="1:3" x14ac:dyDescent="0.2">
      <c r="A723" s="156">
        <v>948</v>
      </c>
      <c r="B723" s="152" t="s">
        <v>424</v>
      </c>
      <c r="C723" s="155" t="s">
        <v>461</v>
      </c>
    </row>
    <row r="724" spans="1:3" x14ac:dyDescent="0.2">
      <c r="A724" s="156">
        <v>949</v>
      </c>
      <c r="B724" s="152" t="s">
        <v>425</v>
      </c>
      <c r="C724" s="155" t="s">
        <v>461</v>
      </c>
    </row>
    <row r="725" spans="1:3" x14ac:dyDescent="0.2">
      <c r="A725" s="156">
        <v>950</v>
      </c>
      <c r="B725" s="152" t="s">
        <v>426</v>
      </c>
      <c r="C725" s="155" t="s">
        <v>462</v>
      </c>
    </row>
    <row r="726" spans="1:3" x14ac:dyDescent="0.2">
      <c r="A726" s="156">
        <v>951</v>
      </c>
      <c r="B726" s="152" t="s">
        <v>427</v>
      </c>
      <c r="C726" s="155" t="s">
        <v>462</v>
      </c>
    </row>
    <row r="727" spans="1:3" x14ac:dyDescent="0.2">
      <c r="A727" s="156">
        <v>952</v>
      </c>
      <c r="B727" s="152" t="s">
        <v>428</v>
      </c>
      <c r="C727" s="155" t="s">
        <v>461</v>
      </c>
    </row>
    <row r="728" spans="1:3" x14ac:dyDescent="0.2">
      <c r="A728" s="156">
        <v>953</v>
      </c>
      <c r="B728" s="152" t="s">
        <v>429</v>
      </c>
      <c r="C728" s="155" t="s">
        <v>461</v>
      </c>
    </row>
    <row r="729" spans="1:3" x14ac:dyDescent="0.2">
      <c r="A729" s="156">
        <v>954</v>
      </c>
      <c r="B729" s="152" t="s">
        <v>430</v>
      </c>
      <c r="C729" s="155" t="s">
        <v>461</v>
      </c>
    </row>
    <row r="730" spans="1:3" x14ac:dyDescent="0.2">
      <c r="A730" s="156">
        <v>955</v>
      </c>
      <c r="B730" s="152" t="s">
        <v>431</v>
      </c>
      <c r="C730" s="155" t="s">
        <v>461</v>
      </c>
    </row>
    <row r="731" spans="1:3" x14ac:dyDescent="0.2">
      <c r="A731" s="156">
        <v>956</v>
      </c>
      <c r="B731" s="152" t="s">
        <v>432</v>
      </c>
      <c r="C731" s="155" t="s">
        <v>461</v>
      </c>
    </row>
    <row r="732" spans="1:3" x14ac:dyDescent="0.2">
      <c r="A732" s="156">
        <v>957</v>
      </c>
      <c r="B732" s="152" t="s">
        <v>433</v>
      </c>
      <c r="C732" s="155" t="s">
        <v>461</v>
      </c>
    </row>
    <row r="733" spans="1:3" x14ac:dyDescent="0.2">
      <c r="A733" s="156">
        <v>958</v>
      </c>
      <c r="B733" s="152" t="s">
        <v>434</v>
      </c>
      <c r="C733" s="155" t="s">
        <v>461</v>
      </c>
    </row>
    <row r="734" spans="1:3" x14ac:dyDescent="0.2">
      <c r="A734" s="156">
        <v>959</v>
      </c>
      <c r="B734" s="152" t="s">
        <v>435</v>
      </c>
      <c r="C734" s="155" t="s">
        <v>461</v>
      </c>
    </row>
    <row r="735" spans="1:3" x14ac:dyDescent="0.2">
      <c r="A735" s="156">
        <v>960</v>
      </c>
      <c r="B735" s="152" t="s">
        <v>436</v>
      </c>
      <c r="C735" s="155" t="s">
        <v>461</v>
      </c>
    </row>
    <row r="736" spans="1:3" x14ac:dyDescent="0.2">
      <c r="A736" s="156">
        <v>961</v>
      </c>
      <c r="B736" s="152" t="s">
        <v>437</v>
      </c>
      <c r="C736" s="155" t="s">
        <v>461</v>
      </c>
    </row>
    <row r="737" spans="1:3" x14ac:dyDescent="0.2">
      <c r="A737" s="156">
        <v>962</v>
      </c>
      <c r="B737" s="152" t="s">
        <v>438</v>
      </c>
      <c r="C737" s="155" t="s">
        <v>461</v>
      </c>
    </row>
    <row r="738" spans="1:3" x14ac:dyDescent="0.2">
      <c r="A738" s="156">
        <v>963</v>
      </c>
      <c r="B738" s="152" t="s">
        <v>439</v>
      </c>
      <c r="C738" s="155" t="s">
        <v>461</v>
      </c>
    </row>
    <row r="739" spans="1:3" x14ac:dyDescent="0.2">
      <c r="A739" s="156">
        <v>964</v>
      </c>
      <c r="B739" s="152" t="s">
        <v>440</v>
      </c>
      <c r="C739" s="155" t="s">
        <v>461</v>
      </c>
    </row>
    <row r="740" spans="1:3" x14ac:dyDescent="0.2">
      <c r="A740" s="156">
        <v>965</v>
      </c>
      <c r="B740" s="152" t="s">
        <v>441</v>
      </c>
      <c r="C740" s="155" t="s">
        <v>461</v>
      </c>
    </row>
    <row r="741" spans="1:3" x14ac:dyDescent="0.2">
      <c r="A741" s="156">
        <v>966</v>
      </c>
      <c r="B741" s="152" t="s">
        <v>286</v>
      </c>
      <c r="C741" s="155" t="s">
        <v>462</v>
      </c>
    </row>
    <row r="742" spans="1:3" x14ac:dyDescent="0.2">
      <c r="A742" s="156">
        <v>967</v>
      </c>
      <c r="B742" s="152" t="s">
        <v>298</v>
      </c>
      <c r="C742" s="155" t="s">
        <v>461</v>
      </c>
    </row>
    <row r="743" spans="1:3" x14ac:dyDescent="0.2">
      <c r="A743" s="156">
        <v>968</v>
      </c>
      <c r="B743" s="152" t="s">
        <v>298</v>
      </c>
      <c r="C743" s="155" t="s">
        <v>461</v>
      </c>
    </row>
    <row r="744" spans="1:3" x14ac:dyDescent="0.2">
      <c r="A744" s="156">
        <v>969</v>
      </c>
      <c r="B744" s="152" t="s">
        <v>441</v>
      </c>
      <c r="C744" s="155" t="s">
        <v>461</v>
      </c>
    </row>
    <row r="745" spans="1:3" x14ac:dyDescent="0.2">
      <c r="A745" s="156">
        <v>970</v>
      </c>
      <c r="B745" s="152" t="s">
        <v>254</v>
      </c>
      <c r="C745" s="155" t="s">
        <v>461</v>
      </c>
    </row>
    <row r="746" spans="1:3" x14ac:dyDescent="0.2">
      <c r="A746" s="156">
        <v>971</v>
      </c>
      <c r="B746" s="152" t="s">
        <v>442</v>
      </c>
      <c r="C746" s="155" t="s">
        <v>461</v>
      </c>
    </row>
    <row r="747" spans="1:3" x14ac:dyDescent="0.2">
      <c r="A747" s="156">
        <v>972</v>
      </c>
      <c r="B747" s="152" t="s">
        <v>443</v>
      </c>
      <c r="C747" s="155" t="s">
        <v>461</v>
      </c>
    </row>
    <row r="748" spans="1:3" x14ac:dyDescent="0.2">
      <c r="A748" s="156">
        <v>973</v>
      </c>
      <c r="B748" s="152" t="s">
        <v>296</v>
      </c>
      <c r="C748" s="155" t="s">
        <v>461</v>
      </c>
    </row>
    <row r="749" spans="1:3" x14ac:dyDescent="0.2">
      <c r="A749" s="156">
        <v>974</v>
      </c>
      <c r="B749" s="152" t="s">
        <v>322</v>
      </c>
      <c r="C749" s="155" t="s">
        <v>461</v>
      </c>
    </row>
    <row r="750" spans="1:3" x14ac:dyDescent="0.2">
      <c r="A750" s="156">
        <v>975</v>
      </c>
      <c r="B750" s="152" t="s">
        <v>444</v>
      </c>
      <c r="C750" s="155" t="s">
        <v>461</v>
      </c>
    </row>
    <row r="751" spans="1:3" x14ac:dyDescent="0.2">
      <c r="A751" s="156">
        <v>976</v>
      </c>
      <c r="B751" s="152" t="s">
        <v>445</v>
      </c>
      <c r="C751" s="155" t="s">
        <v>461</v>
      </c>
    </row>
    <row r="752" spans="1:3" x14ac:dyDescent="0.2">
      <c r="A752" s="156">
        <v>978</v>
      </c>
      <c r="B752" s="152" t="s">
        <v>280</v>
      </c>
      <c r="C752" s="155" t="s">
        <v>462</v>
      </c>
    </row>
    <row r="753" spans="1:3" x14ac:dyDescent="0.2">
      <c r="A753" s="156">
        <v>979</v>
      </c>
      <c r="B753" s="152" t="s">
        <v>319</v>
      </c>
      <c r="C753" s="155" t="s">
        <v>462</v>
      </c>
    </row>
    <row r="754" spans="1:3" x14ac:dyDescent="0.2">
      <c r="A754" s="156">
        <v>980</v>
      </c>
      <c r="B754" s="152" t="s">
        <v>446</v>
      </c>
      <c r="C754" s="155" t="s">
        <v>461</v>
      </c>
    </row>
    <row r="755" spans="1:3" x14ac:dyDescent="0.2">
      <c r="A755" s="156">
        <v>981</v>
      </c>
      <c r="B755" s="152" t="s">
        <v>447</v>
      </c>
      <c r="C755" s="155" t="s">
        <v>462</v>
      </c>
    </row>
    <row r="756" spans="1:3" x14ac:dyDescent="0.2">
      <c r="A756" s="156">
        <v>982</v>
      </c>
      <c r="B756" s="152" t="s">
        <v>448</v>
      </c>
      <c r="C756" s="155" t="s">
        <v>461</v>
      </c>
    </row>
    <row r="757" spans="1:3" x14ac:dyDescent="0.2">
      <c r="A757" s="156">
        <v>983</v>
      </c>
      <c r="B757" s="152" t="s">
        <v>449</v>
      </c>
      <c r="C757" s="155" t="s">
        <v>461</v>
      </c>
    </row>
    <row r="758" spans="1:3" x14ac:dyDescent="0.2">
      <c r="A758" s="156">
        <v>984</v>
      </c>
      <c r="B758" s="152" t="s">
        <v>450</v>
      </c>
      <c r="C758" s="155" t="s">
        <v>461</v>
      </c>
    </row>
    <row r="759" spans="1:3" x14ac:dyDescent="0.2">
      <c r="A759" s="156">
        <v>985</v>
      </c>
      <c r="B759" s="152" t="s">
        <v>451</v>
      </c>
      <c r="C759" s="155" t="s">
        <v>461</v>
      </c>
    </row>
    <row r="760" spans="1:3" x14ac:dyDescent="0.2">
      <c r="A760" s="156">
        <v>989</v>
      </c>
      <c r="B760" s="152" t="s">
        <v>335</v>
      </c>
      <c r="C760" s="155" t="s">
        <v>461</v>
      </c>
    </row>
    <row r="761" spans="1:3" x14ac:dyDescent="0.2">
      <c r="A761" s="156">
        <v>990</v>
      </c>
      <c r="B761" s="152" t="s">
        <v>336</v>
      </c>
      <c r="C761" s="155" t="s">
        <v>462</v>
      </c>
    </row>
    <row r="762" spans="1:3" x14ac:dyDescent="0.2">
      <c r="A762" s="156">
        <v>991</v>
      </c>
      <c r="B762" s="152" t="s">
        <v>286</v>
      </c>
      <c r="C762" s="155" t="s">
        <v>462</v>
      </c>
    </row>
    <row r="763" spans="1:3" x14ac:dyDescent="0.2">
      <c r="A763" s="156">
        <v>996</v>
      </c>
      <c r="B763" s="152" t="s">
        <v>365</v>
      </c>
      <c r="C763" s="155" t="s">
        <v>461</v>
      </c>
    </row>
    <row r="764" spans="1:3" x14ac:dyDescent="0.2">
      <c r="A764" s="156">
        <v>997</v>
      </c>
      <c r="B764" s="152" t="s">
        <v>452</v>
      </c>
      <c r="C764" s="155" t="s">
        <v>461</v>
      </c>
    </row>
  </sheetData>
  <hyperlinks>
    <hyperlink ref="A1" location="Overview!A1" display="Back to Overview"/>
    <hyperlink ref="A1" location="Overview!A1" display="Back to Overview"/>
  </hyperlinks>
  <pageMargins left="0.74803149606299213" right="0.74803149606299213" top="0.98425196850393704" bottom="0.98425196850393704" header="0.51181102362204722" footer="0.51181102362204722"/>
  <pageSetup paperSize="9" scale="47" fitToHeight="0" orientation="portrait" r:id="rId1"/>
  <headerFooter differentFirst="1" scaleWithDoc="0">
    <oddFooter>&amp;C&amp;P of &amp;N</oddFooter>
    <firstHeader>&amp;LSSC TPP Unit Rate Lookup Table</firstHeader>
    <firstFooter>&amp;C&amp;P of &amp;N</first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2"/>
  <sheetViews>
    <sheetView workbookViewId="0"/>
  </sheetViews>
  <sheetFormatPr defaultRowHeight="12.75" x14ac:dyDescent="0.2"/>
  <cols>
    <col min="1" max="1" width="32.140625" bestFit="1" customWidth="1"/>
    <col min="2" max="2" width="11.85546875" bestFit="1" customWidth="1"/>
    <col min="3" max="3" width="5.42578125" bestFit="1" customWidth="1"/>
    <col min="4" max="4" width="16.42578125" customWidth="1"/>
    <col min="5" max="6" width="16.140625" bestFit="1" customWidth="1"/>
  </cols>
  <sheetData>
    <row r="1" spans="1:6" x14ac:dyDescent="0.2">
      <c r="A1" s="149" t="s">
        <v>30</v>
      </c>
      <c r="B1" s="149"/>
    </row>
    <row r="2" spans="1:6" ht="36.75" customHeight="1" x14ac:dyDescent="0.2">
      <c r="A2" s="247" t="str">
        <f>Overview!B4&amp; " - Effective from "&amp;Overview!C4&amp;" - "&amp;Overview!E4&amp;" Residual Charging Bands"</f>
        <v>National Grid Electricity Distribution (East Midlands) plc  - Effective from 2025/26 - Final Residual Charging Bands</v>
      </c>
      <c r="B2" s="248"/>
      <c r="C2" s="248"/>
      <c r="D2" s="248"/>
      <c r="E2" s="248"/>
      <c r="F2" s="248"/>
    </row>
    <row r="4" spans="1:6" ht="25.5" x14ac:dyDescent="0.2">
      <c r="A4" s="169" t="s">
        <v>639</v>
      </c>
      <c r="B4" s="169" t="s">
        <v>635</v>
      </c>
      <c r="C4" s="169" t="s">
        <v>642</v>
      </c>
      <c r="D4" s="169" t="s">
        <v>646</v>
      </c>
      <c r="E4" s="169" t="s">
        <v>647</v>
      </c>
      <c r="F4" s="20" t="s">
        <v>649</v>
      </c>
    </row>
    <row r="5" spans="1:6" ht="14.25" x14ac:dyDescent="0.2">
      <c r="A5" s="170" t="s">
        <v>190</v>
      </c>
      <c r="B5" s="171" t="s">
        <v>637</v>
      </c>
      <c r="C5" s="171" t="s">
        <v>638</v>
      </c>
      <c r="D5" s="177" t="s">
        <v>638</v>
      </c>
      <c r="E5" s="177" t="s">
        <v>638</v>
      </c>
      <c r="F5" s="175"/>
    </row>
    <row r="6" spans="1:6" ht="14.25" customHeight="1" x14ac:dyDescent="0.2">
      <c r="A6" s="286" t="s">
        <v>650</v>
      </c>
      <c r="B6" s="171">
        <v>1</v>
      </c>
      <c r="C6" s="171" t="s">
        <v>643</v>
      </c>
      <c r="D6" s="178">
        <v>0</v>
      </c>
      <c r="E6" s="178">
        <v>3571</v>
      </c>
      <c r="F6" s="175"/>
    </row>
    <row r="7" spans="1:6" ht="14.25" x14ac:dyDescent="0.2">
      <c r="A7" s="287"/>
      <c r="B7" s="171">
        <v>2</v>
      </c>
      <c r="C7" s="171" t="s">
        <v>643</v>
      </c>
      <c r="D7" s="178">
        <v>3571</v>
      </c>
      <c r="E7" s="178">
        <v>12553</v>
      </c>
      <c r="F7" s="175"/>
    </row>
    <row r="8" spans="1:6" ht="14.25" x14ac:dyDescent="0.2">
      <c r="A8" s="287"/>
      <c r="B8" s="171">
        <v>3</v>
      </c>
      <c r="C8" s="171" t="s">
        <v>643</v>
      </c>
      <c r="D8" s="178">
        <v>12553</v>
      </c>
      <c r="E8" s="178">
        <v>25279</v>
      </c>
      <c r="F8" s="175"/>
    </row>
    <row r="9" spans="1:6" ht="14.25" x14ac:dyDescent="0.2">
      <c r="A9" s="288"/>
      <c r="B9" s="171">
        <v>4</v>
      </c>
      <c r="C9" s="171" t="s">
        <v>643</v>
      </c>
      <c r="D9" s="178">
        <v>25279</v>
      </c>
      <c r="E9" s="178" t="s">
        <v>645</v>
      </c>
      <c r="F9" s="175"/>
    </row>
    <row r="10" spans="1:6" ht="14.25" x14ac:dyDescent="0.2">
      <c r="A10" s="286" t="s">
        <v>653</v>
      </c>
      <c r="B10" s="171">
        <v>1</v>
      </c>
      <c r="C10" s="171" t="s">
        <v>644</v>
      </c>
      <c r="D10" s="178">
        <v>0</v>
      </c>
      <c r="E10" s="178">
        <v>80</v>
      </c>
      <c r="F10" s="175"/>
    </row>
    <row r="11" spans="1:6" ht="14.25" x14ac:dyDescent="0.2">
      <c r="A11" s="287"/>
      <c r="B11" s="171">
        <v>2</v>
      </c>
      <c r="C11" s="171" t="s">
        <v>644</v>
      </c>
      <c r="D11" s="178">
        <v>80</v>
      </c>
      <c r="E11" s="178">
        <v>150</v>
      </c>
      <c r="F11" s="175"/>
    </row>
    <row r="12" spans="1:6" ht="14.25" x14ac:dyDescent="0.2">
      <c r="A12" s="287"/>
      <c r="B12" s="171">
        <v>3</v>
      </c>
      <c r="C12" s="171" t="s">
        <v>644</v>
      </c>
      <c r="D12" s="178">
        <v>150</v>
      </c>
      <c r="E12" s="178">
        <v>231</v>
      </c>
      <c r="F12" s="175"/>
    </row>
    <row r="13" spans="1:6" ht="14.25" x14ac:dyDescent="0.2">
      <c r="A13" s="288"/>
      <c r="B13" s="171">
        <v>4</v>
      </c>
      <c r="C13" s="171" t="s">
        <v>644</v>
      </c>
      <c r="D13" s="178">
        <v>231</v>
      </c>
      <c r="E13" s="178" t="s">
        <v>645</v>
      </c>
      <c r="F13" s="175"/>
    </row>
    <row r="14" spans="1:6" ht="15" x14ac:dyDescent="0.2">
      <c r="A14" s="286" t="s">
        <v>652</v>
      </c>
      <c r="B14" s="171">
        <v>1</v>
      </c>
      <c r="C14" s="171" t="s">
        <v>644</v>
      </c>
      <c r="D14" s="178">
        <v>0</v>
      </c>
      <c r="E14" s="178">
        <v>422</v>
      </c>
      <c r="F14" s="176"/>
    </row>
    <row r="15" spans="1:6" ht="15" x14ac:dyDescent="0.2">
      <c r="A15" s="287"/>
      <c r="B15" s="171">
        <v>2</v>
      </c>
      <c r="C15" s="171" t="s">
        <v>644</v>
      </c>
      <c r="D15" s="178">
        <v>422</v>
      </c>
      <c r="E15" s="178">
        <v>1000</v>
      </c>
      <c r="F15" s="176"/>
    </row>
    <row r="16" spans="1:6" ht="15" x14ac:dyDescent="0.2">
      <c r="A16" s="287"/>
      <c r="B16" s="171">
        <v>3</v>
      </c>
      <c r="C16" s="171" t="s">
        <v>644</v>
      </c>
      <c r="D16" s="178">
        <v>1000</v>
      </c>
      <c r="E16" s="178">
        <v>1800</v>
      </c>
      <c r="F16" s="176"/>
    </row>
    <row r="17" spans="1:6" ht="15" x14ac:dyDescent="0.2">
      <c r="A17" s="288"/>
      <c r="B17" s="171">
        <v>4</v>
      </c>
      <c r="C17" s="171" t="s">
        <v>644</v>
      </c>
      <c r="D17" s="178">
        <v>1800</v>
      </c>
      <c r="E17" s="178" t="s">
        <v>645</v>
      </c>
      <c r="F17" s="176"/>
    </row>
    <row r="18" spans="1:6" ht="15" x14ac:dyDescent="0.2">
      <c r="A18" s="289" t="s">
        <v>651</v>
      </c>
      <c r="B18" s="171">
        <v>1</v>
      </c>
      <c r="C18" s="171" t="s">
        <v>644</v>
      </c>
      <c r="D18" s="178">
        <v>0</v>
      </c>
      <c r="E18" s="178">
        <v>5000</v>
      </c>
      <c r="F18" s="176"/>
    </row>
    <row r="19" spans="1:6" ht="15" x14ac:dyDescent="0.2">
      <c r="A19" s="290"/>
      <c r="B19" s="171">
        <v>2</v>
      </c>
      <c r="C19" s="171" t="s">
        <v>644</v>
      </c>
      <c r="D19" s="178">
        <v>5000</v>
      </c>
      <c r="E19" s="178">
        <v>12000</v>
      </c>
      <c r="F19" s="176"/>
    </row>
    <row r="20" spans="1:6" ht="15" x14ac:dyDescent="0.2">
      <c r="A20" s="290"/>
      <c r="B20" s="171">
        <v>3</v>
      </c>
      <c r="C20" s="171" t="s">
        <v>644</v>
      </c>
      <c r="D20" s="178">
        <v>12000</v>
      </c>
      <c r="E20" s="178">
        <v>21500</v>
      </c>
      <c r="F20" s="176"/>
    </row>
    <row r="21" spans="1:6" ht="15" x14ac:dyDescent="0.2">
      <c r="A21" s="291"/>
      <c r="B21" s="171">
        <v>4</v>
      </c>
      <c r="C21" s="171" t="s">
        <v>644</v>
      </c>
      <c r="D21" s="178">
        <v>21500</v>
      </c>
      <c r="E21" s="178" t="s">
        <v>645</v>
      </c>
      <c r="F21" s="176"/>
    </row>
    <row r="22" spans="1:6" x14ac:dyDescent="0.2">
      <c r="A22" t="s">
        <v>648</v>
      </c>
    </row>
  </sheetData>
  <mergeCells count="5">
    <mergeCell ref="A10:A13"/>
    <mergeCell ref="A14:A17"/>
    <mergeCell ref="A18:A21"/>
    <mergeCell ref="A6:A9"/>
    <mergeCell ref="A2:F2"/>
  </mergeCells>
  <hyperlinks>
    <hyperlink ref="A1" location="Overview!A1" display="Back to Overview"/>
  </hyperlinks>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40"/>
  <sheetViews>
    <sheetView showGridLines="0" workbookViewId="0">
      <selection activeCell="H14" sqref="H14"/>
    </sheetView>
  </sheetViews>
  <sheetFormatPr defaultRowHeight="12.75" x14ac:dyDescent="0.2"/>
  <cols>
    <col min="1" max="1" width="41.140625" customWidth="1"/>
    <col min="2" max="2" width="26.85546875" customWidth="1"/>
    <col min="3" max="3" width="0.140625" customWidth="1"/>
    <col min="4" max="4" width="9.140625" hidden="1" customWidth="1"/>
    <col min="5" max="5" width="0.85546875" hidden="1" customWidth="1"/>
    <col min="6" max="6" width="9.140625" hidden="1" customWidth="1"/>
  </cols>
  <sheetData>
    <row r="1" spans="1:6" x14ac:dyDescent="0.2">
      <c r="A1" s="149" t="s">
        <v>30</v>
      </c>
    </row>
    <row r="2" spans="1:6" ht="33" customHeight="1" x14ac:dyDescent="0.2">
      <c r="A2" s="231" t="str">
        <f>Overview!C4&amp;" - Effective from "&amp;Overview!D4&amp;" - "&amp;Overview!F4&amp;" TNUoS Mapping"</f>
        <v>2025/26 - Effective from 1 April 2025 -  TNUoS Mapping</v>
      </c>
      <c r="B2" s="231"/>
      <c r="C2" s="231"/>
      <c r="D2" s="231"/>
      <c r="E2" s="231"/>
      <c r="F2" s="231"/>
    </row>
    <row r="3" spans="1:6" x14ac:dyDescent="0.2">
      <c r="A3" s="169" t="s">
        <v>709</v>
      </c>
      <c r="B3" s="169" t="s">
        <v>710</v>
      </c>
      <c r="C3" s="179"/>
      <c r="D3" s="179"/>
      <c r="E3" s="179"/>
      <c r="F3" s="179"/>
    </row>
    <row r="4" spans="1:6" x14ac:dyDescent="0.2">
      <c r="A4" s="180" t="s">
        <v>708</v>
      </c>
      <c r="B4" s="180" t="s">
        <v>711</v>
      </c>
      <c r="C4" s="179"/>
      <c r="D4" s="179"/>
      <c r="E4" s="179"/>
      <c r="F4" s="179"/>
    </row>
    <row r="5" spans="1:6" x14ac:dyDescent="0.2">
      <c r="A5" s="181" t="s">
        <v>522</v>
      </c>
      <c r="B5" s="181" t="s">
        <v>712</v>
      </c>
      <c r="C5" s="179"/>
      <c r="D5" s="179"/>
      <c r="E5" s="179"/>
      <c r="F5" s="179"/>
    </row>
    <row r="6" spans="1:6" x14ac:dyDescent="0.2">
      <c r="A6" s="181" t="s">
        <v>655</v>
      </c>
      <c r="B6" s="181" t="str">
        <f>$B$5</f>
        <v>n/a (Non-Final Demand Site)</v>
      </c>
      <c r="C6" s="179"/>
      <c r="D6" s="179"/>
      <c r="E6" s="179"/>
      <c r="F6" s="179"/>
    </row>
    <row r="7" spans="1:6" x14ac:dyDescent="0.2">
      <c r="A7" s="180" t="s">
        <v>656</v>
      </c>
      <c r="B7" s="180" t="s">
        <v>713</v>
      </c>
      <c r="C7" s="179"/>
      <c r="D7" s="179"/>
      <c r="E7" s="179"/>
      <c r="F7" s="179"/>
    </row>
    <row r="8" spans="1:6" x14ac:dyDescent="0.2">
      <c r="A8" s="180" t="s">
        <v>657</v>
      </c>
      <c r="B8" s="180" t="s">
        <v>714</v>
      </c>
      <c r="C8" s="179"/>
      <c r="D8" s="179"/>
      <c r="E8" s="179"/>
      <c r="F8" s="179"/>
    </row>
    <row r="9" spans="1:6" x14ac:dyDescent="0.2">
      <c r="A9" s="180" t="s">
        <v>658</v>
      </c>
      <c r="B9" s="180" t="s">
        <v>715</v>
      </c>
      <c r="C9" s="179"/>
      <c r="D9" s="179"/>
      <c r="E9" s="179"/>
      <c r="F9" s="179"/>
    </row>
    <row r="10" spans="1:6" x14ac:dyDescent="0.2">
      <c r="A10" s="180" t="s">
        <v>659</v>
      </c>
      <c r="B10" s="180" t="s">
        <v>716</v>
      </c>
      <c r="C10" s="179"/>
      <c r="D10" s="179"/>
      <c r="E10" s="179"/>
      <c r="F10" s="179"/>
    </row>
    <row r="11" spans="1:6" x14ac:dyDescent="0.2">
      <c r="A11" s="181" t="s">
        <v>193</v>
      </c>
      <c r="B11" s="181" t="str">
        <f t="shared" ref="B11:B12" si="0">$B$5</f>
        <v>n/a (Non-Final Demand Site)</v>
      </c>
      <c r="C11" s="179"/>
      <c r="D11" s="179"/>
      <c r="E11" s="179"/>
      <c r="F11" s="179"/>
    </row>
    <row r="12" spans="1:6" x14ac:dyDescent="0.2">
      <c r="A12" s="181" t="s">
        <v>523</v>
      </c>
      <c r="B12" s="181" t="str">
        <f t="shared" si="0"/>
        <v>n/a (Non-Final Demand Site)</v>
      </c>
      <c r="C12" s="179"/>
      <c r="D12" s="179"/>
      <c r="E12" s="179"/>
      <c r="F12" s="179"/>
    </row>
    <row r="13" spans="1:6" x14ac:dyDescent="0.2">
      <c r="A13" s="180" t="s">
        <v>524</v>
      </c>
      <c r="B13" s="180" t="s">
        <v>717</v>
      </c>
      <c r="C13" s="179"/>
      <c r="D13" s="179"/>
      <c r="E13" s="179"/>
      <c r="F13" s="179"/>
    </row>
    <row r="14" spans="1:6" x14ac:dyDescent="0.2">
      <c r="A14" s="180" t="s">
        <v>525</v>
      </c>
      <c r="B14" s="180" t="s">
        <v>718</v>
      </c>
      <c r="C14" s="179"/>
      <c r="D14" s="179"/>
      <c r="E14" s="179"/>
      <c r="F14" s="179"/>
    </row>
    <row r="15" spans="1:6" x14ac:dyDescent="0.2">
      <c r="A15" s="180" t="s">
        <v>526</v>
      </c>
      <c r="B15" s="180" t="s">
        <v>719</v>
      </c>
      <c r="C15" s="179"/>
      <c r="D15" s="179"/>
      <c r="E15" s="179"/>
      <c r="F15" s="179"/>
    </row>
    <row r="16" spans="1:6" x14ac:dyDescent="0.2">
      <c r="A16" s="180" t="s">
        <v>527</v>
      </c>
      <c r="B16" s="180" t="s">
        <v>720</v>
      </c>
      <c r="C16" s="179"/>
      <c r="D16" s="179"/>
      <c r="E16" s="179"/>
      <c r="F16" s="179"/>
    </row>
    <row r="17" spans="1:6" x14ac:dyDescent="0.2">
      <c r="A17" s="181" t="s">
        <v>528</v>
      </c>
      <c r="B17" s="181" t="str">
        <f>$B$5</f>
        <v>n/a (Non-Final Demand Site)</v>
      </c>
      <c r="C17" s="179"/>
      <c r="D17" s="179"/>
      <c r="E17" s="179"/>
      <c r="F17" s="179"/>
    </row>
    <row r="18" spans="1:6" x14ac:dyDescent="0.2">
      <c r="A18" s="180" t="s">
        <v>529</v>
      </c>
      <c r="B18" s="180" t="s">
        <v>717</v>
      </c>
      <c r="C18" s="179"/>
      <c r="D18" s="179"/>
      <c r="E18" s="179"/>
      <c r="F18" s="179"/>
    </row>
    <row r="19" spans="1:6" x14ac:dyDescent="0.2">
      <c r="A19" s="180" t="s">
        <v>530</v>
      </c>
      <c r="B19" s="180" t="s">
        <v>718</v>
      </c>
      <c r="C19" s="179"/>
      <c r="D19" s="179"/>
      <c r="E19" s="179"/>
      <c r="F19" s="179"/>
    </row>
    <row r="20" spans="1:6" x14ac:dyDescent="0.2">
      <c r="A20" s="180" t="s">
        <v>531</v>
      </c>
      <c r="B20" s="180" t="s">
        <v>719</v>
      </c>
      <c r="C20" s="179"/>
      <c r="D20" s="179"/>
      <c r="E20" s="179"/>
      <c r="F20" s="179"/>
    </row>
    <row r="21" spans="1:6" x14ac:dyDescent="0.2">
      <c r="A21" s="180" t="s">
        <v>532</v>
      </c>
      <c r="B21" s="180" t="s">
        <v>720</v>
      </c>
      <c r="C21" s="179"/>
      <c r="D21" s="179"/>
      <c r="E21" s="179"/>
      <c r="F21" s="179"/>
    </row>
    <row r="22" spans="1:6" x14ac:dyDescent="0.2">
      <c r="A22" s="181" t="s">
        <v>533</v>
      </c>
      <c r="B22" s="181" t="str">
        <f>$B$5</f>
        <v>n/a (Non-Final Demand Site)</v>
      </c>
      <c r="C22" s="179"/>
      <c r="D22" s="179"/>
      <c r="E22" s="179"/>
      <c r="F22" s="179"/>
    </row>
    <row r="23" spans="1:6" x14ac:dyDescent="0.2">
      <c r="A23" s="180" t="s">
        <v>534</v>
      </c>
      <c r="B23" s="180" t="s">
        <v>721</v>
      </c>
      <c r="C23" s="179"/>
      <c r="D23" s="179"/>
      <c r="E23" s="179"/>
      <c r="F23" s="179"/>
    </row>
    <row r="24" spans="1:6" x14ac:dyDescent="0.2">
      <c r="A24" s="180" t="s">
        <v>535</v>
      </c>
      <c r="B24" s="180" t="s">
        <v>722</v>
      </c>
      <c r="C24" s="179"/>
      <c r="D24" s="179"/>
      <c r="E24" s="179"/>
      <c r="F24" s="179"/>
    </row>
    <row r="25" spans="1:6" x14ac:dyDescent="0.2">
      <c r="A25" s="180" t="s">
        <v>536</v>
      </c>
      <c r="B25" s="180" t="s">
        <v>723</v>
      </c>
      <c r="C25" s="179"/>
      <c r="D25" s="179"/>
      <c r="E25" s="179"/>
      <c r="F25" s="179"/>
    </row>
    <row r="26" spans="1:6" x14ac:dyDescent="0.2">
      <c r="A26" s="180" t="s">
        <v>537</v>
      </c>
      <c r="B26" s="180" t="s">
        <v>724</v>
      </c>
      <c r="C26" s="179"/>
      <c r="D26" s="179"/>
      <c r="E26" s="179"/>
      <c r="F26" s="179"/>
    </row>
    <row r="27" spans="1:6" x14ac:dyDescent="0.2">
      <c r="A27" s="181" t="s">
        <v>197</v>
      </c>
      <c r="B27" s="181" t="s">
        <v>725</v>
      </c>
      <c r="C27" s="179"/>
      <c r="D27" s="179"/>
      <c r="E27" s="179"/>
      <c r="F27" s="179"/>
    </row>
    <row r="28" spans="1:6" x14ac:dyDescent="0.2">
      <c r="A28" s="181" t="s">
        <v>198</v>
      </c>
      <c r="B28" s="181" t="str">
        <f t="shared" ref="B28:B36" si="1">$B$5</f>
        <v>n/a (Non-Final Demand Site)</v>
      </c>
      <c r="C28" s="179"/>
      <c r="D28" s="179"/>
      <c r="E28" s="179"/>
      <c r="F28" s="179"/>
    </row>
    <row r="29" spans="1:6" x14ac:dyDescent="0.2">
      <c r="A29" s="181" t="s">
        <v>199</v>
      </c>
      <c r="B29" s="181" t="str">
        <f t="shared" si="1"/>
        <v>n/a (Non-Final Demand Site)</v>
      </c>
      <c r="C29" s="179"/>
      <c r="D29" s="179"/>
      <c r="E29" s="179"/>
      <c r="F29" s="179"/>
    </row>
    <row r="30" spans="1:6" x14ac:dyDescent="0.2">
      <c r="A30" s="181" t="s">
        <v>200</v>
      </c>
      <c r="B30" s="181" t="str">
        <f t="shared" si="1"/>
        <v>n/a (Non-Final Demand Site)</v>
      </c>
      <c r="C30" s="179"/>
      <c r="D30" s="179"/>
      <c r="E30" s="179"/>
      <c r="F30" s="179"/>
    </row>
    <row r="31" spans="1:6" x14ac:dyDescent="0.2">
      <c r="A31" s="181" t="s">
        <v>201</v>
      </c>
      <c r="B31" s="181" t="str">
        <f t="shared" si="1"/>
        <v>n/a (Non-Final Demand Site)</v>
      </c>
      <c r="C31" s="179"/>
      <c r="D31" s="179"/>
      <c r="E31" s="179"/>
      <c r="F31" s="179"/>
    </row>
    <row r="32" spans="1:6" x14ac:dyDescent="0.2">
      <c r="A32" s="181" t="s">
        <v>202</v>
      </c>
      <c r="B32" s="181" t="str">
        <f t="shared" si="1"/>
        <v>n/a (Non-Final Demand Site)</v>
      </c>
      <c r="C32" s="179"/>
      <c r="D32" s="179"/>
      <c r="E32" s="179"/>
      <c r="F32" s="179"/>
    </row>
    <row r="33" spans="1:6" x14ac:dyDescent="0.2">
      <c r="A33" s="181" t="s">
        <v>203</v>
      </c>
      <c r="B33" s="181" t="str">
        <f t="shared" si="1"/>
        <v>n/a (Non-Final Demand Site)</v>
      </c>
      <c r="C33" s="179"/>
      <c r="D33" s="179"/>
      <c r="E33" s="179"/>
      <c r="F33" s="179"/>
    </row>
    <row r="34" spans="1:6" x14ac:dyDescent="0.2">
      <c r="A34" s="181" t="s">
        <v>204</v>
      </c>
      <c r="B34" s="181" t="str">
        <f t="shared" si="1"/>
        <v>n/a (Non-Final Demand Site)</v>
      </c>
      <c r="C34" s="179"/>
      <c r="D34" s="179"/>
      <c r="E34" s="179"/>
      <c r="F34" s="179"/>
    </row>
    <row r="35" spans="1:6" x14ac:dyDescent="0.2">
      <c r="A35" s="181" t="s">
        <v>205</v>
      </c>
      <c r="B35" s="181" t="str">
        <f t="shared" si="1"/>
        <v>n/a (Non-Final Demand Site)</v>
      </c>
      <c r="C35" s="179"/>
      <c r="D35" s="179"/>
      <c r="E35" s="179"/>
      <c r="F35" s="179"/>
    </row>
    <row r="36" spans="1:6" x14ac:dyDescent="0.2">
      <c r="A36" s="181" t="s">
        <v>730</v>
      </c>
      <c r="B36" s="181" t="str">
        <f t="shared" si="1"/>
        <v>n/a (Non-Final Demand Site)</v>
      </c>
      <c r="C36" s="179"/>
      <c r="D36" s="179"/>
      <c r="E36" s="179"/>
      <c r="F36" s="179"/>
    </row>
    <row r="37" spans="1:6" x14ac:dyDescent="0.2">
      <c r="A37" s="180" t="s">
        <v>731</v>
      </c>
      <c r="B37" s="180" t="s">
        <v>726</v>
      </c>
      <c r="C37" s="179"/>
      <c r="D37" s="179"/>
      <c r="E37" s="179"/>
      <c r="F37" s="179"/>
    </row>
    <row r="38" spans="1:6" x14ac:dyDescent="0.2">
      <c r="A38" s="180" t="s">
        <v>732</v>
      </c>
      <c r="B38" s="180" t="s">
        <v>727</v>
      </c>
      <c r="C38" s="179"/>
      <c r="D38" s="179"/>
      <c r="E38" s="179"/>
      <c r="F38" s="179"/>
    </row>
    <row r="39" spans="1:6" x14ac:dyDescent="0.2">
      <c r="A39" s="180" t="s">
        <v>733</v>
      </c>
      <c r="B39" s="180" t="s">
        <v>728</v>
      </c>
      <c r="C39" s="179"/>
      <c r="D39" s="179"/>
      <c r="E39" s="179"/>
      <c r="F39" s="179"/>
    </row>
    <row r="40" spans="1:6" x14ac:dyDescent="0.2">
      <c r="A40" s="180" t="s">
        <v>734</v>
      </c>
      <c r="B40" s="180" t="s">
        <v>729</v>
      </c>
      <c r="C40" s="179"/>
      <c r="D40" s="179"/>
      <c r="E40" s="179"/>
      <c r="F40" s="179"/>
    </row>
  </sheetData>
  <mergeCells count="1">
    <mergeCell ref="A2:F2"/>
  </mergeCells>
  <hyperlinks>
    <hyperlink ref="A1" location="Overview!A1" display="Back to Overview"/>
  </hyperlink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pageSetUpPr fitToPage="1"/>
  </sheetPr>
  <dimension ref="A1:EX24"/>
  <sheetViews>
    <sheetView zoomScaleNormal="100" workbookViewId="0">
      <selection activeCell="B1" sqref="B1"/>
    </sheetView>
  </sheetViews>
  <sheetFormatPr defaultRowHeight="12.75" x14ac:dyDescent="0.2"/>
  <cols>
    <col min="1" max="1" width="2.42578125" customWidth="1"/>
    <col min="2" max="2" width="33.7109375" customWidth="1"/>
    <col min="3" max="4" width="14.140625" customWidth="1"/>
    <col min="5" max="9" width="12.140625" customWidth="1"/>
    <col min="10" max="10" width="5.5703125" customWidth="1"/>
    <col min="11" max="11" width="5.28515625" customWidth="1"/>
    <col min="12" max="12" width="35.28515625" customWidth="1"/>
    <col min="13" max="20" width="11.7109375" customWidth="1"/>
    <col min="28" max="28" width="25" bestFit="1" customWidth="1"/>
    <col min="29" max="29" width="14.5703125" bestFit="1" customWidth="1"/>
  </cols>
  <sheetData>
    <row r="1" spans="1:154" x14ac:dyDescent="0.2">
      <c r="B1" s="88" t="s">
        <v>30</v>
      </c>
    </row>
    <row r="2" spans="1:154" s="2" customFormat="1" ht="21.75" customHeight="1" x14ac:dyDescent="0.2">
      <c r="B2" s="292" t="str">
        <f>Overview!B4&amp; " - Effective from "&amp;Overview!D4&amp;" - "&amp;Overview!E4</f>
        <v>National Grid Electricity Distribution (East Midlands) plc  - Effective from 1 April 2025 - Final</v>
      </c>
      <c r="C2" s="293"/>
      <c r="D2" s="293"/>
      <c r="E2" s="293"/>
      <c r="F2" s="293"/>
      <c r="G2" s="293"/>
      <c r="H2" s="293"/>
      <c r="I2" s="293"/>
      <c r="J2" s="293"/>
      <c r="K2" s="293"/>
      <c r="L2" s="293"/>
      <c r="M2" s="293"/>
      <c r="N2" s="293"/>
      <c r="O2" s="293"/>
      <c r="P2" s="293"/>
      <c r="Q2" s="293"/>
      <c r="R2" s="293"/>
      <c r="S2" s="293"/>
      <c r="T2" s="294"/>
      <c r="U2"/>
      <c r="V2"/>
      <c r="W2"/>
      <c r="X2"/>
      <c r="Y2"/>
      <c r="Z2"/>
      <c r="AA2"/>
      <c r="AB2" s="28"/>
      <c r="AC2" s="53" t="s">
        <v>210</v>
      </c>
      <c r="AD2" s="53" t="s">
        <v>212</v>
      </c>
      <c r="AE2" s="53" t="s">
        <v>211</v>
      </c>
      <c r="AF2" s="14" t="s">
        <v>36</v>
      </c>
      <c r="AG2" s="14" t="s">
        <v>37</v>
      </c>
      <c r="AH2" s="28" t="s">
        <v>176</v>
      </c>
      <c r="AI2" s="14" t="s">
        <v>64</v>
      </c>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row>
    <row r="3" spans="1:154" s="102" customFormat="1" ht="9" customHeight="1" x14ac:dyDescent="0.2">
      <c r="A3" s="101"/>
      <c r="B3" s="101"/>
      <c r="C3" s="101"/>
      <c r="D3" s="101"/>
      <c r="E3" s="101"/>
      <c r="F3" s="101"/>
      <c r="G3" s="101"/>
      <c r="H3" s="101"/>
      <c r="I3" s="101"/>
      <c r="J3" s="101"/>
      <c r="K3" s="101"/>
      <c r="L3"/>
      <c r="M3"/>
      <c r="N3"/>
      <c r="O3"/>
      <c r="P3"/>
      <c r="Q3"/>
      <c r="R3"/>
      <c r="S3"/>
      <c r="T3"/>
      <c r="U3"/>
      <c r="V3"/>
      <c r="W3"/>
      <c r="X3"/>
      <c r="Y3"/>
      <c r="Z3"/>
      <c r="AA3"/>
      <c r="AB3" s="16" t="s">
        <v>190</v>
      </c>
      <c r="AC3" s="135" t="s">
        <v>216</v>
      </c>
      <c r="AD3" s="136" t="s">
        <v>218</v>
      </c>
      <c r="AE3" s="137" t="s">
        <v>211</v>
      </c>
      <c r="AF3" s="143" t="s">
        <v>220</v>
      </c>
      <c r="AG3" s="138" t="s">
        <v>223</v>
      </c>
      <c r="AH3" s="138" t="s">
        <v>223</v>
      </c>
      <c r="AI3" s="139" t="s">
        <v>223</v>
      </c>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row>
    <row r="4" spans="1:154" ht="26.25" customHeight="1" x14ac:dyDescent="0.2">
      <c r="B4" s="298" t="s">
        <v>214</v>
      </c>
      <c r="C4" s="299"/>
      <c r="D4" s="299"/>
      <c r="E4" s="299"/>
      <c r="F4" s="299"/>
      <c r="G4" s="299"/>
      <c r="H4" s="299"/>
      <c r="I4" s="300"/>
      <c r="L4" s="298" t="s">
        <v>215</v>
      </c>
      <c r="M4" s="299"/>
      <c r="N4" s="299"/>
      <c r="O4" s="299"/>
      <c r="P4" s="299"/>
      <c r="Q4" s="299"/>
      <c r="R4" s="299"/>
      <c r="S4" s="299"/>
      <c r="T4" s="300"/>
      <c r="AB4" s="16" t="s">
        <v>191</v>
      </c>
      <c r="AC4" s="135" t="s">
        <v>216</v>
      </c>
      <c r="AD4" s="136" t="s">
        <v>218</v>
      </c>
      <c r="AE4" s="137" t="s">
        <v>211</v>
      </c>
      <c r="AF4" s="138" t="s">
        <v>223</v>
      </c>
      <c r="AG4" s="138" t="s">
        <v>223</v>
      </c>
      <c r="AH4" s="138" t="s">
        <v>223</v>
      </c>
      <c r="AI4" s="139" t="s">
        <v>223</v>
      </c>
    </row>
    <row r="5" spans="1:154" ht="18" customHeight="1" x14ac:dyDescent="0.2">
      <c r="B5" s="302" t="s">
        <v>146</v>
      </c>
      <c r="C5" s="302"/>
      <c r="D5" s="302"/>
      <c r="E5" s="302"/>
      <c r="F5" s="302"/>
      <c r="G5" s="302"/>
      <c r="H5" s="302"/>
      <c r="I5" s="302"/>
      <c r="L5" s="302" t="s">
        <v>148</v>
      </c>
      <c r="M5" s="302"/>
      <c r="N5" s="302"/>
      <c r="O5" s="302"/>
      <c r="P5" s="302"/>
      <c r="Q5" s="302"/>
      <c r="R5" s="302"/>
      <c r="S5" s="302"/>
      <c r="T5" s="302"/>
      <c r="AB5" s="16" t="s">
        <v>192</v>
      </c>
      <c r="AC5" s="135" t="s">
        <v>216</v>
      </c>
      <c r="AD5" s="136" t="s">
        <v>218</v>
      </c>
      <c r="AE5" s="137" t="s">
        <v>211</v>
      </c>
      <c r="AF5" s="143" t="s">
        <v>220</v>
      </c>
      <c r="AG5" s="138" t="s">
        <v>223</v>
      </c>
      <c r="AH5" s="138" t="s">
        <v>223</v>
      </c>
      <c r="AI5" s="139" t="s">
        <v>223</v>
      </c>
    </row>
    <row r="6" spans="1:154" s="103" customFormat="1" ht="27.75" customHeight="1" x14ac:dyDescent="0.2">
      <c r="B6" s="301" t="s">
        <v>152</v>
      </c>
      <c r="C6" s="301"/>
      <c r="D6" s="301"/>
      <c r="E6" s="301"/>
      <c r="F6" s="301"/>
      <c r="G6" s="301"/>
      <c r="H6" s="301"/>
      <c r="I6" s="301"/>
      <c r="L6" s="301" t="s">
        <v>153</v>
      </c>
      <c r="M6" s="301"/>
      <c r="N6" s="301"/>
      <c r="O6" s="301"/>
      <c r="P6" s="301"/>
      <c r="Q6" s="301"/>
      <c r="R6" s="301"/>
      <c r="S6" s="301"/>
      <c r="T6" s="301"/>
      <c r="AB6" s="16" t="s">
        <v>193</v>
      </c>
      <c r="AC6" s="135" t="s">
        <v>216</v>
      </c>
      <c r="AD6" s="136" t="s">
        <v>218</v>
      </c>
      <c r="AE6" s="137" t="s">
        <v>211</v>
      </c>
      <c r="AF6" s="138" t="s">
        <v>223</v>
      </c>
      <c r="AG6" s="138" t="s">
        <v>223</v>
      </c>
      <c r="AH6" s="138" t="s">
        <v>223</v>
      </c>
      <c r="AI6" s="139" t="s">
        <v>223</v>
      </c>
    </row>
    <row r="7" spans="1:154" ht="18" customHeight="1" x14ac:dyDescent="0.2">
      <c r="B7" s="302" t="s">
        <v>147</v>
      </c>
      <c r="C7" s="302"/>
      <c r="D7" s="302"/>
      <c r="E7" s="302"/>
      <c r="F7" s="302"/>
      <c r="G7" s="302"/>
      <c r="H7" s="302"/>
      <c r="I7" s="302"/>
      <c r="L7" s="302" t="s">
        <v>149</v>
      </c>
      <c r="M7" s="302"/>
      <c r="N7" s="302"/>
      <c r="O7" s="302"/>
      <c r="P7" s="302"/>
      <c r="Q7" s="302"/>
      <c r="R7" s="302"/>
      <c r="S7" s="302"/>
      <c r="T7" s="302"/>
      <c r="AB7" s="16" t="s">
        <v>194</v>
      </c>
      <c r="AC7" s="135" t="s">
        <v>216</v>
      </c>
      <c r="AD7" s="136" t="s">
        <v>218</v>
      </c>
      <c r="AE7" s="137" t="s">
        <v>211</v>
      </c>
      <c r="AF7" s="143" t="s">
        <v>220</v>
      </c>
      <c r="AG7" s="143" t="s">
        <v>221</v>
      </c>
      <c r="AH7" s="144" t="s">
        <v>222</v>
      </c>
      <c r="AI7" s="145" t="s">
        <v>64</v>
      </c>
    </row>
    <row r="8" spans="1:154" ht="8.25" customHeight="1" x14ac:dyDescent="0.2">
      <c r="AB8" s="16" t="s">
        <v>195</v>
      </c>
      <c r="AC8" s="135" t="s">
        <v>216</v>
      </c>
      <c r="AD8" s="136" t="s">
        <v>218</v>
      </c>
      <c r="AE8" s="137" t="s">
        <v>211</v>
      </c>
      <c r="AF8" s="143" t="s">
        <v>220</v>
      </c>
      <c r="AG8" s="143" t="s">
        <v>221</v>
      </c>
      <c r="AH8" s="144" t="s">
        <v>222</v>
      </c>
      <c r="AI8" s="140" t="s">
        <v>64</v>
      </c>
    </row>
    <row r="9" spans="1:154" ht="72" customHeight="1" x14ac:dyDescent="0.2">
      <c r="B9" s="104" t="s">
        <v>150</v>
      </c>
      <c r="C9" s="105" t="str">
        <f>IFERROR(VLOOKUP($B$10,$AB$2:$AI$18,2,FALSE),AC2)</f>
        <v>Red unit charge
p/kWh</v>
      </c>
      <c r="D9" s="105" t="str">
        <f>IFERROR(VLOOKUP($B$10,$AB$2:$AI$18,3,FALSE),AD2)</f>
        <v>Amber unit charge
p/kWh</v>
      </c>
      <c r="E9" s="105" t="str">
        <f>IFERROR(VLOOKUP($B$10,$AB$2:$AI$18,4,FALSE),AE2)</f>
        <v>Green unit charge
p/kWh</v>
      </c>
      <c r="F9" s="105" t="str">
        <f>IFERROR(VLOOKUP($B$10,$AB$2:$AI$18,5,FALSE),AF2)</f>
        <v>Fixed charge 
p/MPAN/day</v>
      </c>
      <c r="G9" s="105" t="str">
        <f>IFERROR(VLOOKUP($B$10,$AB$2:$AI$18,6,FALSE),AG2)</f>
        <v>Capacity charge 
p/kVA/day</v>
      </c>
      <c r="H9" s="105" t="str">
        <f>IFERROR(VLOOKUP($B$10,$AB$2:$AI$18,7,FALSE),AH2)</f>
        <v>Exceeded Capacity charge 
p/kVA/day</v>
      </c>
      <c r="I9" s="105" t="str">
        <f>IFERROR(VLOOKUP($B$10,$AB$2:$AI$18,8,FALSE),AI2)</f>
        <v>Reactive power charge
p/kVArh</v>
      </c>
      <c r="L9" s="104" t="s">
        <v>151</v>
      </c>
      <c r="M9" s="122" t="str">
        <f>'Annex 2 Designated EHV charges'!I10</f>
        <v>Import
Super Red
unit charge
(p/kWh)</v>
      </c>
      <c r="N9" s="122" t="str">
        <f>'Annex 2 Designated EHV charges'!J10</f>
        <v>Import
fixed charge
(p/day)</v>
      </c>
      <c r="O9" s="122" t="str">
        <f>'Annex 2 Designated EHV charges'!K10</f>
        <v>Import
capacity charge
(p/kVA/day)</v>
      </c>
      <c r="P9" s="122" t="str">
        <f>'Annex 2 Designated EHV charges'!L10</f>
        <v>Import
exceeded capacity charge
(p/kVA/day)</v>
      </c>
      <c r="Q9" s="123" t="str">
        <f>'Annex 2 Designated EHV charges'!M10</f>
        <v>Export
Super Red
unit charge
(p/kWh)</v>
      </c>
      <c r="R9" s="123" t="str">
        <f>'Annex 2 Designated EHV charges'!N10</f>
        <v>Export
fixed charge
(p/day)</v>
      </c>
      <c r="S9" s="123" t="str">
        <f>'Annex 2 Designated EHV charges'!O10</f>
        <v>Export
capacity charge
(p/kVA/day)</v>
      </c>
      <c r="T9" s="123" t="str">
        <f>'Annex 2 Designated EHV charges'!P10</f>
        <v>Export
exceeded capacity charge
(p/kVA/day)</v>
      </c>
      <c r="AB9" s="16" t="s">
        <v>196</v>
      </c>
      <c r="AC9" s="135" t="s">
        <v>216</v>
      </c>
      <c r="AD9" s="136" t="s">
        <v>218</v>
      </c>
      <c r="AE9" s="137" t="s">
        <v>211</v>
      </c>
      <c r="AF9" s="143" t="s">
        <v>220</v>
      </c>
      <c r="AG9" s="143" t="s">
        <v>221</v>
      </c>
      <c r="AH9" s="144" t="s">
        <v>222</v>
      </c>
      <c r="AI9" s="140" t="s">
        <v>64</v>
      </c>
    </row>
    <row r="10" spans="1:154" ht="30" customHeight="1" x14ac:dyDescent="0.2">
      <c r="B10" s="95" t="s">
        <v>194</v>
      </c>
      <c r="C10" s="119" t="str">
        <f>IFERROR(VLOOKUP($B$10,'Annex 1 LV, HV and UMS charges'!$A:$K,4,FALSE),"")</f>
        <v/>
      </c>
      <c r="D10" s="120" t="str">
        <f>IFERROR(VLOOKUP($B$10,'Annex 1 LV, HV and UMS charges'!$A:$K,5,FALSE),"")</f>
        <v/>
      </c>
      <c r="E10" s="120" t="str">
        <f>IFERROR(VLOOKUP($B$10,'Annex 1 LV, HV and UMS charges'!$A:$K,6,FALSE),"")</f>
        <v/>
      </c>
      <c r="F10" s="97" t="str">
        <f>IFERROR(VLOOKUP($B$10,'Annex 1 LV, HV and UMS charges'!$A:$K,7,FALSE),"")</f>
        <v/>
      </c>
      <c r="G10" s="97" t="str">
        <f>IFERROR(VLOOKUP($B$10,'Annex 1 LV, HV and UMS charges'!$A:$K,8,FALSE),"")</f>
        <v/>
      </c>
      <c r="H10" s="97" t="str">
        <f>IFERROR(VLOOKUP($B$10,'Annex 1 LV, HV and UMS charges'!$A:$K,9,FALSE),"")</f>
        <v/>
      </c>
      <c r="I10" s="97" t="str">
        <f>IFERROR(VLOOKUP($B$10,'Annex 1 LV, HV and UMS charges'!$A:$K,10,FALSE),"")</f>
        <v/>
      </c>
      <c r="L10" s="95"/>
      <c r="M10" s="97" t="str">
        <f>IFERROR(VLOOKUP($L$10,'Annex 2 Designated EHV charges'!$G:$O,2,FALSE),"")</f>
        <v/>
      </c>
      <c r="N10" s="97" t="str">
        <f>IFERROR(VLOOKUP($L$10,'Annex 2 Designated EHV charges'!$G:$O,3,FALSE),"")</f>
        <v/>
      </c>
      <c r="O10" s="97" t="str">
        <f>IFERROR(VLOOKUP($L$10,'Annex 2 Designated EHV charges'!$G:$O,4,FALSE),"")</f>
        <v/>
      </c>
      <c r="P10" s="97" t="str">
        <f>IFERROR(VLOOKUP($L$10,'Annex 2 Designated EHV charges'!$G:$O,5,FALSE),"")</f>
        <v/>
      </c>
      <c r="Q10" s="107" t="str">
        <f>IFERROR(VLOOKUP($L$10,'Annex 2 Designated EHV charges'!$G:$O,6,FALSE),"")</f>
        <v/>
      </c>
      <c r="R10" s="107" t="str">
        <f>IFERROR(VLOOKUP($L$10,'Annex 2 Designated EHV charges'!$G:$O,7,FALSE),"")</f>
        <v/>
      </c>
      <c r="S10" s="107" t="str">
        <f>IFERROR(VLOOKUP($L$10,'Annex 2 Designated EHV charges'!$G:$O,8,FALSE),"")</f>
        <v/>
      </c>
      <c r="T10" s="107" t="str">
        <f>IFERROR(VLOOKUP($L$10,'Annex 2 Designated EHV charges'!$G:$O,9,FALSE),"")</f>
        <v/>
      </c>
      <c r="AB10" s="16" t="s">
        <v>197</v>
      </c>
      <c r="AC10" s="141" t="s">
        <v>217</v>
      </c>
      <c r="AD10" s="142" t="s">
        <v>219</v>
      </c>
      <c r="AE10" s="137" t="s">
        <v>211</v>
      </c>
      <c r="AF10" s="138" t="s">
        <v>223</v>
      </c>
      <c r="AG10" s="138" t="s">
        <v>223</v>
      </c>
      <c r="AH10" s="138" t="s">
        <v>223</v>
      </c>
      <c r="AI10" s="138" t="s">
        <v>223</v>
      </c>
    </row>
    <row r="11" spans="1:154" ht="7.5" customHeight="1" x14ac:dyDescent="0.2">
      <c r="AB11" s="16" t="s">
        <v>198</v>
      </c>
      <c r="AC11" s="135" t="s">
        <v>216</v>
      </c>
      <c r="AD11" s="136" t="s">
        <v>218</v>
      </c>
      <c r="AE11" s="137" t="s">
        <v>211</v>
      </c>
      <c r="AF11" s="143" t="s">
        <v>220</v>
      </c>
      <c r="AG11" s="138" t="s">
        <v>223</v>
      </c>
      <c r="AH11" s="138" t="s">
        <v>223</v>
      </c>
      <c r="AI11" s="138" t="s">
        <v>223</v>
      </c>
    </row>
    <row r="12" spans="1:154" ht="88.5" customHeight="1" x14ac:dyDescent="0.2">
      <c r="B12" s="108" t="s">
        <v>116</v>
      </c>
      <c r="C12" s="105" t="str">
        <f>C9</f>
        <v>Red unit charge
p/kWh</v>
      </c>
      <c r="D12" s="105" t="str">
        <f>D9</f>
        <v>Amber unit charge
p/kWh</v>
      </c>
      <c r="E12" s="105" t="str">
        <f>E9</f>
        <v>Green unit charge
p/kWh</v>
      </c>
      <c r="F12" s="105" t="s">
        <v>117</v>
      </c>
      <c r="G12" s="105" t="s">
        <v>114</v>
      </c>
      <c r="H12" s="105" t="s">
        <v>179</v>
      </c>
      <c r="I12" s="105" t="s">
        <v>115</v>
      </c>
      <c r="L12" s="108" t="s">
        <v>116</v>
      </c>
      <c r="M12" s="105" t="s">
        <v>136</v>
      </c>
      <c r="N12" s="105" t="s">
        <v>117</v>
      </c>
      <c r="O12" s="105" t="s">
        <v>132</v>
      </c>
      <c r="P12" s="105" t="s">
        <v>179</v>
      </c>
      <c r="Q12" s="106" t="s">
        <v>134</v>
      </c>
      <c r="R12" s="106" t="s">
        <v>117</v>
      </c>
      <c r="S12" s="106" t="s">
        <v>133</v>
      </c>
      <c r="T12" s="106" t="s">
        <v>179</v>
      </c>
      <c r="AB12" s="16" t="s">
        <v>199</v>
      </c>
      <c r="AC12" s="135" t="s">
        <v>216</v>
      </c>
      <c r="AD12" s="136" t="s">
        <v>218</v>
      </c>
      <c r="AE12" s="137" t="s">
        <v>211</v>
      </c>
      <c r="AF12" s="143" t="s">
        <v>220</v>
      </c>
      <c r="AG12" s="138" t="s">
        <v>223</v>
      </c>
      <c r="AH12" s="138" t="s">
        <v>223</v>
      </c>
      <c r="AI12" s="138" t="s">
        <v>223</v>
      </c>
    </row>
    <row r="13" spans="1:154" ht="30" customHeight="1" x14ac:dyDescent="0.2">
      <c r="B13" s="109" t="s">
        <v>118</v>
      </c>
      <c r="C13" s="114"/>
      <c r="D13" s="114"/>
      <c r="E13" s="114"/>
      <c r="F13" s="114"/>
      <c r="G13" s="114"/>
      <c r="H13" s="114"/>
      <c r="I13" s="114"/>
      <c r="L13" s="109" t="s">
        <v>118</v>
      </c>
      <c r="M13" s="98"/>
      <c r="N13" s="98"/>
      <c r="O13" s="98"/>
      <c r="P13" s="98"/>
      <c r="Q13" s="99"/>
      <c r="R13" s="99">
        <f>N13</f>
        <v>0</v>
      </c>
      <c r="S13" s="99"/>
      <c r="T13" s="99"/>
      <c r="AB13" s="16" t="s">
        <v>200</v>
      </c>
      <c r="AC13" s="135" t="s">
        <v>216</v>
      </c>
      <c r="AD13" s="136" t="s">
        <v>218</v>
      </c>
      <c r="AE13" s="137" t="s">
        <v>211</v>
      </c>
      <c r="AF13" s="143" t="s">
        <v>220</v>
      </c>
      <c r="AG13" s="138" t="s">
        <v>223</v>
      </c>
      <c r="AH13" s="138" t="s">
        <v>223</v>
      </c>
      <c r="AI13" s="140" t="s">
        <v>64</v>
      </c>
    </row>
    <row r="14" spans="1:154" ht="30" customHeight="1" x14ac:dyDescent="0.2">
      <c r="B14" s="110" t="s">
        <v>120</v>
      </c>
      <c r="C14" s="96">
        <f t="shared" ref="C14:I14" si="0">C13</f>
        <v>0</v>
      </c>
      <c r="D14" s="96">
        <f t="shared" si="0"/>
        <v>0</v>
      </c>
      <c r="E14" s="96">
        <f t="shared" si="0"/>
        <v>0</v>
      </c>
      <c r="F14" s="96">
        <f t="shared" si="0"/>
        <v>0</v>
      </c>
      <c r="G14" s="96">
        <f t="shared" si="0"/>
        <v>0</v>
      </c>
      <c r="H14" s="96">
        <f t="shared" si="0"/>
        <v>0</v>
      </c>
      <c r="I14" s="96">
        <f t="shared" si="0"/>
        <v>0</v>
      </c>
      <c r="L14" s="110" t="s">
        <v>120</v>
      </c>
      <c r="M14" s="96">
        <f>M13</f>
        <v>0</v>
      </c>
      <c r="N14" s="96">
        <f t="shared" ref="N14:T14" si="1">N13</f>
        <v>0</v>
      </c>
      <c r="O14" s="96">
        <f t="shared" si="1"/>
        <v>0</v>
      </c>
      <c r="P14" s="96">
        <f t="shared" si="1"/>
        <v>0</v>
      </c>
      <c r="Q14" s="100">
        <f t="shared" si="1"/>
        <v>0</v>
      </c>
      <c r="R14" s="100">
        <f t="shared" si="1"/>
        <v>0</v>
      </c>
      <c r="S14" s="100">
        <f t="shared" si="1"/>
        <v>0</v>
      </c>
      <c r="T14" s="100">
        <f t="shared" si="1"/>
        <v>0</v>
      </c>
      <c r="AB14" s="16" t="s">
        <v>201</v>
      </c>
      <c r="AC14" s="135" t="s">
        <v>216</v>
      </c>
      <c r="AD14" s="136" t="s">
        <v>218</v>
      </c>
      <c r="AE14" s="137" t="s">
        <v>211</v>
      </c>
      <c r="AF14" s="143" t="s">
        <v>220</v>
      </c>
      <c r="AG14" s="138" t="s">
        <v>223</v>
      </c>
      <c r="AH14" s="138" t="s">
        <v>223</v>
      </c>
      <c r="AI14" s="138" t="s">
        <v>223</v>
      </c>
    </row>
    <row r="15" spans="1:154" ht="7.5" customHeight="1" x14ac:dyDescent="0.2">
      <c r="AB15" s="16" t="s">
        <v>202</v>
      </c>
      <c r="AC15" s="135" t="s">
        <v>216</v>
      </c>
      <c r="AD15" s="136" t="s">
        <v>218</v>
      </c>
      <c r="AE15" s="137" t="s">
        <v>211</v>
      </c>
      <c r="AF15" s="143" t="s">
        <v>220</v>
      </c>
      <c r="AG15" s="138" t="s">
        <v>223</v>
      </c>
      <c r="AH15" s="138" t="s">
        <v>223</v>
      </c>
      <c r="AI15" s="140" t="s">
        <v>64</v>
      </c>
    </row>
    <row r="16" spans="1:154" ht="63.75" customHeight="1" x14ac:dyDescent="0.2">
      <c r="B16" s="108" t="s">
        <v>119</v>
      </c>
      <c r="C16" s="105" t="s">
        <v>129</v>
      </c>
      <c r="D16" s="105" t="s">
        <v>130</v>
      </c>
      <c r="E16" s="105" t="s">
        <v>131</v>
      </c>
      <c r="F16" s="105" t="s">
        <v>125</v>
      </c>
      <c r="G16" s="105" t="s">
        <v>124</v>
      </c>
      <c r="H16" s="105" t="s">
        <v>180</v>
      </c>
      <c r="I16" s="105" t="s">
        <v>123</v>
      </c>
      <c r="L16" s="108" t="s">
        <v>119</v>
      </c>
      <c r="M16" s="105" t="s">
        <v>137</v>
      </c>
      <c r="N16" s="105" t="s">
        <v>135</v>
      </c>
      <c r="O16" s="105" t="s">
        <v>140</v>
      </c>
      <c r="P16" s="105" t="s">
        <v>181</v>
      </c>
      <c r="Q16" s="106" t="s">
        <v>138</v>
      </c>
      <c r="R16" s="106" t="s">
        <v>139</v>
      </c>
      <c r="S16" s="106" t="s">
        <v>141</v>
      </c>
      <c r="T16" s="106" t="s">
        <v>182</v>
      </c>
      <c r="AB16" s="16" t="s">
        <v>203</v>
      </c>
      <c r="AC16" s="135" t="s">
        <v>216</v>
      </c>
      <c r="AD16" s="136" t="s">
        <v>218</v>
      </c>
      <c r="AE16" s="137" t="s">
        <v>211</v>
      </c>
      <c r="AF16" s="143" t="s">
        <v>220</v>
      </c>
      <c r="AG16" s="138" t="s">
        <v>223</v>
      </c>
      <c r="AH16" s="138" t="s">
        <v>223</v>
      </c>
      <c r="AI16" s="138" t="s">
        <v>223</v>
      </c>
    </row>
    <row r="17" spans="2:35" ht="30" customHeight="1" x14ac:dyDescent="0.2">
      <c r="B17" s="109" t="s">
        <v>121</v>
      </c>
      <c r="C17" s="115" t="str">
        <f>IFERROR(C10*C13/100,"")</f>
        <v/>
      </c>
      <c r="D17" s="115" t="str">
        <f t="shared" ref="D17:I17" si="2">IFERROR(D10*D13/100,"")</f>
        <v/>
      </c>
      <c r="E17" s="115" t="str">
        <f t="shared" si="2"/>
        <v/>
      </c>
      <c r="F17" s="115" t="str">
        <f t="shared" si="2"/>
        <v/>
      </c>
      <c r="G17" s="115" t="str">
        <f>IFERROR(G10*G13*F13/100,"")</f>
        <v/>
      </c>
      <c r="H17" s="115" t="str">
        <f>IFERROR(H10*H13*F13/100,"")</f>
        <v/>
      </c>
      <c r="I17" s="115" t="str">
        <f t="shared" si="2"/>
        <v/>
      </c>
      <c r="L17" s="111" t="s">
        <v>121</v>
      </c>
      <c r="M17" s="115" t="str">
        <f>IFERROR(M10*M13/100,"")</f>
        <v/>
      </c>
      <c r="N17" s="115" t="str">
        <f>IFERROR(N10*N13/100,"")</f>
        <v/>
      </c>
      <c r="O17" s="115" t="str">
        <f>IFERROR(O10*O13*N13/100,"")</f>
        <v/>
      </c>
      <c r="P17" s="115" t="str">
        <f>IFERROR(P10*P13*N13/100,"")</f>
        <v/>
      </c>
      <c r="Q17" s="116" t="str">
        <f>IFERROR(Q10*Q13/100,"")</f>
        <v/>
      </c>
      <c r="R17" s="116" t="str">
        <f>IFERROR(R10*R13/100,"")</f>
        <v/>
      </c>
      <c r="S17" s="116" t="str">
        <f>IFERROR(S10*S13*R13/100,"")</f>
        <v/>
      </c>
      <c r="T17" s="116" t="str">
        <f>IFERROR(T10*T13*R13/100,"")</f>
        <v/>
      </c>
      <c r="AB17" s="16" t="s">
        <v>204</v>
      </c>
      <c r="AC17" s="135" t="s">
        <v>216</v>
      </c>
      <c r="AD17" s="136" t="s">
        <v>218</v>
      </c>
      <c r="AE17" s="137" t="s">
        <v>211</v>
      </c>
      <c r="AF17" s="143" t="s">
        <v>220</v>
      </c>
      <c r="AG17" s="138" t="s">
        <v>223</v>
      </c>
      <c r="AH17" s="138" t="s">
        <v>223</v>
      </c>
      <c r="AI17" s="140" t="s">
        <v>64</v>
      </c>
    </row>
    <row r="18" spans="2:35" ht="30" customHeight="1" x14ac:dyDescent="0.2">
      <c r="B18" s="110" t="s">
        <v>122</v>
      </c>
      <c r="C18" s="117" t="str">
        <f>IFERROR(C10*C14/100,"")</f>
        <v/>
      </c>
      <c r="D18" s="117" t="str">
        <f t="shared" ref="D18:I18" si="3">IFERROR(D10*D14/100,"")</f>
        <v/>
      </c>
      <c r="E18" s="117" t="str">
        <f t="shared" si="3"/>
        <v/>
      </c>
      <c r="F18" s="117" t="str">
        <f t="shared" si="3"/>
        <v/>
      </c>
      <c r="G18" s="117" t="str">
        <f>IFERROR(G10*G14*F14/100,"")</f>
        <v/>
      </c>
      <c r="H18" s="117" t="str">
        <f>IFERROR(H10*H14*F14/100,"")</f>
        <v/>
      </c>
      <c r="I18" s="117" t="str">
        <f t="shared" si="3"/>
        <v/>
      </c>
      <c r="L18" s="112" t="s">
        <v>122</v>
      </c>
      <c r="M18" s="117" t="str">
        <f>IFERROR(M10*M14/100,"")</f>
        <v/>
      </c>
      <c r="N18" s="117" t="str">
        <f>IFERROR(N10*N14/100,"")</f>
        <v/>
      </c>
      <c r="O18" s="117" t="str">
        <f>IFERROR(O10*O14*N14/100,"")</f>
        <v/>
      </c>
      <c r="P18" s="117" t="str">
        <f>IFERROR(P10*P14*N14/100,"")</f>
        <v/>
      </c>
      <c r="Q18" s="118" t="str">
        <f>IFERROR(Q10*Q14/100,"")</f>
        <v/>
      </c>
      <c r="R18" s="118" t="str">
        <f>IFERROR(R10*R14/100,"")</f>
        <v/>
      </c>
      <c r="S18" s="118" t="str">
        <f>IFERROR(S10*S14*R14/100,"")</f>
        <v/>
      </c>
      <c r="T18" s="118" t="str">
        <f>IFERROR(T10*T14*R14/100,"")</f>
        <v/>
      </c>
      <c r="AB18" s="16" t="s">
        <v>205</v>
      </c>
      <c r="AC18" s="135" t="s">
        <v>216</v>
      </c>
      <c r="AD18" s="136" t="s">
        <v>218</v>
      </c>
      <c r="AE18" s="137" t="s">
        <v>211</v>
      </c>
      <c r="AF18" s="143" t="s">
        <v>220</v>
      </c>
      <c r="AG18" s="138" t="s">
        <v>223</v>
      </c>
      <c r="AH18" s="138" t="s">
        <v>223</v>
      </c>
      <c r="AI18" s="138" t="s">
        <v>223</v>
      </c>
    </row>
    <row r="19" spans="2:35" ht="7.5" customHeight="1" x14ac:dyDescent="0.2"/>
    <row r="20" spans="2:35" ht="39.75" customHeight="1" x14ac:dyDescent="0.2">
      <c r="C20" s="113" t="s">
        <v>126</v>
      </c>
      <c r="M20" s="105" t="s">
        <v>142</v>
      </c>
      <c r="N20" s="106" t="s">
        <v>143</v>
      </c>
    </row>
    <row r="21" spans="2:35" ht="30" customHeight="1" x14ac:dyDescent="0.2">
      <c r="B21" s="109" t="s">
        <v>121</v>
      </c>
      <c r="C21" s="115">
        <f>SUM(C17:I17)</f>
        <v>0</v>
      </c>
      <c r="L21" s="109" t="s">
        <v>121</v>
      </c>
      <c r="M21" s="115">
        <f>SUM(M17:P17)</f>
        <v>0</v>
      </c>
      <c r="N21" s="116">
        <f>SUM(Q17:T17)</f>
        <v>0</v>
      </c>
    </row>
    <row r="22" spans="2:35" ht="30" customHeight="1" x14ac:dyDescent="0.2">
      <c r="B22" s="110" t="s">
        <v>122</v>
      </c>
      <c r="C22" s="117">
        <f>SUM(C18:I18)</f>
        <v>0</v>
      </c>
      <c r="L22" s="110" t="s">
        <v>122</v>
      </c>
      <c r="M22" s="117">
        <f>SUM(M18:P18)</f>
        <v>0</v>
      </c>
      <c r="N22" s="118">
        <f>SUM(Q18:T18)</f>
        <v>0</v>
      </c>
    </row>
    <row r="24" spans="2:35" ht="30.75" customHeight="1" x14ac:dyDescent="0.2">
      <c r="B24" s="295" t="s">
        <v>144</v>
      </c>
      <c r="C24" s="296"/>
      <c r="D24" s="297"/>
      <c r="L24" s="295" t="s">
        <v>145</v>
      </c>
      <c r="M24" s="296"/>
      <c r="N24" s="297"/>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9:T10 Q12:T14 Q16:T18">
    <cfRule type="expression" dxfId="0" priority="1">
      <formula>$T$10=0</formula>
    </cfRule>
  </conditionalFormatting>
  <hyperlinks>
    <hyperlink ref="B1" location="Overview!A1" display="Back to Overview"/>
  </hyperlinks>
  <pageMargins left="0.70866141732283472" right="0.70866141732283472" top="0.74803149606299213" bottom="0.74803149606299213" header="0.31496062992125984" footer="0.31496062992125984"/>
  <pageSetup paperSize="9" scale="50" orientation="landscape" r:id="rId1"/>
  <ignoredErrors>
    <ignoredError sqref="G17:G18" formula="1"/>
    <ignoredError sqref="M14:T14 R13 C14:G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Choose site" prompt="Select the EHV site that you would like to calculate charges.">
          <x14:formula1>
            <xm:f>'Annex 2 Designated EHV charges'!$G$11:$G$260</xm:f>
          </x14:formula1>
          <xm:sqref>L10</xm:sqref>
        </x14:dataValidation>
        <x14:dataValidation type="list" errorStyle="information" allowBlank="1" showInputMessage="1" showErrorMessage="1" promptTitle="Tariff selection" prompt="Choose tariff from drop down list">
          <x14:formula1>
            <xm:f>'Annex 1 LV, HV and UMS charges'!$A$12:$A$43</xm:f>
          </x14:formula1>
          <xm:sqref>B10</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J31"/>
  <sheetViews>
    <sheetView topLeftCell="A4" workbookViewId="0">
      <selection activeCell="F25" sqref="F25"/>
    </sheetView>
  </sheetViews>
  <sheetFormatPr defaultRowHeight="12.75" x14ac:dyDescent="0.2"/>
  <cols>
    <col min="6" max="6" width="48.7109375" bestFit="1" customWidth="1"/>
    <col min="7" max="7" width="12.7109375" bestFit="1" customWidth="1"/>
  </cols>
  <sheetData>
    <row r="2" spans="2:10" ht="15" x14ac:dyDescent="0.2">
      <c r="B2" s="212"/>
      <c r="C2" s="212"/>
      <c r="D2" s="212"/>
      <c r="E2" s="212"/>
      <c r="F2" s="212"/>
      <c r="G2" s="212"/>
      <c r="H2" s="213"/>
      <c r="I2" s="213"/>
      <c r="J2" s="212"/>
    </row>
    <row r="3" spans="2:10" x14ac:dyDescent="0.2">
      <c r="B3" s="102"/>
      <c r="C3" s="102"/>
      <c r="D3" s="102"/>
      <c r="E3" s="102"/>
      <c r="F3" s="102"/>
      <c r="G3" s="102"/>
      <c r="H3" s="102"/>
      <c r="I3" s="102"/>
      <c r="J3" s="102"/>
    </row>
    <row r="4" spans="2:10" x14ac:dyDescent="0.2">
      <c r="B4" s="102"/>
      <c r="C4" s="102"/>
      <c r="D4" s="102"/>
      <c r="E4" s="102"/>
      <c r="F4" s="102"/>
      <c r="G4" s="102"/>
      <c r="H4" s="102"/>
      <c r="I4" s="102"/>
      <c r="J4" s="102"/>
    </row>
    <row r="5" spans="2:10" ht="15" x14ac:dyDescent="0.2">
      <c r="B5" s="102"/>
      <c r="C5" s="102"/>
      <c r="D5" s="102"/>
      <c r="E5" s="102" t="s">
        <v>1329</v>
      </c>
      <c r="F5" s="102">
        <v>-679005.61818422563</v>
      </c>
      <c r="G5" s="214"/>
      <c r="H5" s="102"/>
      <c r="I5" s="102"/>
      <c r="J5" s="102"/>
    </row>
    <row r="6" spans="2:10" x14ac:dyDescent="0.2">
      <c r="B6" s="102"/>
      <c r="C6" s="102"/>
      <c r="D6" s="102"/>
      <c r="E6" s="102" t="s">
        <v>1330</v>
      </c>
      <c r="F6" s="102">
        <v>-50567.750336983154</v>
      </c>
      <c r="G6" s="215">
        <v>92194</v>
      </c>
      <c r="H6" s="102"/>
      <c r="I6" s="102">
        <v>0</v>
      </c>
      <c r="J6" s="102" t="e">
        <v>#VALUE!</v>
      </c>
    </row>
    <row r="7" spans="2:10" x14ac:dyDescent="0.2">
      <c r="B7" s="102"/>
      <c r="C7" s="102"/>
      <c r="D7" s="102"/>
      <c r="E7" s="102" t="s">
        <v>1331</v>
      </c>
      <c r="F7" s="102">
        <v>-179687.41565900826</v>
      </c>
      <c r="G7" s="215">
        <v>167800</v>
      </c>
      <c r="H7" s="102"/>
      <c r="I7" s="102">
        <v>0</v>
      </c>
      <c r="J7" s="102" t="e">
        <v>#VALUE!</v>
      </c>
    </row>
    <row r="8" spans="2:10" x14ac:dyDescent="0.2">
      <c r="B8" s="102"/>
      <c r="C8" s="102"/>
      <c r="D8" s="102"/>
      <c r="E8" s="102" t="s">
        <v>1332</v>
      </c>
      <c r="F8" s="102">
        <v>-93746.509904499035</v>
      </c>
      <c r="G8" s="215">
        <v>101600</v>
      </c>
      <c r="H8" s="102"/>
      <c r="I8" s="102">
        <v>0</v>
      </c>
      <c r="J8" s="102" t="e">
        <v>#VALUE!</v>
      </c>
    </row>
    <row r="9" spans="2:10" x14ac:dyDescent="0.2">
      <c r="B9" s="102"/>
      <c r="C9" s="102"/>
      <c r="D9" s="102"/>
      <c r="E9" s="102" t="s">
        <v>1333</v>
      </c>
      <c r="F9" s="102">
        <v>-355003.9422837352</v>
      </c>
      <c r="G9" s="215">
        <v>424000</v>
      </c>
      <c r="H9" s="102"/>
      <c r="I9" s="102">
        <v>0</v>
      </c>
      <c r="J9" s="102" t="e">
        <v>#VALUE!</v>
      </c>
    </row>
    <row r="10" spans="2:10" x14ac:dyDescent="0.2">
      <c r="B10" s="102"/>
      <c r="C10" s="102"/>
      <c r="D10" s="102"/>
      <c r="E10" s="102"/>
      <c r="F10" s="102"/>
      <c r="G10" s="102"/>
      <c r="H10" s="102"/>
      <c r="I10" s="102"/>
      <c r="J10" s="102"/>
    </row>
    <row r="11" spans="2:10" x14ac:dyDescent="0.2">
      <c r="B11" s="102"/>
      <c r="C11" s="102"/>
      <c r="D11" s="102"/>
      <c r="E11" s="102" t="s">
        <v>1334</v>
      </c>
      <c r="F11" s="102"/>
      <c r="G11" s="102"/>
      <c r="H11" s="102"/>
      <c r="I11" s="102"/>
      <c r="J11" s="102"/>
    </row>
    <row r="12" spans="2:10" x14ac:dyDescent="0.2">
      <c r="B12" s="102"/>
      <c r="C12" s="102"/>
      <c r="D12" s="102"/>
      <c r="E12" s="102" t="s">
        <v>1330</v>
      </c>
      <c r="F12" s="102">
        <v>-0.54849285568456896</v>
      </c>
      <c r="G12" s="102">
        <v>1</v>
      </c>
      <c r="H12" s="102"/>
      <c r="I12" s="102">
        <v>-0.54849285568456896</v>
      </c>
      <c r="J12" s="102">
        <v>-0.54849285568456896</v>
      </c>
    </row>
    <row r="13" spans="2:10" x14ac:dyDescent="0.2">
      <c r="B13" s="102"/>
      <c r="C13" s="102"/>
      <c r="D13" s="102"/>
      <c r="E13" s="102" t="s">
        <v>1331</v>
      </c>
      <c r="F13" s="102">
        <v>-1.0708427631645308</v>
      </c>
      <c r="G13" s="102">
        <v>2</v>
      </c>
      <c r="H13" s="102"/>
      <c r="I13" s="102">
        <v>-1.0708427631645308</v>
      </c>
      <c r="J13" s="102">
        <v>-1.0708427631645308</v>
      </c>
    </row>
    <row r="14" spans="2:10" x14ac:dyDescent="0.2">
      <c r="B14" s="102"/>
      <c r="C14" s="102"/>
      <c r="D14" s="102"/>
      <c r="E14" s="102" t="s">
        <v>1332</v>
      </c>
      <c r="F14" s="102">
        <v>-0.92270186913877006</v>
      </c>
      <c r="G14" s="102">
        <v>3</v>
      </c>
      <c r="H14" s="102"/>
      <c r="I14" s="102">
        <v>-0.92270186913877006</v>
      </c>
      <c r="J14" s="102">
        <v>-0.92270186913877006</v>
      </c>
    </row>
    <row r="15" spans="2:10" x14ac:dyDescent="0.2">
      <c r="B15" s="102"/>
      <c r="C15" s="102"/>
      <c r="D15" s="102"/>
      <c r="E15" s="102" t="s">
        <v>1333</v>
      </c>
      <c r="F15" s="102">
        <v>-0.83727344878239429</v>
      </c>
      <c r="G15" s="102">
        <v>4</v>
      </c>
      <c r="H15" s="102"/>
      <c r="I15" s="102">
        <v>-0.83727344878239429</v>
      </c>
      <c r="J15" s="102">
        <v>-0.83727344878239429</v>
      </c>
    </row>
    <row r="16" spans="2:10" x14ac:dyDescent="0.2">
      <c r="B16" s="102"/>
      <c r="C16" s="102"/>
      <c r="D16" s="102"/>
      <c r="E16" s="102"/>
      <c r="F16" s="102"/>
      <c r="G16" s="102"/>
      <c r="H16" s="102"/>
      <c r="I16" s="102"/>
      <c r="J16" s="102"/>
    </row>
    <row r="17" spans="2:10" x14ac:dyDescent="0.2">
      <c r="B17" s="102"/>
      <c r="C17" s="102"/>
      <c r="D17" s="102"/>
      <c r="E17" s="102"/>
      <c r="F17" s="102"/>
      <c r="G17" s="102"/>
      <c r="H17" s="102"/>
      <c r="I17" s="102"/>
      <c r="J17" s="102"/>
    </row>
    <row r="18" spans="2:10" x14ac:dyDescent="0.2">
      <c r="B18" s="102"/>
      <c r="C18" s="102"/>
      <c r="D18" s="102"/>
      <c r="E18" s="102" t="s">
        <v>1335</v>
      </c>
      <c r="F18" s="102"/>
      <c r="G18" s="102"/>
      <c r="H18" s="102"/>
      <c r="I18" s="102"/>
      <c r="J18" s="102"/>
    </row>
    <row r="19" spans="2:10" x14ac:dyDescent="0.2">
      <c r="B19" s="102">
        <v>1</v>
      </c>
      <c r="C19" s="102"/>
      <c r="D19" s="102"/>
      <c r="E19" s="102" t="s">
        <v>1330</v>
      </c>
      <c r="F19" s="102">
        <v>-0.15068493150684933</v>
      </c>
      <c r="G19" s="102">
        <v>-0.15</v>
      </c>
      <c r="H19" s="215"/>
      <c r="I19" s="102"/>
      <c r="J19" s="102"/>
    </row>
    <row r="20" spans="2:10" x14ac:dyDescent="0.2">
      <c r="B20" s="102">
        <v>2</v>
      </c>
      <c r="C20" s="102"/>
      <c r="D20" s="102"/>
      <c r="E20" s="102" t="s">
        <v>1331</v>
      </c>
      <c r="F20" s="102">
        <v>-0.29315068493150687</v>
      </c>
      <c r="G20" s="102">
        <v>-0.28999999999999998</v>
      </c>
      <c r="H20" s="215"/>
      <c r="I20" s="102"/>
      <c r="J20" s="102"/>
    </row>
    <row r="21" spans="2:10" x14ac:dyDescent="0.2">
      <c r="B21" s="102">
        <v>3</v>
      </c>
      <c r="C21" s="102"/>
      <c r="D21" s="102"/>
      <c r="E21" s="102" t="s">
        <v>1332</v>
      </c>
      <c r="F21" s="102">
        <v>-0.25205479452054796</v>
      </c>
      <c r="G21" s="102">
        <v>-0.25</v>
      </c>
      <c r="H21" s="215"/>
      <c r="I21" s="102"/>
      <c r="J21" s="102"/>
    </row>
    <row r="22" spans="2:10" x14ac:dyDescent="0.2">
      <c r="B22" s="102">
        <v>4</v>
      </c>
      <c r="C22" s="102"/>
      <c r="D22" s="102"/>
      <c r="E22" s="102" t="s">
        <v>1333</v>
      </c>
      <c r="F22" s="102">
        <v>-0.23013698630136986</v>
      </c>
      <c r="G22" s="102">
        <v>-0.23</v>
      </c>
      <c r="H22" s="215"/>
      <c r="I22" s="102"/>
      <c r="J22" s="102"/>
    </row>
    <row r="23" spans="2:10" x14ac:dyDescent="0.2">
      <c r="B23" s="102">
        <v>0</v>
      </c>
      <c r="C23" s="102"/>
      <c r="D23" s="102"/>
      <c r="E23" s="102" t="s">
        <v>1336</v>
      </c>
      <c r="F23" s="102">
        <v>0</v>
      </c>
      <c r="G23" s="216">
        <v>0</v>
      </c>
      <c r="H23" s="215"/>
      <c r="I23" s="102"/>
      <c r="J23" s="102"/>
    </row>
    <row r="24" spans="2:10" x14ac:dyDescent="0.2">
      <c r="B24" s="102"/>
      <c r="C24" s="102"/>
      <c r="D24" s="102"/>
      <c r="E24" s="102"/>
      <c r="F24" s="102"/>
      <c r="G24" s="102"/>
      <c r="H24" s="102"/>
      <c r="I24" s="102"/>
      <c r="J24" s="102"/>
    </row>
    <row r="25" spans="2:10" x14ac:dyDescent="0.2">
      <c r="B25" s="102"/>
      <c r="C25" s="102"/>
      <c r="D25" s="102"/>
      <c r="E25" s="102" t="s">
        <v>1337</v>
      </c>
      <c r="F25" s="102"/>
      <c r="G25" s="102"/>
      <c r="H25" s="102"/>
      <c r="I25" s="102"/>
      <c r="J25" s="102"/>
    </row>
    <row r="26" spans="2:10" x14ac:dyDescent="0.2">
      <c r="B26" s="102"/>
      <c r="C26" s="102"/>
      <c r="D26" s="102"/>
      <c r="E26" s="102" t="s">
        <v>1330</v>
      </c>
      <c r="F26" s="102">
        <v>-50476.214999999997</v>
      </c>
      <c r="G26" s="215">
        <v>-91.535336983157322</v>
      </c>
      <c r="H26" s="215"/>
      <c r="I26" s="102"/>
      <c r="J26" s="102"/>
    </row>
    <row r="27" spans="2:10" x14ac:dyDescent="0.2">
      <c r="B27" s="102"/>
      <c r="C27" s="102"/>
      <c r="D27" s="102"/>
      <c r="E27" s="102" t="s">
        <v>1331</v>
      </c>
      <c r="F27" s="102">
        <v>-177616.3</v>
      </c>
      <c r="G27" s="215">
        <v>-2071.1156590082683</v>
      </c>
      <c r="H27" s="215"/>
      <c r="I27" s="102"/>
      <c r="J27" s="102"/>
    </row>
    <row r="28" spans="2:10" x14ac:dyDescent="0.2">
      <c r="B28" s="102"/>
      <c r="C28" s="102"/>
      <c r="D28" s="102"/>
      <c r="E28" s="102" t="s">
        <v>1332</v>
      </c>
      <c r="F28" s="102">
        <v>-92710</v>
      </c>
      <c r="G28" s="215">
        <v>-1036.5099044990347</v>
      </c>
      <c r="H28" s="215"/>
      <c r="I28" s="102"/>
      <c r="J28" s="102"/>
    </row>
    <row r="29" spans="2:10" x14ac:dyDescent="0.2">
      <c r="B29" s="102"/>
      <c r="C29" s="102"/>
      <c r="D29" s="102"/>
      <c r="E29" s="102" t="s">
        <v>1333</v>
      </c>
      <c r="F29" s="102">
        <v>-355948</v>
      </c>
      <c r="G29" s="215">
        <v>944.05771626479691</v>
      </c>
      <c r="H29" s="215"/>
      <c r="I29" s="102"/>
      <c r="J29" s="102"/>
    </row>
    <row r="30" spans="2:10" x14ac:dyDescent="0.2">
      <c r="B30" s="102"/>
      <c r="C30" s="102"/>
      <c r="D30" s="102"/>
      <c r="E30" s="102"/>
      <c r="F30" s="102"/>
      <c r="G30" s="102"/>
      <c r="H30" s="102"/>
      <c r="I30" s="102"/>
      <c r="J30" s="102"/>
    </row>
    <row r="31" spans="2:10" x14ac:dyDescent="0.2">
      <c r="B31" s="102"/>
      <c r="C31" s="102"/>
      <c r="D31" s="102"/>
      <c r="E31" s="102"/>
      <c r="F31" s="102">
        <v>-676750.51500000001</v>
      </c>
      <c r="G31" s="102">
        <v>-2255.1031842256198</v>
      </c>
      <c r="H31" s="217"/>
      <c r="I31" s="102"/>
      <c r="J31" s="102"/>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M44"/>
  <sheetViews>
    <sheetView zoomScale="70" zoomScaleNormal="70" zoomScaleSheetLayoutView="100" workbookViewId="0"/>
  </sheetViews>
  <sheetFormatPr defaultColWidth="9.140625" defaultRowHeight="27.75" customHeight="1" x14ac:dyDescent="0.2"/>
  <cols>
    <col min="1" max="1" width="49" style="2" bestFit="1" customWidth="1"/>
    <col min="2" max="2" width="18.5703125" style="3" customWidth="1"/>
    <col min="3" max="3" width="9.7109375" style="2" bestFit="1" customWidth="1"/>
    <col min="4" max="4" width="17.5703125" style="2" customWidth="1"/>
    <col min="5" max="7" width="17.5703125" style="3" customWidth="1"/>
    <col min="8" max="9" width="17.5703125" style="7" customWidth="1"/>
    <col min="10" max="10" width="17.5703125" style="5" customWidth="1"/>
    <col min="11" max="11" width="17.5703125" style="6" customWidth="1"/>
    <col min="12" max="12" width="15.5703125" style="4" customWidth="1"/>
    <col min="13" max="17" width="15.5703125" style="2" customWidth="1"/>
    <col min="18" max="16384" width="9.140625" style="2"/>
  </cols>
  <sheetData>
    <row r="1" spans="1:13" ht="27.75" customHeight="1" x14ac:dyDescent="0.2">
      <c r="A1" s="89" t="s">
        <v>30</v>
      </c>
      <c r="B1" s="226" t="s">
        <v>183</v>
      </c>
      <c r="C1" s="227"/>
      <c r="D1" s="227"/>
      <c r="E1" s="225"/>
      <c r="F1" s="225"/>
      <c r="G1" s="225"/>
      <c r="H1" s="225"/>
      <c r="I1" s="225"/>
      <c r="J1" s="225"/>
      <c r="K1" s="225"/>
      <c r="L1" s="50"/>
      <c r="M1" s="50"/>
    </row>
    <row r="2" spans="1:13" ht="27" customHeight="1" x14ac:dyDescent="0.2">
      <c r="A2" s="231" t="str">
        <f>Overview!B4&amp; " - Effective from "&amp;Overview!D4&amp;" - "&amp;Overview!E4&amp;" LV and HV charges"</f>
        <v>National Grid Electricity Distribution (East Midlands) plc  - Effective from 1 April 2025 - Final LV and HV charges</v>
      </c>
      <c r="B2" s="231"/>
      <c r="C2" s="231"/>
      <c r="D2" s="231"/>
      <c r="E2" s="231"/>
      <c r="F2" s="231"/>
      <c r="G2" s="231"/>
      <c r="H2" s="231"/>
      <c r="I2" s="231"/>
      <c r="J2" s="231"/>
      <c r="K2" s="231"/>
    </row>
    <row r="3" spans="1:13" s="71" customFormat="1" ht="15" customHeight="1" x14ac:dyDescent="0.2">
      <c r="A3" s="78"/>
      <c r="B3" s="78"/>
      <c r="C3" s="78"/>
      <c r="D3" s="78"/>
      <c r="E3" s="78"/>
      <c r="F3" s="78"/>
      <c r="G3" s="78"/>
      <c r="H3" s="78"/>
      <c r="I3" s="78"/>
      <c r="J3" s="78"/>
      <c r="K3" s="78"/>
      <c r="L3" s="48"/>
    </row>
    <row r="4" spans="1:13" ht="27" customHeight="1" x14ac:dyDescent="0.2">
      <c r="A4" s="231" t="s">
        <v>207</v>
      </c>
      <c r="B4" s="231"/>
      <c r="C4" s="231"/>
      <c r="D4" s="231"/>
      <c r="E4" s="231"/>
      <c r="F4" s="78"/>
      <c r="G4" s="231" t="s">
        <v>208</v>
      </c>
      <c r="H4" s="231"/>
      <c r="I4" s="231"/>
      <c r="J4" s="231"/>
      <c r="K4" s="231"/>
    </row>
    <row r="5" spans="1:13" ht="28.5" customHeight="1" x14ac:dyDescent="0.2">
      <c r="A5" s="70" t="s">
        <v>19</v>
      </c>
      <c r="B5" s="75" t="s">
        <v>102</v>
      </c>
      <c r="C5" s="232" t="s">
        <v>103</v>
      </c>
      <c r="D5" s="233"/>
      <c r="E5" s="72" t="s">
        <v>104</v>
      </c>
      <c r="F5" s="78"/>
      <c r="G5" s="235"/>
      <c r="H5" s="236"/>
      <c r="I5" s="76" t="s">
        <v>108</v>
      </c>
      <c r="J5" s="77" t="s">
        <v>109</v>
      </c>
      <c r="K5" s="72" t="s">
        <v>104</v>
      </c>
    </row>
    <row r="6" spans="1:13" ht="65.25" customHeight="1" x14ac:dyDescent="0.2">
      <c r="A6" s="73" t="s">
        <v>105</v>
      </c>
      <c r="B6" s="23" t="s">
        <v>745</v>
      </c>
      <c r="C6" s="234" t="s">
        <v>746</v>
      </c>
      <c r="D6" s="234"/>
      <c r="E6" s="23" t="s">
        <v>747</v>
      </c>
      <c r="F6" s="78"/>
      <c r="G6" s="237" t="s">
        <v>751</v>
      </c>
      <c r="H6" s="237"/>
      <c r="I6" s="23" t="s">
        <v>749</v>
      </c>
      <c r="J6" s="184" t="s">
        <v>746</v>
      </c>
      <c r="K6" s="184" t="s">
        <v>747</v>
      </c>
    </row>
    <row r="7" spans="1:13" ht="65.25" customHeight="1" x14ac:dyDescent="0.2">
      <c r="A7" s="73" t="s">
        <v>26</v>
      </c>
      <c r="B7" s="21"/>
      <c r="C7" s="238"/>
      <c r="D7" s="238"/>
      <c r="E7" s="23" t="s">
        <v>748</v>
      </c>
      <c r="F7" s="78"/>
      <c r="G7" s="237" t="s">
        <v>752</v>
      </c>
      <c r="H7" s="237"/>
      <c r="I7" s="182"/>
      <c r="J7" s="184" t="s">
        <v>750</v>
      </c>
      <c r="K7" s="184" t="s">
        <v>747</v>
      </c>
    </row>
    <row r="8" spans="1:13" ht="65.25" customHeight="1" x14ac:dyDescent="0.2">
      <c r="A8" s="74" t="s">
        <v>24</v>
      </c>
      <c r="B8" s="239" t="s">
        <v>25</v>
      </c>
      <c r="C8" s="240"/>
      <c r="D8" s="240"/>
      <c r="E8" s="241"/>
      <c r="F8" s="78"/>
      <c r="G8" s="237" t="s">
        <v>112</v>
      </c>
      <c r="H8" s="237"/>
      <c r="I8" s="182"/>
      <c r="J8" s="182"/>
      <c r="K8" s="184" t="s">
        <v>748</v>
      </c>
    </row>
    <row r="9" spans="1:13" s="71" customFormat="1" ht="65.25" customHeight="1" x14ac:dyDescent="0.2">
      <c r="F9" s="78"/>
      <c r="G9" s="237" t="s">
        <v>24</v>
      </c>
      <c r="H9" s="237"/>
      <c r="I9" s="228" t="s">
        <v>25</v>
      </c>
      <c r="J9" s="229"/>
      <c r="K9" s="230"/>
      <c r="L9" s="48"/>
    </row>
    <row r="10" spans="1:13" s="71" customFormat="1" ht="12.75" customHeight="1" x14ac:dyDescent="0.2">
      <c r="A10" s="78"/>
      <c r="B10" s="78"/>
      <c r="C10" s="78"/>
      <c r="D10" s="78"/>
      <c r="E10" s="78"/>
      <c r="F10" s="78"/>
      <c r="G10" s="78"/>
      <c r="H10" s="78"/>
      <c r="I10" s="78"/>
      <c r="J10" s="78"/>
      <c r="K10" s="78"/>
      <c r="L10" s="48"/>
    </row>
    <row r="11" spans="1:13" ht="78.75" customHeight="1" x14ac:dyDescent="0.2">
      <c r="A11" s="28" t="s">
        <v>174</v>
      </c>
      <c r="B11" s="14" t="s">
        <v>34</v>
      </c>
      <c r="C11" s="14" t="s">
        <v>35</v>
      </c>
      <c r="D11" s="53" t="s">
        <v>210</v>
      </c>
      <c r="E11" s="53" t="s">
        <v>212</v>
      </c>
      <c r="F11" s="53" t="s">
        <v>211</v>
      </c>
      <c r="G11" s="14" t="s">
        <v>36</v>
      </c>
      <c r="H11" s="14" t="s">
        <v>37</v>
      </c>
      <c r="I11" s="28" t="s">
        <v>176</v>
      </c>
      <c r="J11" s="14" t="s">
        <v>64</v>
      </c>
      <c r="K11" s="14" t="s">
        <v>0</v>
      </c>
    </row>
    <row r="12" spans="1:13" ht="32.25" customHeight="1" x14ac:dyDescent="0.2">
      <c r="A12" s="16" t="s">
        <v>708</v>
      </c>
      <c r="B12" s="44" t="s">
        <v>792</v>
      </c>
      <c r="C12" s="172" t="s">
        <v>641</v>
      </c>
      <c r="D12" s="191">
        <v>10.271000000000001</v>
      </c>
      <c r="E12" s="192">
        <v>1.9430000000000001</v>
      </c>
      <c r="F12" s="193">
        <v>0.14199999999999999</v>
      </c>
      <c r="G12" s="194">
        <v>8.6</v>
      </c>
      <c r="H12" s="195">
        <v>0</v>
      </c>
      <c r="I12" s="195">
        <v>0</v>
      </c>
      <c r="J12" s="196">
        <v>0</v>
      </c>
      <c r="K12" s="43" t="s">
        <v>790</v>
      </c>
    </row>
    <row r="13" spans="1:13" ht="32.25" customHeight="1" x14ac:dyDescent="0.2">
      <c r="A13" s="16" t="s">
        <v>522</v>
      </c>
      <c r="B13" s="44">
        <v>11</v>
      </c>
      <c r="C13" s="166" t="s">
        <v>467</v>
      </c>
      <c r="D13" s="191">
        <v>10.271000000000001</v>
      </c>
      <c r="E13" s="192">
        <v>1.9430000000000001</v>
      </c>
      <c r="F13" s="193">
        <v>0.14199999999999999</v>
      </c>
      <c r="G13" s="195">
        <v>0</v>
      </c>
      <c r="H13" s="195">
        <v>0</v>
      </c>
      <c r="I13" s="195">
        <v>0</v>
      </c>
      <c r="J13" s="196">
        <v>0</v>
      </c>
      <c r="K13" s="43" t="s">
        <v>768</v>
      </c>
    </row>
    <row r="14" spans="1:13" ht="32.25" customHeight="1" x14ac:dyDescent="0.2">
      <c r="A14" s="16" t="s">
        <v>655</v>
      </c>
      <c r="B14" s="44" t="s">
        <v>793</v>
      </c>
      <c r="C14" s="157" t="s">
        <v>640</v>
      </c>
      <c r="D14" s="191">
        <v>10.516</v>
      </c>
      <c r="E14" s="192">
        <v>1.9890000000000001</v>
      </c>
      <c r="F14" s="193">
        <v>0.14599999999999999</v>
      </c>
      <c r="G14" s="194">
        <v>11.63</v>
      </c>
      <c r="H14" s="195">
        <v>0</v>
      </c>
      <c r="I14" s="195">
        <v>0</v>
      </c>
      <c r="J14" s="196">
        <v>0</v>
      </c>
      <c r="K14" s="43"/>
    </row>
    <row r="15" spans="1:13" ht="48" customHeight="1" x14ac:dyDescent="0.2">
      <c r="A15" s="16" t="s">
        <v>656</v>
      </c>
      <c r="B15" s="44" t="s">
        <v>794</v>
      </c>
      <c r="C15" s="157" t="s">
        <v>640</v>
      </c>
      <c r="D15" s="191">
        <v>10.516</v>
      </c>
      <c r="E15" s="192">
        <v>1.9890000000000001</v>
      </c>
      <c r="F15" s="193">
        <v>0.14599999999999999</v>
      </c>
      <c r="G15" s="194">
        <v>14.21</v>
      </c>
      <c r="H15" s="195">
        <v>0</v>
      </c>
      <c r="I15" s="195">
        <v>0</v>
      </c>
      <c r="J15" s="196">
        <v>0</v>
      </c>
      <c r="K15" s="43" t="s">
        <v>791</v>
      </c>
    </row>
    <row r="16" spans="1:13" ht="32.25" customHeight="1" x14ac:dyDescent="0.2">
      <c r="A16" s="16" t="s">
        <v>657</v>
      </c>
      <c r="B16" s="44" t="s">
        <v>795</v>
      </c>
      <c r="C16" s="157" t="s">
        <v>640</v>
      </c>
      <c r="D16" s="191">
        <v>10.516</v>
      </c>
      <c r="E16" s="192">
        <v>1.9890000000000001</v>
      </c>
      <c r="F16" s="193">
        <v>0.14599999999999999</v>
      </c>
      <c r="G16" s="194">
        <v>15.91</v>
      </c>
      <c r="H16" s="195">
        <v>0</v>
      </c>
      <c r="I16" s="195">
        <v>0</v>
      </c>
      <c r="J16" s="196">
        <v>0</v>
      </c>
      <c r="K16" s="43"/>
    </row>
    <row r="17" spans="1:11" ht="32.25" customHeight="1" x14ac:dyDescent="0.2">
      <c r="A17" s="16" t="s">
        <v>658</v>
      </c>
      <c r="B17" s="44" t="s">
        <v>796</v>
      </c>
      <c r="C17" s="157" t="s">
        <v>640</v>
      </c>
      <c r="D17" s="191">
        <v>10.516</v>
      </c>
      <c r="E17" s="192">
        <v>1.9890000000000001</v>
      </c>
      <c r="F17" s="193">
        <v>0.14599999999999999</v>
      </c>
      <c r="G17" s="194">
        <v>20.79</v>
      </c>
      <c r="H17" s="195">
        <v>0</v>
      </c>
      <c r="I17" s="195">
        <v>0</v>
      </c>
      <c r="J17" s="196">
        <v>0</v>
      </c>
      <c r="K17" s="43"/>
    </row>
    <row r="18" spans="1:11" ht="32.25" customHeight="1" x14ac:dyDescent="0.2">
      <c r="A18" s="16" t="s">
        <v>659</v>
      </c>
      <c r="B18" s="44" t="s">
        <v>797</v>
      </c>
      <c r="C18" s="157" t="s">
        <v>640</v>
      </c>
      <c r="D18" s="191">
        <v>10.516</v>
      </c>
      <c r="E18" s="192">
        <v>1.9890000000000001</v>
      </c>
      <c r="F18" s="193">
        <v>0.14599999999999999</v>
      </c>
      <c r="G18" s="194">
        <v>36.93</v>
      </c>
      <c r="H18" s="195">
        <v>0</v>
      </c>
      <c r="I18" s="195">
        <v>0</v>
      </c>
      <c r="J18" s="196">
        <v>0</v>
      </c>
      <c r="K18" s="43"/>
    </row>
    <row r="19" spans="1:11" ht="32.25" customHeight="1" x14ac:dyDescent="0.2">
      <c r="A19" s="16" t="s">
        <v>193</v>
      </c>
      <c r="B19" s="44">
        <v>901</v>
      </c>
      <c r="C19" s="166" t="s">
        <v>468</v>
      </c>
      <c r="D19" s="191">
        <v>10.516</v>
      </c>
      <c r="E19" s="192">
        <v>1.9890000000000001</v>
      </c>
      <c r="F19" s="193">
        <v>0.14599999999999999</v>
      </c>
      <c r="G19" s="195">
        <v>0</v>
      </c>
      <c r="H19" s="195">
        <v>0</v>
      </c>
      <c r="I19" s="195">
        <v>0</v>
      </c>
      <c r="J19" s="196">
        <v>0</v>
      </c>
      <c r="K19" s="43" t="s">
        <v>768</v>
      </c>
    </row>
    <row r="20" spans="1:11" ht="32.25" customHeight="1" x14ac:dyDescent="0.2">
      <c r="A20" s="16" t="s">
        <v>523</v>
      </c>
      <c r="B20" s="44" t="s">
        <v>769</v>
      </c>
      <c r="C20" s="168">
        <v>0</v>
      </c>
      <c r="D20" s="191">
        <v>6.6210000000000004</v>
      </c>
      <c r="E20" s="192">
        <v>1.214</v>
      </c>
      <c r="F20" s="193">
        <v>8.6999999999999994E-2</v>
      </c>
      <c r="G20" s="194">
        <v>14.21</v>
      </c>
      <c r="H20" s="194">
        <v>7.72</v>
      </c>
      <c r="I20" s="197">
        <v>7.72</v>
      </c>
      <c r="J20" s="198">
        <v>0.184</v>
      </c>
      <c r="K20" s="43"/>
    </row>
    <row r="21" spans="1:11" ht="32.25" customHeight="1" x14ac:dyDescent="0.2">
      <c r="A21" s="16" t="s">
        <v>524</v>
      </c>
      <c r="B21" s="44" t="s">
        <v>770</v>
      </c>
      <c r="C21" s="168">
        <v>0</v>
      </c>
      <c r="D21" s="191">
        <v>6.6210000000000004</v>
      </c>
      <c r="E21" s="192">
        <v>1.214</v>
      </c>
      <c r="F21" s="193">
        <v>8.6999999999999994E-2</v>
      </c>
      <c r="G21" s="194">
        <v>61.19</v>
      </c>
      <c r="H21" s="194">
        <v>7.72</v>
      </c>
      <c r="I21" s="197">
        <v>7.72</v>
      </c>
      <c r="J21" s="198">
        <v>0.184</v>
      </c>
      <c r="K21" s="43" t="s">
        <v>768</v>
      </c>
    </row>
    <row r="22" spans="1:11" ht="32.25" customHeight="1" x14ac:dyDescent="0.2">
      <c r="A22" s="16" t="s">
        <v>525</v>
      </c>
      <c r="B22" s="44" t="s">
        <v>771</v>
      </c>
      <c r="C22" s="168">
        <v>0</v>
      </c>
      <c r="D22" s="191">
        <v>6.6210000000000004</v>
      </c>
      <c r="E22" s="192">
        <v>1.214</v>
      </c>
      <c r="F22" s="193">
        <v>8.6999999999999994E-2</v>
      </c>
      <c r="G22" s="194">
        <v>92.33</v>
      </c>
      <c r="H22" s="194">
        <v>7.72</v>
      </c>
      <c r="I22" s="197">
        <v>7.72</v>
      </c>
      <c r="J22" s="198">
        <v>0.184</v>
      </c>
      <c r="K22" s="43"/>
    </row>
    <row r="23" spans="1:11" ht="32.25" customHeight="1" x14ac:dyDescent="0.2">
      <c r="A23" s="16" t="s">
        <v>526</v>
      </c>
      <c r="B23" s="44" t="s">
        <v>772</v>
      </c>
      <c r="C23" s="168">
        <v>0</v>
      </c>
      <c r="D23" s="191">
        <v>6.6210000000000004</v>
      </c>
      <c r="E23" s="192">
        <v>1.214</v>
      </c>
      <c r="F23" s="193">
        <v>8.6999999999999994E-2</v>
      </c>
      <c r="G23" s="194">
        <v>137.63999999999999</v>
      </c>
      <c r="H23" s="194">
        <v>7.72</v>
      </c>
      <c r="I23" s="197">
        <v>7.72</v>
      </c>
      <c r="J23" s="198">
        <v>0.184</v>
      </c>
      <c r="K23" s="43"/>
    </row>
    <row r="24" spans="1:11" ht="32.25" customHeight="1" x14ac:dyDescent="0.2">
      <c r="A24" s="16" t="s">
        <v>527</v>
      </c>
      <c r="B24" s="44" t="s">
        <v>773</v>
      </c>
      <c r="C24" s="168">
        <v>0</v>
      </c>
      <c r="D24" s="191">
        <v>6.6210000000000004</v>
      </c>
      <c r="E24" s="192">
        <v>1.214</v>
      </c>
      <c r="F24" s="193">
        <v>8.6999999999999994E-2</v>
      </c>
      <c r="G24" s="194">
        <v>270.95999999999998</v>
      </c>
      <c r="H24" s="194">
        <v>7.72</v>
      </c>
      <c r="I24" s="197">
        <v>7.72</v>
      </c>
      <c r="J24" s="198">
        <v>0.184</v>
      </c>
      <c r="K24" s="43"/>
    </row>
    <row r="25" spans="1:11" ht="32.25" customHeight="1" x14ac:dyDescent="0.2">
      <c r="A25" s="16" t="s">
        <v>528</v>
      </c>
      <c r="B25" s="44" t="s">
        <v>774</v>
      </c>
      <c r="C25" s="168">
        <v>0</v>
      </c>
      <c r="D25" s="191">
        <v>4.2240000000000002</v>
      </c>
      <c r="E25" s="192">
        <v>0.71799999999999997</v>
      </c>
      <c r="F25" s="193">
        <v>4.8000000000000001E-2</v>
      </c>
      <c r="G25" s="194">
        <v>11.08</v>
      </c>
      <c r="H25" s="194">
        <v>7.55</v>
      </c>
      <c r="I25" s="197">
        <v>7.55</v>
      </c>
      <c r="J25" s="198">
        <v>0.11600000000000001</v>
      </c>
      <c r="K25" s="43"/>
    </row>
    <row r="26" spans="1:11" ht="32.25" customHeight="1" x14ac:dyDescent="0.2">
      <c r="A26" s="16" t="s">
        <v>529</v>
      </c>
      <c r="B26" s="44">
        <v>59</v>
      </c>
      <c r="C26" s="168">
        <v>0</v>
      </c>
      <c r="D26" s="191">
        <v>4.2240000000000002</v>
      </c>
      <c r="E26" s="192">
        <v>0.71799999999999997</v>
      </c>
      <c r="F26" s="193">
        <v>4.8000000000000001E-2</v>
      </c>
      <c r="G26" s="194">
        <v>58.06</v>
      </c>
      <c r="H26" s="194">
        <v>7.55</v>
      </c>
      <c r="I26" s="197">
        <v>7.55</v>
      </c>
      <c r="J26" s="198">
        <v>0.11600000000000001</v>
      </c>
      <c r="K26" s="43" t="s">
        <v>768</v>
      </c>
    </row>
    <row r="27" spans="1:11" ht="32.25" customHeight="1" x14ac:dyDescent="0.2">
      <c r="A27" s="16" t="s">
        <v>530</v>
      </c>
      <c r="B27" s="44" t="s">
        <v>775</v>
      </c>
      <c r="C27" s="168">
        <v>0</v>
      </c>
      <c r="D27" s="191">
        <v>4.2240000000000002</v>
      </c>
      <c r="E27" s="192">
        <v>0.71799999999999997</v>
      </c>
      <c r="F27" s="193">
        <v>4.8000000000000001E-2</v>
      </c>
      <c r="G27" s="194">
        <v>89.21</v>
      </c>
      <c r="H27" s="194">
        <v>7.55</v>
      </c>
      <c r="I27" s="197">
        <v>7.55</v>
      </c>
      <c r="J27" s="198">
        <v>0.11600000000000001</v>
      </c>
      <c r="K27" s="43"/>
    </row>
    <row r="28" spans="1:11" ht="32.25" customHeight="1" x14ac:dyDescent="0.2">
      <c r="A28" s="16" t="s">
        <v>531</v>
      </c>
      <c r="B28" s="44" t="s">
        <v>776</v>
      </c>
      <c r="C28" s="168">
        <v>0</v>
      </c>
      <c r="D28" s="191">
        <v>4.2240000000000002</v>
      </c>
      <c r="E28" s="192">
        <v>0.71799999999999997</v>
      </c>
      <c r="F28" s="193">
        <v>4.8000000000000001E-2</v>
      </c>
      <c r="G28" s="194">
        <v>134.51</v>
      </c>
      <c r="H28" s="194">
        <v>7.55</v>
      </c>
      <c r="I28" s="197">
        <v>7.55</v>
      </c>
      <c r="J28" s="198">
        <v>0.11600000000000001</v>
      </c>
      <c r="K28" s="43"/>
    </row>
    <row r="29" spans="1:11" ht="32.25" customHeight="1" x14ac:dyDescent="0.2">
      <c r="A29" s="16" t="s">
        <v>532</v>
      </c>
      <c r="B29" s="44" t="s">
        <v>777</v>
      </c>
      <c r="C29" s="168">
        <v>0</v>
      </c>
      <c r="D29" s="191">
        <v>4.2240000000000002</v>
      </c>
      <c r="E29" s="192">
        <v>0.71799999999999997</v>
      </c>
      <c r="F29" s="193">
        <v>4.8000000000000001E-2</v>
      </c>
      <c r="G29" s="194">
        <v>267.83</v>
      </c>
      <c r="H29" s="194">
        <v>7.55</v>
      </c>
      <c r="I29" s="197">
        <v>7.55</v>
      </c>
      <c r="J29" s="198">
        <v>0.11600000000000001</v>
      </c>
      <c r="K29" s="43"/>
    </row>
    <row r="30" spans="1:11" ht="32.25" customHeight="1" x14ac:dyDescent="0.2">
      <c r="A30" s="16" t="s">
        <v>533</v>
      </c>
      <c r="B30" s="44" t="s">
        <v>778</v>
      </c>
      <c r="C30" s="168">
        <v>0</v>
      </c>
      <c r="D30" s="191">
        <v>2.431</v>
      </c>
      <c r="E30" s="192">
        <v>0.37</v>
      </c>
      <c r="F30" s="193">
        <v>2.1999999999999999E-2</v>
      </c>
      <c r="G30" s="194">
        <v>102.53</v>
      </c>
      <c r="H30" s="194">
        <v>8.76</v>
      </c>
      <c r="I30" s="197">
        <v>8.76</v>
      </c>
      <c r="J30" s="198">
        <v>5.8000000000000003E-2</v>
      </c>
      <c r="K30" s="43"/>
    </row>
    <row r="31" spans="1:11" ht="32.25" customHeight="1" x14ac:dyDescent="0.2">
      <c r="A31" s="16" t="s">
        <v>534</v>
      </c>
      <c r="B31" s="44" t="s">
        <v>779</v>
      </c>
      <c r="C31" s="168">
        <v>0</v>
      </c>
      <c r="D31" s="191">
        <v>2.431</v>
      </c>
      <c r="E31" s="192">
        <v>0.37</v>
      </c>
      <c r="F31" s="193">
        <v>2.1999999999999999E-2</v>
      </c>
      <c r="G31" s="194">
        <v>340.7</v>
      </c>
      <c r="H31" s="194">
        <v>8.76</v>
      </c>
      <c r="I31" s="197">
        <v>8.76</v>
      </c>
      <c r="J31" s="198">
        <v>5.8000000000000003E-2</v>
      </c>
      <c r="K31" s="43">
        <v>929</v>
      </c>
    </row>
    <row r="32" spans="1:11" ht="32.25" customHeight="1" x14ac:dyDescent="0.2">
      <c r="A32" s="16" t="s">
        <v>535</v>
      </c>
      <c r="B32" s="44" t="s">
        <v>780</v>
      </c>
      <c r="C32" s="168">
        <v>0</v>
      </c>
      <c r="D32" s="191">
        <v>2.431</v>
      </c>
      <c r="E32" s="192">
        <v>0.37</v>
      </c>
      <c r="F32" s="193">
        <v>2.1999999999999999E-2</v>
      </c>
      <c r="G32" s="194">
        <v>793.33</v>
      </c>
      <c r="H32" s="194">
        <v>8.76</v>
      </c>
      <c r="I32" s="197">
        <v>8.76</v>
      </c>
      <c r="J32" s="198">
        <v>5.8000000000000003E-2</v>
      </c>
      <c r="K32" s="43"/>
    </row>
    <row r="33" spans="1:11" ht="32.25" customHeight="1" x14ac:dyDescent="0.2">
      <c r="A33" s="16" t="s">
        <v>536</v>
      </c>
      <c r="B33" s="44" t="s">
        <v>781</v>
      </c>
      <c r="C33" s="168">
        <v>0</v>
      </c>
      <c r="D33" s="191">
        <v>2.431</v>
      </c>
      <c r="E33" s="192">
        <v>0.37</v>
      </c>
      <c r="F33" s="193">
        <v>2.1999999999999999E-2</v>
      </c>
      <c r="G33" s="194">
        <v>1624.55</v>
      </c>
      <c r="H33" s="194">
        <v>8.76</v>
      </c>
      <c r="I33" s="197">
        <v>8.76</v>
      </c>
      <c r="J33" s="198">
        <v>5.8000000000000003E-2</v>
      </c>
      <c r="K33" s="43"/>
    </row>
    <row r="34" spans="1:11" ht="32.25" customHeight="1" x14ac:dyDescent="0.2">
      <c r="A34" s="16" t="s">
        <v>537</v>
      </c>
      <c r="B34" s="44" t="s">
        <v>782</v>
      </c>
      <c r="C34" s="168">
        <v>0</v>
      </c>
      <c r="D34" s="191">
        <v>2.431</v>
      </c>
      <c r="E34" s="192">
        <v>0.37</v>
      </c>
      <c r="F34" s="193">
        <v>2.1999999999999999E-2</v>
      </c>
      <c r="G34" s="194">
        <v>4161.88</v>
      </c>
      <c r="H34" s="194">
        <v>8.76</v>
      </c>
      <c r="I34" s="197">
        <v>8.76</v>
      </c>
      <c r="J34" s="198">
        <v>5.8000000000000003E-2</v>
      </c>
      <c r="K34" s="43"/>
    </row>
    <row r="35" spans="1:11" ht="32.25" customHeight="1" x14ac:dyDescent="0.2">
      <c r="A35" s="16" t="s">
        <v>197</v>
      </c>
      <c r="B35" s="44" t="s">
        <v>783</v>
      </c>
      <c r="C35" s="168" t="s">
        <v>469</v>
      </c>
      <c r="D35" s="199">
        <v>25.526</v>
      </c>
      <c r="E35" s="200">
        <v>3.5379999999999998</v>
      </c>
      <c r="F35" s="193">
        <v>1.349</v>
      </c>
      <c r="G35" s="195">
        <v>0</v>
      </c>
      <c r="H35" s="195">
        <v>0</v>
      </c>
      <c r="I35" s="195">
        <v>0</v>
      </c>
      <c r="J35" s="196">
        <v>0</v>
      </c>
      <c r="K35" s="43" t="s">
        <v>768</v>
      </c>
    </row>
    <row r="36" spans="1:11" ht="27.75" customHeight="1" x14ac:dyDescent="0.2">
      <c r="A36" s="16" t="s">
        <v>198</v>
      </c>
      <c r="B36" s="44">
        <v>986</v>
      </c>
      <c r="C36" s="167">
        <v>0</v>
      </c>
      <c r="D36" s="191">
        <v>-6.7439999999999998</v>
      </c>
      <c r="E36" s="192">
        <v>-1.276</v>
      </c>
      <c r="F36" s="193">
        <v>-9.4E-2</v>
      </c>
      <c r="G36" s="160">
        <v>0</v>
      </c>
      <c r="H36" s="195">
        <v>0</v>
      </c>
      <c r="I36" s="195">
        <v>0</v>
      </c>
      <c r="J36" s="196">
        <v>0</v>
      </c>
      <c r="K36" s="43" t="s">
        <v>768</v>
      </c>
    </row>
    <row r="37" spans="1:11" ht="27.75" customHeight="1" x14ac:dyDescent="0.2">
      <c r="A37" s="16" t="s">
        <v>199</v>
      </c>
      <c r="B37" s="44">
        <v>970</v>
      </c>
      <c r="C37" s="168">
        <v>0</v>
      </c>
      <c r="D37" s="191">
        <v>-5.5910000000000002</v>
      </c>
      <c r="E37" s="192">
        <v>-1.0369999999999999</v>
      </c>
      <c r="F37" s="193">
        <v>-7.4999999999999997E-2</v>
      </c>
      <c r="G37" s="160">
        <v>0</v>
      </c>
      <c r="H37" s="195">
        <v>0</v>
      </c>
      <c r="I37" s="195">
        <v>0</v>
      </c>
      <c r="J37" s="196">
        <v>0</v>
      </c>
      <c r="K37" s="43" t="s">
        <v>768</v>
      </c>
    </row>
    <row r="38" spans="1:11" ht="27.75" customHeight="1" x14ac:dyDescent="0.2">
      <c r="A38" s="16" t="s">
        <v>200</v>
      </c>
      <c r="B38" s="44" t="s">
        <v>784</v>
      </c>
      <c r="C38" s="168">
        <v>0</v>
      </c>
      <c r="D38" s="191">
        <v>-6.7439999999999998</v>
      </c>
      <c r="E38" s="192">
        <v>-1.276</v>
      </c>
      <c r="F38" s="193">
        <v>-9.4E-2</v>
      </c>
      <c r="G38" s="160">
        <v>0</v>
      </c>
      <c r="H38" s="195">
        <v>0</v>
      </c>
      <c r="I38" s="195">
        <v>0</v>
      </c>
      <c r="J38" s="198">
        <v>0.216</v>
      </c>
      <c r="K38" s="43" t="s">
        <v>768</v>
      </c>
    </row>
    <row r="39" spans="1:11" ht="27.75" customHeight="1" x14ac:dyDescent="0.2">
      <c r="A39" s="16" t="s">
        <v>201</v>
      </c>
      <c r="B39" s="44" t="s">
        <v>785</v>
      </c>
      <c r="C39" s="168">
        <v>0</v>
      </c>
      <c r="D39" s="191">
        <v>-6.7439999999999998</v>
      </c>
      <c r="E39" s="192">
        <v>-1.276</v>
      </c>
      <c r="F39" s="193">
        <v>-9.4E-2</v>
      </c>
      <c r="G39" s="160">
        <v>0</v>
      </c>
      <c r="H39" s="195">
        <v>0</v>
      </c>
      <c r="I39" s="195">
        <v>0</v>
      </c>
      <c r="J39" s="196">
        <v>0</v>
      </c>
      <c r="K39" s="43" t="s">
        <v>768</v>
      </c>
    </row>
    <row r="40" spans="1:11" ht="27.75" customHeight="1" x14ac:dyDescent="0.2">
      <c r="A40" s="16" t="s">
        <v>202</v>
      </c>
      <c r="B40" s="44" t="s">
        <v>786</v>
      </c>
      <c r="C40" s="168">
        <v>0</v>
      </c>
      <c r="D40" s="191">
        <v>-5.5910000000000002</v>
      </c>
      <c r="E40" s="192">
        <v>-1.0369999999999999</v>
      </c>
      <c r="F40" s="193">
        <v>-7.4999999999999997E-2</v>
      </c>
      <c r="G40" s="160">
        <v>0</v>
      </c>
      <c r="H40" s="195">
        <v>0</v>
      </c>
      <c r="I40" s="195">
        <v>0</v>
      </c>
      <c r="J40" s="198">
        <v>0.16</v>
      </c>
      <c r="K40" s="43" t="s">
        <v>768</v>
      </c>
    </row>
    <row r="41" spans="1:11" ht="27.75" customHeight="1" x14ac:dyDescent="0.2">
      <c r="A41" s="16" t="s">
        <v>203</v>
      </c>
      <c r="B41" s="44" t="s">
        <v>787</v>
      </c>
      <c r="C41" s="168">
        <v>0</v>
      </c>
      <c r="D41" s="191">
        <v>-5.5910000000000002</v>
      </c>
      <c r="E41" s="192">
        <v>-1.0369999999999999</v>
      </c>
      <c r="F41" s="193">
        <v>-7.4999999999999997E-2</v>
      </c>
      <c r="G41" s="160">
        <v>0</v>
      </c>
      <c r="H41" s="195">
        <v>0</v>
      </c>
      <c r="I41" s="195">
        <v>0</v>
      </c>
      <c r="J41" s="196">
        <v>0</v>
      </c>
      <c r="K41" s="43" t="s">
        <v>768</v>
      </c>
    </row>
    <row r="42" spans="1:11" ht="27.75" customHeight="1" x14ac:dyDescent="0.2">
      <c r="A42" s="16" t="s">
        <v>204</v>
      </c>
      <c r="B42" s="44" t="s">
        <v>788</v>
      </c>
      <c r="C42" s="168">
        <v>0</v>
      </c>
      <c r="D42" s="191">
        <v>-3.4140000000000001</v>
      </c>
      <c r="E42" s="192">
        <v>-0.57999999999999996</v>
      </c>
      <c r="F42" s="193">
        <v>-3.9E-2</v>
      </c>
      <c r="G42" s="194">
        <v>64.19</v>
      </c>
      <c r="H42" s="195">
        <v>0</v>
      </c>
      <c r="I42" s="195">
        <v>0</v>
      </c>
      <c r="J42" s="198">
        <v>0.13300000000000001</v>
      </c>
      <c r="K42" s="43" t="s">
        <v>768</v>
      </c>
    </row>
    <row r="43" spans="1:11" ht="27.75" customHeight="1" x14ac:dyDescent="0.2">
      <c r="A43" s="16" t="s">
        <v>205</v>
      </c>
      <c r="B43" s="44" t="s">
        <v>789</v>
      </c>
      <c r="C43" s="168">
        <v>0</v>
      </c>
      <c r="D43" s="191">
        <v>-3.4140000000000001</v>
      </c>
      <c r="E43" s="192">
        <v>-0.57999999999999996</v>
      </c>
      <c r="F43" s="193">
        <v>-3.9E-2</v>
      </c>
      <c r="G43" s="194">
        <v>64.19</v>
      </c>
      <c r="H43" s="195">
        <v>0</v>
      </c>
      <c r="I43" s="195">
        <v>0</v>
      </c>
      <c r="J43" s="196">
        <v>0</v>
      </c>
      <c r="K43" s="43" t="s">
        <v>768</v>
      </c>
    </row>
    <row r="44" spans="1:11" ht="27.75" customHeight="1" x14ac:dyDescent="0.2">
      <c r="C44" s="3"/>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15">
    <mergeCell ref="E1:K1"/>
    <mergeCell ref="B1:D1"/>
    <mergeCell ref="I9:K9"/>
    <mergeCell ref="A2:K2"/>
    <mergeCell ref="C5:D5"/>
    <mergeCell ref="C6:D6"/>
    <mergeCell ref="G5:H5"/>
    <mergeCell ref="G6:H6"/>
    <mergeCell ref="G4:K4"/>
    <mergeCell ref="A4:E4"/>
    <mergeCell ref="C7:D7"/>
    <mergeCell ref="B8:E8"/>
    <mergeCell ref="G9:H9"/>
    <mergeCell ref="G7:H7"/>
    <mergeCell ref="G8:H8"/>
  </mergeCells>
  <phoneticPr fontId="5" type="noConversion"/>
  <hyperlinks>
    <hyperlink ref="A1" location="Overview!A1" display="Back to Overview"/>
  </hyperlinks>
  <pageMargins left="0.39370078740157483" right="0.35433070866141736" top="0.86614173228346458" bottom="0.74803149606299213" header="0.43307086614173229" footer="0.51181102362204722"/>
  <pageSetup paperSize="9" scale="44" fitToHeight="0" orientation="portrait" r:id="rId2"/>
  <headerFooter scaleWithDoc="0">
    <oddHeader>&amp;L&amp;"Arial,Bold"Annex 1&amp;"Arial,Regular" - Schedule of Charges for use of the Distribution System by LV and HV Designated Properties</oddHeader>
    <oddFooter>&amp;LNote: Where a tariff only has a p/kWh unit rate in Unit Charge 1 then this unit rate applies at all times.</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P347"/>
  <sheetViews>
    <sheetView zoomScale="85" zoomScaleNormal="85" zoomScaleSheetLayoutView="100" workbookViewId="0">
      <selection activeCell="J347" sqref="J347"/>
    </sheetView>
  </sheetViews>
  <sheetFormatPr defaultColWidth="9.140625" defaultRowHeight="27.75" customHeight="1" x14ac:dyDescent="0.2"/>
  <cols>
    <col min="1" max="1" width="16" style="51" bestFit="1" customWidth="1"/>
    <col min="2" max="2" width="14.140625" style="51" bestFit="1" customWidth="1"/>
    <col min="3" max="3" width="14.42578125" style="51" bestFit="1" customWidth="1"/>
    <col min="4" max="4" width="15.28515625" style="58" customWidth="1"/>
    <col min="5" max="6" width="14.42578125" style="58" bestFit="1" customWidth="1"/>
    <col min="7" max="7" width="36.28515625" style="58" bestFit="1" customWidth="1"/>
    <col min="8" max="8" width="14.7109375" style="58" customWidth="1"/>
    <col min="9" max="9" width="11.5703125" style="59" bestFit="1" customWidth="1"/>
    <col min="10" max="10" width="15.140625" style="60" bestFit="1" customWidth="1"/>
    <col min="11" max="11" width="15.5703125" style="60" bestFit="1" customWidth="1"/>
    <col min="12" max="12" width="15.5703125" style="51" bestFit="1" customWidth="1"/>
    <col min="13" max="13" width="11.5703125" style="51" bestFit="1" customWidth="1"/>
    <col min="14" max="14" width="12.5703125" style="51" bestFit="1" customWidth="1"/>
    <col min="15" max="15" width="15.5703125" style="51" bestFit="1" customWidth="1"/>
    <col min="16" max="17" width="15.5703125" style="51" customWidth="1"/>
    <col min="18" max="16384" width="9.140625" style="51"/>
  </cols>
  <sheetData>
    <row r="1" spans="1:16" ht="66.75" customHeight="1" x14ac:dyDescent="0.2">
      <c r="A1" s="49" t="s">
        <v>30</v>
      </c>
      <c r="B1" s="49"/>
      <c r="C1" s="246" t="s">
        <v>171</v>
      </c>
      <c r="D1" s="246"/>
      <c r="E1" s="50"/>
      <c r="F1" s="249" t="s">
        <v>62</v>
      </c>
      <c r="G1" s="249"/>
      <c r="H1" s="249"/>
      <c r="I1" s="249"/>
      <c r="J1" s="249"/>
      <c r="K1" s="249"/>
      <c r="L1" s="249"/>
      <c r="M1" s="249"/>
      <c r="N1" s="249"/>
      <c r="O1" s="249"/>
      <c r="P1" s="249"/>
    </row>
    <row r="2" spans="1:16" s="52" customFormat="1" ht="25.5" customHeight="1" x14ac:dyDescent="0.2">
      <c r="A2" s="247" t="str">
        <f>Overview!B4&amp; " - Effective from "&amp;Overview!D4&amp;" - "&amp;Overview!E4&amp;" Designated EHV charges"</f>
        <v>National Grid Electricity Distribution (East Midlands) plc  - Effective from 1 April 2025 - Final Designated EHV charges</v>
      </c>
      <c r="B2" s="248"/>
      <c r="C2" s="248"/>
      <c r="D2" s="248"/>
      <c r="E2" s="248"/>
      <c r="F2" s="248"/>
      <c r="G2" s="248"/>
      <c r="H2" s="248"/>
      <c r="I2" s="248"/>
      <c r="J2" s="248"/>
      <c r="K2" s="248"/>
      <c r="L2" s="248"/>
      <c r="M2" s="248"/>
      <c r="N2" s="248"/>
      <c r="O2" s="248"/>
      <c r="P2" s="248"/>
    </row>
    <row r="3" spans="1:16" s="79" customFormat="1" ht="10.5" customHeight="1" x14ac:dyDescent="0.2">
      <c r="A3" s="78"/>
      <c r="B3" s="78"/>
      <c r="C3" s="78"/>
      <c r="D3" s="78"/>
      <c r="E3" s="78"/>
      <c r="F3" s="78"/>
      <c r="G3" s="78"/>
      <c r="H3" s="78"/>
      <c r="I3" s="78"/>
      <c r="J3" s="78"/>
      <c r="K3" s="78"/>
      <c r="L3" s="78"/>
      <c r="M3" s="78"/>
      <c r="N3" s="78"/>
      <c r="O3" s="78"/>
    </row>
    <row r="4" spans="1:16" s="79" customFormat="1" ht="25.5" customHeight="1" x14ac:dyDescent="0.2">
      <c r="A4" s="231" t="s">
        <v>110</v>
      </c>
      <c r="B4" s="231"/>
      <c r="C4" s="231"/>
      <c r="D4" s="231"/>
      <c r="E4" s="231"/>
      <c r="F4" s="231"/>
      <c r="G4" s="78"/>
      <c r="H4" s="78"/>
      <c r="I4" s="78"/>
      <c r="J4" s="78"/>
      <c r="K4" s="78"/>
      <c r="L4" s="78"/>
      <c r="M4" s="78"/>
      <c r="N4" s="78"/>
      <c r="O4" s="78"/>
    </row>
    <row r="5" spans="1:16" s="79" customFormat="1" ht="25.5" customHeight="1" x14ac:dyDescent="0.2">
      <c r="A5" s="242" t="s">
        <v>19</v>
      </c>
      <c r="B5" s="243"/>
      <c r="C5" s="243"/>
      <c r="D5" s="245" t="s">
        <v>107</v>
      </c>
      <c r="E5" s="245"/>
      <c r="F5" s="245"/>
      <c r="G5" s="78"/>
      <c r="H5" s="78"/>
      <c r="I5" s="78"/>
      <c r="J5" s="78"/>
      <c r="K5" s="78"/>
      <c r="L5" s="78"/>
      <c r="M5" s="78"/>
      <c r="N5" s="78"/>
      <c r="O5" s="78"/>
    </row>
    <row r="6" spans="1:16" s="79" customFormat="1" ht="48" customHeight="1" x14ac:dyDescent="0.2">
      <c r="A6" s="244" t="s">
        <v>106</v>
      </c>
      <c r="B6" s="244"/>
      <c r="C6" s="244"/>
      <c r="D6" s="234" t="s">
        <v>749</v>
      </c>
      <c r="E6" s="234"/>
      <c r="F6" s="234"/>
      <c r="G6" s="78"/>
      <c r="H6" s="78"/>
      <c r="I6" s="78"/>
      <c r="J6" s="78"/>
      <c r="K6" s="78"/>
      <c r="L6" s="78"/>
      <c r="M6" s="78"/>
      <c r="N6" s="78"/>
      <c r="O6" s="78"/>
    </row>
    <row r="7" spans="1:16" s="79" customFormat="1" ht="53.25" customHeight="1" x14ac:dyDescent="0.2">
      <c r="A7" s="244" t="s">
        <v>24</v>
      </c>
      <c r="B7" s="244"/>
      <c r="C7" s="244"/>
      <c r="D7" s="234" t="s">
        <v>25</v>
      </c>
      <c r="E7" s="234"/>
      <c r="F7" s="234"/>
      <c r="G7" s="78"/>
      <c r="H7" s="78"/>
      <c r="I7" s="78"/>
      <c r="J7" s="78"/>
      <c r="K7" s="78"/>
      <c r="L7" s="78"/>
      <c r="M7" s="78"/>
      <c r="N7" s="78"/>
      <c r="O7" s="78"/>
    </row>
    <row r="8" spans="1:16" s="79" customFormat="1" ht="25.5" customHeight="1" x14ac:dyDescent="0.2">
      <c r="G8" s="78"/>
      <c r="H8" s="78"/>
      <c r="I8" s="78"/>
      <c r="J8" s="78"/>
      <c r="K8" s="78"/>
      <c r="L8" s="78"/>
      <c r="M8" s="78"/>
      <c r="N8" s="78"/>
      <c r="O8" s="78"/>
    </row>
    <row r="9" spans="1:16" s="79" customFormat="1" ht="10.5" customHeight="1" x14ac:dyDescent="0.2">
      <c r="A9" s="78"/>
      <c r="B9" s="78"/>
      <c r="C9" s="78"/>
      <c r="D9" s="78"/>
      <c r="E9" s="78"/>
      <c r="F9" s="78"/>
      <c r="G9" s="78"/>
      <c r="H9" s="78"/>
      <c r="I9" s="78"/>
      <c r="J9" s="78"/>
      <c r="K9" s="78"/>
      <c r="L9" s="78"/>
      <c r="M9" s="78"/>
      <c r="N9" s="78"/>
      <c r="O9" s="78"/>
    </row>
    <row r="10" spans="1:16" ht="63.75" x14ac:dyDescent="0.2">
      <c r="A10" s="53" t="s">
        <v>97</v>
      </c>
      <c r="B10" s="54" t="s">
        <v>65</v>
      </c>
      <c r="C10" s="53" t="s">
        <v>66</v>
      </c>
      <c r="D10" s="53" t="s">
        <v>99</v>
      </c>
      <c r="E10" s="54" t="s">
        <v>65</v>
      </c>
      <c r="F10" s="53" t="s">
        <v>67</v>
      </c>
      <c r="G10" s="55" t="s">
        <v>61</v>
      </c>
      <c r="H10" s="55" t="s">
        <v>654</v>
      </c>
      <c r="I10" s="56" t="s">
        <v>165</v>
      </c>
      <c r="J10" s="55" t="s">
        <v>100</v>
      </c>
      <c r="K10" s="55" t="s">
        <v>163</v>
      </c>
      <c r="L10" s="127" t="s">
        <v>177</v>
      </c>
      <c r="M10" s="56" t="s">
        <v>166</v>
      </c>
      <c r="N10" s="55" t="s">
        <v>101</v>
      </c>
      <c r="O10" s="55" t="s">
        <v>164</v>
      </c>
      <c r="P10" s="127" t="s">
        <v>178</v>
      </c>
    </row>
    <row r="11" spans="1:16" ht="25.5" x14ac:dyDescent="0.2">
      <c r="A11" s="206">
        <v>61</v>
      </c>
      <c r="B11" s="90">
        <f>IF(A11="","",A11)</f>
        <v>61</v>
      </c>
      <c r="C11" s="207" t="s">
        <v>2078</v>
      </c>
      <c r="D11" s="208"/>
      <c r="E11" s="90" t="str">
        <f>IF(D11="","",D11)</f>
        <v/>
      </c>
      <c r="F11" s="207" t="s">
        <v>768</v>
      </c>
      <c r="G11" s="57" t="s">
        <v>798</v>
      </c>
      <c r="H11" s="201">
        <v>4</v>
      </c>
      <c r="I11" s="202">
        <v>1.653</v>
      </c>
      <c r="J11" s="203">
        <v>151.73999999999978</v>
      </c>
      <c r="K11" s="203">
        <v>1.93</v>
      </c>
      <c r="L11" s="203">
        <v>1.93</v>
      </c>
      <c r="M11" s="204">
        <v>0</v>
      </c>
      <c r="N11" s="205">
        <v>0</v>
      </c>
      <c r="O11" s="205">
        <v>0</v>
      </c>
      <c r="P11" s="205">
        <v>0</v>
      </c>
    </row>
    <row r="12" spans="1:16" ht="12.75" x14ac:dyDescent="0.2">
      <c r="A12" s="206">
        <v>155</v>
      </c>
      <c r="B12" s="90">
        <f t="shared" ref="B12:B75" si="0">IF(A12="","",A12)</f>
        <v>155</v>
      </c>
      <c r="C12" s="207" t="s">
        <v>2079</v>
      </c>
      <c r="D12" s="208">
        <v>479</v>
      </c>
      <c r="E12" s="90">
        <f t="shared" ref="E12:E75" si="1">IF(D12="","",D12)</f>
        <v>479</v>
      </c>
      <c r="F12" s="207" t="s">
        <v>2080</v>
      </c>
      <c r="G12" s="57" t="s">
        <v>799</v>
      </c>
      <c r="H12" s="201">
        <v>0</v>
      </c>
      <c r="I12" s="202">
        <v>0</v>
      </c>
      <c r="J12" s="203">
        <v>53.96</v>
      </c>
      <c r="K12" s="203">
        <v>1.57</v>
      </c>
      <c r="L12" s="203">
        <v>1.57</v>
      </c>
      <c r="M12" s="204">
        <v>-1.137</v>
      </c>
      <c r="N12" s="205">
        <v>1439.04</v>
      </c>
      <c r="O12" s="205">
        <v>0.05</v>
      </c>
      <c r="P12" s="205">
        <v>0.05</v>
      </c>
    </row>
    <row r="13" spans="1:16" ht="12.75" x14ac:dyDescent="0.2">
      <c r="A13" s="206">
        <v>156</v>
      </c>
      <c r="B13" s="90">
        <f t="shared" si="0"/>
        <v>156</v>
      </c>
      <c r="C13" s="207" t="s">
        <v>2081</v>
      </c>
      <c r="D13" s="208">
        <v>480</v>
      </c>
      <c r="E13" s="90">
        <f t="shared" si="1"/>
        <v>480</v>
      </c>
      <c r="F13" s="207" t="s">
        <v>2082</v>
      </c>
      <c r="G13" s="57" t="s">
        <v>800</v>
      </c>
      <c r="H13" s="201">
        <v>0</v>
      </c>
      <c r="I13" s="202">
        <v>0.505</v>
      </c>
      <c r="J13" s="203">
        <v>5.79</v>
      </c>
      <c r="K13" s="203">
        <v>0.83</v>
      </c>
      <c r="L13" s="203">
        <v>0.83</v>
      </c>
      <c r="M13" s="204">
        <v>-0.83</v>
      </c>
      <c r="N13" s="205">
        <v>307.04000000000002</v>
      </c>
      <c r="O13" s="205">
        <v>0.05</v>
      </c>
      <c r="P13" s="205">
        <v>0.05</v>
      </c>
    </row>
    <row r="14" spans="1:16" ht="12.75" x14ac:dyDescent="0.2">
      <c r="A14" s="206">
        <v>157</v>
      </c>
      <c r="B14" s="90">
        <f t="shared" si="0"/>
        <v>157</v>
      </c>
      <c r="C14" s="207" t="s">
        <v>2083</v>
      </c>
      <c r="D14" s="208">
        <v>481</v>
      </c>
      <c r="E14" s="90">
        <f t="shared" si="1"/>
        <v>481</v>
      </c>
      <c r="F14" s="207" t="s">
        <v>2084</v>
      </c>
      <c r="G14" s="57" t="s">
        <v>801</v>
      </c>
      <c r="H14" s="201">
        <v>0</v>
      </c>
      <c r="I14" s="202">
        <v>2.6850000000000001</v>
      </c>
      <c r="J14" s="203">
        <v>16.46</v>
      </c>
      <c r="K14" s="203">
        <v>1.0900000000000001</v>
      </c>
      <c r="L14" s="203">
        <v>1.0900000000000001</v>
      </c>
      <c r="M14" s="204">
        <v>-3.222</v>
      </c>
      <c r="N14" s="205">
        <v>461.97</v>
      </c>
      <c r="O14" s="205">
        <v>0.05</v>
      </c>
      <c r="P14" s="205">
        <v>0.05</v>
      </c>
    </row>
    <row r="15" spans="1:16" ht="12.75" x14ac:dyDescent="0.2">
      <c r="A15" s="206">
        <v>159</v>
      </c>
      <c r="B15" s="90">
        <f t="shared" si="0"/>
        <v>159</v>
      </c>
      <c r="C15" s="207" t="s">
        <v>2085</v>
      </c>
      <c r="D15" s="208">
        <v>483</v>
      </c>
      <c r="E15" s="90">
        <f t="shared" si="1"/>
        <v>483</v>
      </c>
      <c r="F15" s="207" t="s">
        <v>2086</v>
      </c>
      <c r="G15" s="57" t="s">
        <v>802</v>
      </c>
      <c r="H15" s="201">
        <v>1</v>
      </c>
      <c r="I15" s="202">
        <v>1.623</v>
      </c>
      <c r="J15" s="203">
        <v>16.100000000000023</v>
      </c>
      <c r="K15" s="203">
        <v>2.36</v>
      </c>
      <c r="L15" s="203">
        <v>2.36</v>
      </c>
      <c r="M15" s="204">
        <v>0</v>
      </c>
      <c r="N15" s="205">
        <v>1968.2</v>
      </c>
      <c r="O15" s="205">
        <v>0.05</v>
      </c>
      <c r="P15" s="205">
        <v>0.05</v>
      </c>
    </row>
    <row r="16" spans="1:16" ht="12.75" x14ac:dyDescent="0.2">
      <c r="A16" s="206">
        <v>160</v>
      </c>
      <c r="B16" s="90">
        <f t="shared" si="0"/>
        <v>160</v>
      </c>
      <c r="C16" s="207" t="s">
        <v>2087</v>
      </c>
      <c r="D16" s="208">
        <v>484</v>
      </c>
      <c r="E16" s="90">
        <f t="shared" si="1"/>
        <v>484</v>
      </c>
      <c r="F16" s="207" t="s">
        <v>2088</v>
      </c>
      <c r="G16" s="57" t="s">
        <v>803</v>
      </c>
      <c r="H16" s="201">
        <v>1</v>
      </c>
      <c r="I16" s="202">
        <v>1.7410000000000001</v>
      </c>
      <c r="J16" s="203">
        <v>8.36</v>
      </c>
      <c r="K16" s="203">
        <v>1.54</v>
      </c>
      <c r="L16" s="203">
        <v>1.54</v>
      </c>
      <c r="M16" s="204">
        <v>0</v>
      </c>
      <c r="N16" s="205">
        <v>148.05000000000001</v>
      </c>
      <c r="O16" s="205">
        <v>0.05</v>
      </c>
      <c r="P16" s="205">
        <v>0.05</v>
      </c>
    </row>
    <row r="17" spans="1:16" ht="12.75" x14ac:dyDescent="0.2">
      <c r="A17" s="206">
        <v>161</v>
      </c>
      <c r="B17" s="90">
        <f t="shared" si="0"/>
        <v>161</v>
      </c>
      <c r="C17" s="207" t="s">
        <v>2089</v>
      </c>
      <c r="D17" s="208">
        <v>485</v>
      </c>
      <c r="E17" s="90">
        <f t="shared" si="1"/>
        <v>485</v>
      </c>
      <c r="F17" s="207" t="s">
        <v>2090</v>
      </c>
      <c r="G17" s="57" t="s">
        <v>804</v>
      </c>
      <c r="H17" s="201">
        <v>0</v>
      </c>
      <c r="I17" s="202">
        <v>0.47099999999999997</v>
      </c>
      <c r="J17" s="203">
        <v>719.46</v>
      </c>
      <c r="K17" s="203">
        <v>2.98</v>
      </c>
      <c r="L17" s="203">
        <v>2.98</v>
      </c>
      <c r="M17" s="204">
        <v>-3.8879999999999999</v>
      </c>
      <c r="N17" s="205">
        <v>719.46</v>
      </c>
      <c r="O17" s="205">
        <v>0.05</v>
      </c>
      <c r="P17" s="205">
        <v>0.05</v>
      </c>
    </row>
    <row r="18" spans="1:16" ht="12.75" x14ac:dyDescent="0.2">
      <c r="A18" s="206">
        <v>162</v>
      </c>
      <c r="B18" s="90">
        <f t="shared" si="0"/>
        <v>162</v>
      </c>
      <c r="C18" s="207" t="s">
        <v>2091</v>
      </c>
      <c r="D18" s="208">
        <v>486</v>
      </c>
      <c r="E18" s="90">
        <f t="shared" si="1"/>
        <v>486</v>
      </c>
      <c r="F18" s="207" t="s">
        <v>2092</v>
      </c>
      <c r="G18" s="57" t="s">
        <v>1324</v>
      </c>
      <c r="H18" s="201">
        <v>0</v>
      </c>
      <c r="I18" s="202">
        <v>0.505</v>
      </c>
      <c r="J18" s="203">
        <v>4.7</v>
      </c>
      <c r="K18" s="203">
        <v>1.45</v>
      </c>
      <c r="L18" s="203">
        <v>1.45</v>
      </c>
      <c r="M18" s="204">
        <v>-1.345</v>
      </c>
      <c r="N18" s="205">
        <v>470.41</v>
      </c>
      <c r="O18" s="205">
        <v>0.05</v>
      </c>
      <c r="P18" s="205">
        <v>0.05</v>
      </c>
    </row>
    <row r="19" spans="1:16" ht="12.75" x14ac:dyDescent="0.2">
      <c r="A19" s="206">
        <v>163</v>
      </c>
      <c r="B19" s="90">
        <f t="shared" si="0"/>
        <v>163</v>
      </c>
      <c r="C19" s="207" t="s">
        <v>2093</v>
      </c>
      <c r="D19" s="208">
        <v>487</v>
      </c>
      <c r="E19" s="90">
        <f t="shared" si="1"/>
        <v>487</v>
      </c>
      <c r="F19" s="207" t="s">
        <v>2094</v>
      </c>
      <c r="G19" s="57" t="s">
        <v>805</v>
      </c>
      <c r="H19" s="201">
        <v>0</v>
      </c>
      <c r="I19" s="202">
        <v>2.3450000000000002</v>
      </c>
      <c r="J19" s="203">
        <v>156.41</v>
      </c>
      <c r="K19" s="203">
        <v>1.1000000000000001</v>
      </c>
      <c r="L19" s="203">
        <v>1.1000000000000001</v>
      </c>
      <c r="M19" s="204">
        <v>-2.9430000000000001</v>
      </c>
      <c r="N19" s="205">
        <v>156.41</v>
      </c>
      <c r="O19" s="205">
        <v>0.05</v>
      </c>
      <c r="P19" s="205">
        <v>0.05</v>
      </c>
    </row>
    <row r="20" spans="1:16" ht="12.75" x14ac:dyDescent="0.2">
      <c r="A20" s="206">
        <v>166</v>
      </c>
      <c r="B20" s="90">
        <f t="shared" si="0"/>
        <v>166</v>
      </c>
      <c r="C20" s="207">
        <v>1170001415724</v>
      </c>
      <c r="D20" s="208">
        <v>490</v>
      </c>
      <c r="E20" s="90">
        <f t="shared" si="1"/>
        <v>490</v>
      </c>
      <c r="F20" s="207" t="s">
        <v>2095</v>
      </c>
      <c r="G20" s="57" t="s">
        <v>1252</v>
      </c>
      <c r="H20" s="201">
        <v>0</v>
      </c>
      <c r="I20" s="202">
        <v>0</v>
      </c>
      <c r="J20" s="203">
        <v>116.02</v>
      </c>
      <c r="K20" s="203">
        <v>3.42</v>
      </c>
      <c r="L20" s="203">
        <v>3.42</v>
      </c>
      <c r="M20" s="204">
        <v>0</v>
      </c>
      <c r="N20" s="205">
        <v>4060.82</v>
      </c>
      <c r="O20" s="205">
        <v>0.05</v>
      </c>
      <c r="P20" s="205">
        <v>0.05</v>
      </c>
    </row>
    <row r="21" spans="1:16" ht="12.75" x14ac:dyDescent="0.2">
      <c r="A21" s="206">
        <v>167</v>
      </c>
      <c r="B21" s="90">
        <f t="shared" si="0"/>
        <v>167</v>
      </c>
      <c r="C21" s="207" t="s">
        <v>2096</v>
      </c>
      <c r="D21" s="208">
        <v>491</v>
      </c>
      <c r="E21" s="90">
        <f t="shared" si="1"/>
        <v>491</v>
      </c>
      <c r="F21" s="207" t="s">
        <v>2097</v>
      </c>
      <c r="G21" s="57" t="s">
        <v>806</v>
      </c>
      <c r="H21" s="201">
        <v>0</v>
      </c>
      <c r="I21" s="202">
        <v>1.58</v>
      </c>
      <c r="J21" s="203">
        <v>28.56</v>
      </c>
      <c r="K21" s="203">
        <v>1.93</v>
      </c>
      <c r="L21" s="203">
        <v>1.93</v>
      </c>
      <c r="M21" s="204">
        <v>0</v>
      </c>
      <c r="N21" s="205">
        <v>2713.08</v>
      </c>
      <c r="O21" s="205">
        <v>0.05</v>
      </c>
      <c r="P21" s="205">
        <v>0.05</v>
      </c>
    </row>
    <row r="22" spans="1:16" ht="12.75" x14ac:dyDescent="0.2">
      <c r="A22" s="206">
        <v>168</v>
      </c>
      <c r="B22" s="90">
        <f t="shared" si="0"/>
        <v>168</v>
      </c>
      <c r="C22" s="207">
        <v>1170001544439</v>
      </c>
      <c r="D22" s="208">
        <v>492</v>
      </c>
      <c r="E22" s="90">
        <f t="shared" si="1"/>
        <v>492</v>
      </c>
      <c r="F22" s="207" t="s">
        <v>2098</v>
      </c>
      <c r="G22" s="57" t="s">
        <v>807</v>
      </c>
      <c r="H22" s="201">
        <v>0</v>
      </c>
      <c r="I22" s="202">
        <v>0</v>
      </c>
      <c r="J22" s="203">
        <v>8.24</v>
      </c>
      <c r="K22" s="203">
        <v>3.42</v>
      </c>
      <c r="L22" s="203">
        <v>3.42</v>
      </c>
      <c r="M22" s="204">
        <v>0</v>
      </c>
      <c r="N22" s="205">
        <v>5603.81</v>
      </c>
      <c r="O22" s="205">
        <v>0.05</v>
      </c>
      <c r="P22" s="205">
        <v>0.05</v>
      </c>
    </row>
    <row r="23" spans="1:16" ht="12.75" x14ac:dyDescent="0.2">
      <c r="A23" s="206">
        <v>169</v>
      </c>
      <c r="B23" s="90">
        <f t="shared" si="0"/>
        <v>169</v>
      </c>
      <c r="C23" s="207">
        <v>1170001544633</v>
      </c>
      <c r="D23" s="208">
        <v>493</v>
      </c>
      <c r="E23" s="90">
        <f t="shared" si="1"/>
        <v>493</v>
      </c>
      <c r="F23" s="207" t="s">
        <v>2099</v>
      </c>
      <c r="G23" s="57" t="s">
        <v>808</v>
      </c>
      <c r="H23" s="201">
        <v>0</v>
      </c>
      <c r="I23" s="202">
        <v>0</v>
      </c>
      <c r="J23" s="203">
        <v>8.07</v>
      </c>
      <c r="K23" s="203">
        <v>3.42</v>
      </c>
      <c r="L23" s="203">
        <v>3.42</v>
      </c>
      <c r="M23" s="204">
        <v>0</v>
      </c>
      <c r="N23" s="205">
        <v>5383.17</v>
      </c>
      <c r="O23" s="205">
        <v>0.05</v>
      </c>
      <c r="P23" s="205">
        <v>0.05</v>
      </c>
    </row>
    <row r="24" spans="1:16" ht="12.75" x14ac:dyDescent="0.2">
      <c r="A24" s="206">
        <v>173</v>
      </c>
      <c r="B24" s="90">
        <f t="shared" si="0"/>
        <v>173</v>
      </c>
      <c r="C24" s="207">
        <v>1170001694589</v>
      </c>
      <c r="D24" s="208">
        <v>497</v>
      </c>
      <c r="E24" s="90">
        <f t="shared" si="1"/>
        <v>497</v>
      </c>
      <c r="F24" s="207" t="s">
        <v>2100</v>
      </c>
      <c r="G24" s="57" t="s">
        <v>1029</v>
      </c>
      <c r="H24" s="201">
        <v>0</v>
      </c>
      <c r="I24" s="202">
        <v>0</v>
      </c>
      <c r="J24" s="203">
        <v>4.58</v>
      </c>
      <c r="K24" s="203">
        <v>1.18</v>
      </c>
      <c r="L24" s="203">
        <v>1.18</v>
      </c>
      <c r="M24" s="204">
        <v>-0.29299999999999998</v>
      </c>
      <c r="N24" s="205">
        <v>915.45</v>
      </c>
      <c r="O24" s="205">
        <v>0.05</v>
      </c>
      <c r="P24" s="205">
        <v>0.05</v>
      </c>
    </row>
    <row r="25" spans="1:16" ht="12.75" x14ac:dyDescent="0.2">
      <c r="A25" s="206">
        <v>176</v>
      </c>
      <c r="B25" s="90">
        <f t="shared" si="0"/>
        <v>176</v>
      </c>
      <c r="C25" s="207">
        <v>1170001813100</v>
      </c>
      <c r="D25" s="208">
        <v>500</v>
      </c>
      <c r="E25" s="90">
        <f t="shared" si="1"/>
        <v>500</v>
      </c>
      <c r="F25" s="207">
        <v>1170001813110</v>
      </c>
      <c r="G25" s="57" t="s">
        <v>1253</v>
      </c>
      <c r="H25" s="201">
        <v>0</v>
      </c>
      <c r="I25" s="202">
        <v>0</v>
      </c>
      <c r="J25" s="203">
        <v>460.01</v>
      </c>
      <c r="K25" s="203">
        <v>2.77</v>
      </c>
      <c r="L25" s="203">
        <v>2.77</v>
      </c>
      <c r="M25" s="204">
        <v>-2.7050000000000001</v>
      </c>
      <c r="N25" s="205">
        <v>1729.63</v>
      </c>
      <c r="O25" s="205">
        <v>0.05</v>
      </c>
      <c r="P25" s="205">
        <v>0.05</v>
      </c>
    </row>
    <row r="26" spans="1:16" ht="12.75" x14ac:dyDescent="0.2">
      <c r="A26" s="206">
        <v>177</v>
      </c>
      <c r="B26" s="90">
        <f t="shared" si="0"/>
        <v>177</v>
      </c>
      <c r="C26" s="207" t="s">
        <v>2101</v>
      </c>
      <c r="D26" s="208">
        <v>501</v>
      </c>
      <c r="E26" s="90">
        <f t="shared" si="1"/>
        <v>501</v>
      </c>
      <c r="F26" s="207" t="s">
        <v>2102</v>
      </c>
      <c r="G26" s="57" t="s">
        <v>1036</v>
      </c>
      <c r="H26" s="201">
        <v>0</v>
      </c>
      <c r="I26" s="202">
        <v>0</v>
      </c>
      <c r="J26" s="203">
        <v>467.09</v>
      </c>
      <c r="K26" s="203">
        <v>0.63</v>
      </c>
      <c r="L26" s="203">
        <v>0.63</v>
      </c>
      <c r="M26" s="204">
        <v>0</v>
      </c>
      <c r="N26" s="205">
        <v>467.09</v>
      </c>
      <c r="O26" s="205">
        <v>0.05</v>
      </c>
      <c r="P26" s="205">
        <v>0.05</v>
      </c>
    </row>
    <row r="27" spans="1:16" ht="12.75" x14ac:dyDescent="0.2">
      <c r="A27" s="206">
        <v>178</v>
      </c>
      <c r="B27" s="90">
        <f t="shared" si="0"/>
        <v>178</v>
      </c>
      <c r="C27" s="207">
        <v>1170001777720</v>
      </c>
      <c r="D27" s="208">
        <v>502</v>
      </c>
      <c r="E27" s="90">
        <f t="shared" si="1"/>
        <v>502</v>
      </c>
      <c r="F27" s="207">
        <v>1170001777784</v>
      </c>
      <c r="G27" s="57" t="s">
        <v>1037</v>
      </c>
      <c r="H27" s="201">
        <v>0</v>
      </c>
      <c r="I27" s="202">
        <v>0</v>
      </c>
      <c r="J27" s="203">
        <v>467.09</v>
      </c>
      <c r="K27" s="203">
        <v>0.63</v>
      </c>
      <c r="L27" s="203">
        <v>0.63</v>
      </c>
      <c r="M27" s="204">
        <v>0</v>
      </c>
      <c r="N27" s="205">
        <v>467.09</v>
      </c>
      <c r="O27" s="205">
        <v>0.05</v>
      </c>
      <c r="P27" s="205">
        <v>0.05</v>
      </c>
    </row>
    <row r="28" spans="1:16" ht="12.75" x14ac:dyDescent="0.2">
      <c r="A28" s="206">
        <v>253</v>
      </c>
      <c r="B28" s="90">
        <f t="shared" si="0"/>
        <v>253</v>
      </c>
      <c r="C28" s="207" t="s">
        <v>2103</v>
      </c>
      <c r="D28" s="208">
        <v>452</v>
      </c>
      <c r="E28" s="90">
        <f t="shared" si="1"/>
        <v>452</v>
      </c>
      <c r="F28" s="207" t="s">
        <v>2104</v>
      </c>
      <c r="G28" s="57" t="s">
        <v>809</v>
      </c>
      <c r="H28" s="201">
        <v>0</v>
      </c>
      <c r="I28" s="202">
        <v>0</v>
      </c>
      <c r="J28" s="203">
        <v>8.1</v>
      </c>
      <c r="K28" s="203">
        <v>1.9</v>
      </c>
      <c r="L28" s="203">
        <v>1.9</v>
      </c>
      <c r="M28" s="204">
        <v>0</v>
      </c>
      <c r="N28" s="205">
        <v>926.07</v>
      </c>
      <c r="O28" s="205">
        <v>0.05</v>
      </c>
      <c r="P28" s="205">
        <v>0.05</v>
      </c>
    </row>
    <row r="29" spans="1:16" ht="12.75" x14ac:dyDescent="0.2">
      <c r="A29" s="206">
        <v>254</v>
      </c>
      <c r="B29" s="90">
        <f t="shared" si="0"/>
        <v>254</v>
      </c>
      <c r="C29" s="207" t="s">
        <v>2105</v>
      </c>
      <c r="D29" s="208">
        <v>453</v>
      </c>
      <c r="E29" s="90">
        <f t="shared" si="1"/>
        <v>453</v>
      </c>
      <c r="F29" s="207" t="s">
        <v>2106</v>
      </c>
      <c r="G29" s="57" t="s">
        <v>810</v>
      </c>
      <c r="H29" s="201">
        <v>0</v>
      </c>
      <c r="I29" s="202">
        <v>0</v>
      </c>
      <c r="J29" s="203">
        <v>10.29</v>
      </c>
      <c r="K29" s="203">
        <v>3.04</v>
      </c>
      <c r="L29" s="203">
        <v>3.04</v>
      </c>
      <c r="M29" s="204">
        <v>0</v>
      </c>
      <c r="N29" s="205">
        <v>975.37</v>
      </c>
      <c r="O29" s="205">
        <v>0.05</v>
      </c>
      <c r="P29" s="205">
        <v>0.05</v>
      </c>
    </row>
    <row r="30" spans="1:16" ht="12.75" x14ac:dyDescent="0.2">
      <c r="A30" s="206">
        <v>255</v>
      </c>
      <c r="B30" s="90">
        <f t="shared" si="0"/>
        <v>255</v>
      </c>
      <c r="C30" s="207" t="s">
        <v>2107</v>
      </c>
      <c r="D30" s="208">
        <v>454</v>
      </c>
      <c r="E30" s="90">
        <f t="shared" si="1"/>
        <v>454</v>
      </c>
      <c r="F30" s="207" t="s">
        <v>2108</v>
      </c>
      <c r="G30" s="57" t="s">
        <v>811</v>
      </c>
      <c r="H30" s="201">
        <v>0</v>
      </c>
      <c r="I30" s="202">
        <v>0</v>
      </c>
      <c r="J30" s="203">
        <v>629.07000000000005</v>
      </c>
      <c r="K30" s="203">
        <v>1.86</v>
      </c>
      <c r="L30" s="203">
        <v>1.86</v>
      </c>
      <c r="M30" s="204">
        <v>-1.4039999999999999</v>
      </c>
      <c r="N30" s="205">
        <v>4486.3599999999997</v>
      </c>
      <c r="O30" s="205">
        <v>0.05</v>
      </c>
      <c r="P30" s="205">
        <v>0.05</v>
      </c>
    </row>
    <row r="31" spans="1:16" ht="12.75" x14ac:dyDescent="0.2">
      <c r="A31" s="206">
        <v>256</v>
      </c>
      <c r="B31" s="90">
        <f t="shared" si="0"/>
        <v>256</v>
      </c>
      <c r="C31" s="207">
        <v>1170001496013</v>
      </c>
      <c r="D31" s="208">
        <v>455</v>
      </c>
      <c r="E31" s="90">
        <f t="shared" si="1"/>
        <v>455</v>
      </c>
      <c r="F31" s="207">
        <v>1170001495989</v>
      </c>
      <c r="G31" s="57" t="s">
        <v>812</v>
      </c>
      <c r="H31" s="201">
        <v>0</v>
      </c>
      <c r="I31" s="202">
        <v>0</v>
      </c>
      <c r="J31" s="203">
        <v>2.1</v>
      </c>
      <c r="K31" s="203">
        <v>2.2999999999999998</v>
      </c>
      <c r="L31" s="203">
        <v>2.2999999999999998</v>
      </c>
      <c r="M31" s="204">
        <v>0</v>
      </c>
      <c r="N31" s="205">
        <v>932.08</v>
      </c>
      <c r="O31" s="205">
        <v>0.05</v>
      </c>
      <c r="P31" s="205">
        <v>0.05</v>
      </c>
    </row>
    <row r="32" spans="1:16" ht="12.75" x14ac:dyDescent="0.2">
      <c r="A32" s="206">
        <v>257</v>
      </c>
      <c r="B32" s="90">
        <f t="shared" si="0"/>
        <v>257</v>
      </c>
      <c r="C32" s="207" t="s">
        <v>2109</v>
      </c>
      <c r="D32" s="208">
        <v>456</v>
      </c>
      <c r="E32" s="90">
        <f t="shared" si="1"/>
        <v>456</v>
      </c>
      <c r="F32" s="207" t="s">
        <v>2110</v>
      </c>
      <c r="G32" s="57" t="s">
        <v>813</v>
      </c>
      <c r="H32" s="201">
        <v>0</v>
      </c>
      <c r="I32" s="202">
        <v>0</v>
      </c>
      <c r="J32" s="203">
        <v>467.09</v>
      </c>
      <c r="K32" s="203">
        <v>2</v>
      </c>
      <c r="L32" s="203">
        <v>2</v>
      </c>
      <c r="M32" s="204">
        <v>-1.9339999999999999</v>
      </c>
      <c r="N32" s="205">
        <v>467.09</v>
      </c>
      <c r="O32" s="205">
        <v>0.05</v>
      </c>
      <c r="P32" s="205">
        <v>0.05</v>
      </c>
    </row>
    <row r="33" spans="1:16" ht="12.75" x14ac:dyDescent="0.2">
      <c r="A33" s="206">
        <v>260</v>
      </c>
      <c r="B33" s="90">
        <f t="shared" si="0"/>
        <v>260</v>
      </c>
      <c r="C33" s="207">
        <v>1170001875862</v>
      </c>
      <c r="D33" s="208">
        <v>458</v>
      </c>
      <c r="E33" s="90">
        <f t="shared" si="1"/>
        <v>458</v>
      </c>
      <c r="F33" s="207">
        <v>1170001876003</v>
      </c>
      <c r="G33" s="57" t="s">
        <v>1254</v>
      </c>
      <c r="H33" s="201">
        <v>0</v>
      </c>
      <c r="I33" s="202">
        <v>0</v>
      </c>
      <c r="J33" s="203">
        <v>2.7</v>
      </c>
      <c r="K33" s="203">
        <v>1.05</v>
      </c>
      <c r="L33" s="203">
        <v>1.05</v>
      </c>
      <c r="M33" s="204">
        <v>0</v>
      </c>
      <c r="N33" s="205">
        <v>1174.57</v>
      </c>
      <c r="O33" s="205">
        <v>0.05</v>
      </c>
      <c r="P33" s="205">
        <v>0.05</v>
      </c>
    </row>
    <row r="34" spans="1:16" ht="25.5" x14ac:dyDescent="0.2">
      <c r="A34" s="206">
        <v>281</v>
      </c>
      <c r="B34" s="90">
        <f t="shared" si="0"/>
        <v>281</v>
      </c>
      <c r="C34" s="207" t="s">
        <v>2111</v>
      </c>
      <c r="D34" s="208"/>
      <c r="E34" s="90" t="str">
        <f t="shared" si="1"/>
        <v/>
      </c>
      <c r="F34" s="207" t="s">
        <v>768</v>
      </c>
      <c r="G34" s="57" t="s">
        <v>814</v>
      </c>
      <c r="H34" s="201">
        <v>4</v>
      </c>
      <c r="I34" s="202">
        <v>1.6579999999999999</v>
      </c>
      <c r="J34" s="203">
        <v>18270.25</v>
      </c>
      <c r="K34" s="203">
        <v>0.96</v>
      </c>
      <c r="L34" s="203">
        <v>0.96</v>
      </c>
      <c r="M34" s="204">
        <v>0</v>
      </c>
      <c r="N34" s="205">
        <v>0</v>
      </c>
      <c r="O34" s="205">
        <v>0</v>
      </c>
      <c r="P34" s="205">
        <v>0</v>
      </c>
    </row>
    <row r="35" spans="1:16" ht="25.5" x14ac:dyDescent="0.2">
      <c r="A35" s="206">
        <v>282</v>
      </c>
      <c r="B35" s="90">
        <f t="shared" si="0"/>
        <v>282</v>
      </c>
      <c r="C35" s="207" t="s">
        <v>2112</v>
      </c>
      <c r="D35" s="208"/>
      <c r="E35" s="90" t="str">
        <f t="shared" si="1"/>
        <v/>
      </c>
      <c r="F35" s="207" t="s">
        <v>768</v>
      </c>
      <c r="G35" s="57" t="s">
        <v>815</v>
      </c>
      <c r="H35" s="201">
        <v>2</v>
      </c>
      <c r="I35" s="202">
        <v>1.7649999999999999</v>
      </c>
      <c r="J35" s="203">
        <v>20997.14</v>
      </c>
      <c r="K35" s="203">
        <v>1.33</v>
      </c>
      <c r="L35" s="203">
        <v>1.33</v>
      </c>
      <c r="M35" s="204">
        <v>0</v>
      </c>
      <c r="N35" s="205">
        <v>0</v>
      </c>
      <c r="O35" s="205">
        <v>0</v>
      </c>
      <c r="P35" s="205">
        <v>0</v>
      </c>
    </row>
    <row r="36" spans="1:16" ht="12.75" x14ac:dyDescent="0.2">
      <c r="A36" s="206">
        <v>292</v>
      </c>
      <c r="B36" s="90">
        <f t="shared" si="0"/>
        <v>292</v>
      </c>
      <c r="C36" s="207" t="s">
        <v>2113</v>
      </c>
      <c r="D36" s="208">
        <v>367</v>
      </c>
      <c r="E36" s="90">
        <f t="shared" si="1"/>
        <v>367</v>
      </c>
      <c r="F36" s="207" t="s">
        <v>2114</v>
      </c>
      <c r="G36" s="57" t="s">
        <v>816</v>
      </c>
      <c r="H36" s="201">
        <v>0</v>
      </c>
      <c r="I36" s="202">
        <v>0</v>
      </c>
      <c r="J36" s="203">
        <v>2.59</v>
      </c>
      <c r="K36" s="203">
        <v>2.48</v>
      </c>
      <c r="L36" s="203">
        <v>2.48</v>
      </c>
      <c r="M36" s="204">
        <v>0</v>
      </c>
      <c r="N36" s="205">
        <v>310.24</v>
      </c>
      <c r="O36" s="205">
        <v>0.05</v>
      </c>
      <c r="P36" s="205">
        <v>0.05</v>
      </c>
    </row>
    <row r="37" spans="1:16" ht="12.75" x14ac:dyDescent="0.2">
      <c r="A37" s="206">
        <v>293</v>
      </c>
      <c r="B37" s="90">
        <f t="shared" si="0"/>
        <v>293</v>
      </c>
      <c r="C37" s="207" t="s">
        <v>2115</v>
      </c>
      <c r="D37" s="208">
        <v>368</v>
      </c>
      <c r="E37" s="90">
        <f t="shared" si="1"/>
        <v>368</v>
      </c>
      <c r="F37" s="207" t="s">
        <v>2116</v>
      </c>
      <c r="G37" s="57" t="s">
        <v>817</v>
      </c>
      <c r="H37" s="201">
        <v>0</v>
      </c>
      <c r="I37" s="202">
        <v>3.089</v>
      </c>
      <c r="J37" s="203">
        <v>2.76</v>
      </c>
      <c r="K37" s="203">
        <v>3.04</v>
      </c>
      <c r="L37" s="203">
        <v>3.04</v>
      </c>
      <c r="M37" s="204">
        <v>0</v>
      </c>
      <c r="N37" s="205">
        <v>552.94000000000005</v>
      </c>
      <c r="O37" s="205">
        <v>0.05</v>
      </c>
      <c r="P37" s="205">
        <v>0.05</v>
      </c>
    </row>
    <row r="38" spans="1:16" ht="12.75" x14ac:dyDescent="0.2">
      <c r="A38" s="206">
        <v>294</v>
      </c>
      <c r="B38" s="90">
        <f t="shared" si="0"/>
        <v>294</v>
      </c>
      <c r="C38" s="207" t="s">
        <v>2117</v>
      </c>
      <c r="D38" s="208">
        <v>369</v>
      </c>
      <c r="E38" s="90">
        <f t="shared" si="1"/>
        <v>369</v>
      </c>
      <c r="F38" s="207" t="s">
        <v>2118</v>
      </c>
      <c r="G38" s="57" t="s">
        <v>818</v>
      </c>
      <c r="H38" s="201">
        <v>0</v>
      </c>
      <c r="I38" s="202">
        <v>1.704</v>
      </c>
      <c r="J38" s="203">
        <v>213.2</v>
      </c>
      <c r="K38" s="203">
        <v>2.77</v>
      </c>
      <c r="L38" s="203">
        <v>2.77</v>
      </c>
      <c r="M38" s="204">
        <v>0</v>
      </c>
      <c r="N38" s="205">
        <v>10489.41</v>
      </c>
      <c r="O38" s="205">
        <v>0.05</v>
      </c>
      <c r="P38" s="205">
        <v>0.05</v>
      </c>
    </row>
    <row r="39" spans="1:16" ht="12.75" x14ac:dyDescent="0.2">
      <c r="A39" s="206">
        <v>296</v>
      </c>
      <c r="B39" s="90">
        <f t="shared" si="0"/>
        <v>296</v>
      </c>
      <c r="C39" s="207" t="s">
        <v>2119</v>
      </c>
      <c r="D39" s="208">
        <v>371</v>
      </c>
      <c r="E39" s="90">
        <f t="shared" si="1"/>
        <v>371</v>
      </c>
      <c r="F39" s="207" t="s">
        <v>2120</v>
      </c>
      <c r="G39" s="57" t="s">
        <v>819</v>
      </c>
      <c r="H39" s="201">
        <v>0</v>
      </c>
      <c r="I39" s="202">
        <v>3.0089999999999999</v>
      </c>
      <c r="J39" s="203">
        <v>15.92</v>
      </c>
      <c r="K39" s="203">
        <v>2.2999999999999998</v>
      </c>
      <c r="L39" s="203">
        <v>2.2999999999999998</v>
      </c>
      <c r="M39" s="204">
        <v>0</v>
      </c>
      <c r="N39" s="205">
        <v>1356.75</v>
      </c>
      <c r="O39" s="205">
        <v>0.05</v>
      </c>
      <c r="P39" s="205">
        <v>0.05</v>
      </c>
    </row>
    <row r="40" spans="1:16" ht="12.75" x14ac:dyDescent="0.2">
      <c r="A40" s="206">
        <v>297</v>
      </c>
      <c r="B40" s="90">
        <f t="shared" si="0"/>
        <v>297</v>
      </c>
      <c r="C40" s="207" t="s">
        <v>2121</v>
      </c>
      <c r="D40" s="208">
        <v>372</v>
      </c>
      <c r="E40" s="90">
        <f t="shared" si="1"/>
        <v>372</v>
      </c>
      <c r="F40" s="207" t="s">
        <v>2122</v>
      </c>
      <c r="G40" s="57" t="s">
        <v>820</v>
      </c>
      <c r="H40" s="201">
        <v>0</v>
      </c>
      <c r="I40" s="202">
        <v>0</v>
      </c>
      <c r="J40" s="203">
        <v>921.36</v>
      </c>
      <c r="K40" s="203">
        <v>0.67</v>
      </c>
      <c r="L40" s="203">
        <v>0.67</v>
      </c>
      <c r="M40" s="204">
        <v>0</v>
      </c>
      <c r="N40" s="205">
        <v>7594.22</v>
      </c>
      <c r="O40" s="205">
        <v>0.05</v>
      </c>
      <c r="P40" s="205">
        <v>0.05</v>
      </c>
    </row>
    <row r="41" spans="1:16" ht="12.75" x14ac:dyDescent="0.2">
      <c r="A41" s="206">
        <v>298</v>
      </c>
      <c r="B41" s="90">
        <f t="shared" si="0"/>
        <v>298</v>
      </c>
      <c r="C41" s="207" t="s">
        <v>2123</v>
      </c>
      <c r="D41" s="208">
        <v>373</v>
      </c>
      <c r="E41" s="90">
        <f t="shared" si="1"/>
        <v>373</v>
      </c>
      <c r="F41" s="207" t="s">
        <v>2124</v>
      </c>
      <c r="G41" s="57" t="s">
        <v>821</v>
      </c>
      <c r="H41" s="201">
        <v>0</v>
      </c>
      <c r="I41" s="202">
        <v>0.49199999999999999</v>
      </c>
      <c r="J41" s="203">
        <v>3.78</v>
      </c>
      <c r="K41" s="203">
        <v>3.2</v>
      </c>
      <c r="L41" s="203">
        <v>3.2</v>
      </c>
      <c r="M41" s="204">
        <v>0</v>
      </c>
      <c r="N41" s="205">
        <v>339.96</v>
      </c>
      <c r="O41" s="205">
        <v>0.05</v>
      </c>
      <c r="P41" s="205">
        <v>0.05</v>
      </c>
    </row>
    <row r="42" spans="1:16" ht="12.75" x14ac:dyDescent="0.2">
      <c r="A42" s="206">
        <v>299</v>
      </c>
      <c r="B42" s="90">
        <f t="shared" si="0"/>
        <v>299</v>
      </c>
      <c r="C42" s="207" t="s">
        <v>2125</v>
      </c>
      <c r="D42" s="208">
        <v>374</v>
      </c>
      <c r="E42" s="90">
        <f t="shared" si="1"/>
        <v>374</v>
      </c>
      <c r="F42" s="207" t="s">
        <v>2126</v>
      </c>
      <c r="G42" s="57" t="s">
        <v>822</v>
      </c>
      <c r="H42" s="201">
        <v>0</v>
      </c>
      <c r="I42" s="202">
        <v>0.439</v>
      </c>
      <c r="J42" s="203">
        <v>140.24</v>
      </c>
      <c r="K42" s="203">
        <v>2.98</v>
      </c>
      <c r="L42" s="203">
        <v>2.98</v>
      </c>
      <c r="M42" s="204">
        <v>0</v>
      </c>
      <c r="N42" s="205">
        <v>1402.44</v>
      </c>
      <c r="O42" s="205">
        <v>0.05</v>
      </c>
      <c r="P42" s="205">
        <v>0.05</v>
      </c>
    </row>
    <row r="43" spans="1:16" ht="12.75" x14ac:dyDescent="0.2">
      <c r="A43" s="206">
        <v>300</v>
      </c>
      <c r="B43" s="90">
        <f t="shared" si="0"/>
        <v>300</v>
      </c>
      <c r="C43" s="207" t="s">
        <v>2127</v>
      </c>
      <c r="D43" s="208"/>
      <c r="E43" s="90" t="str">
        <f t="shared" si="1"/>
        <v/>
      </c>
      <c r="F43" s="207" t="s">
        <v>768</v>
      </c>
      <c r="G43" s="57" t="s">
        <v>823</v>
      </c>
      <c r="H43" s="201">
        <v>0</v>
      </c>
      <c r="I43" s="202">
        <v>1.355</v>
      </c>
      <c r="J43" s="203">
        <v>2.33</v>
      </c>
      <c r="K43" s="203">
        <v>2.5099999999999998</v>
      </c>
      <c r="L43" s="203">
        <v>2.5099999999999998</v>
      </c>
      <c r="M43" s="204">
        <v>0</v>
      </c>
      <c r="N43" s="205">
        <v>0</v>
      </c>
      <c r="O43" s="205">
        <v>0</v>
      </c>
      <c r="P43" s="205">
        <v>0</v>
      </c>
    </row>
    <row r="44" spans="1:16" ht="12.75" x14ac:dyDescent="0.2">
      <c r="A44" s="206">
        <v>302</v>
      </c>
      <c r="B44" s="90">
        <f t="shared" si="0"/>
        <v>302</v>
      </c>
      <c r="C44" s="207" t="s">
        <v>2128</v>
      </c>
      <c r="D44" s="208">
        <v>377</v>
      </c>
      <c r="E44" s="90">
        <f t="shared" si="1"/>
        <v>377</v>
      </c>
      <c r="F44" s="207" t="s">
        <v>2129</v>
      </c>
      <c r="G44" s="57" t="s">
        <v>826</v>
      </c>
      <c r="H44" s="201">
        <v>0</v>
      </c>
      <c r="I44" s="202">
        <v>0.501</v>
      </c>
      <c r="J44" s="203">
        <v>18.5</v>
      </c>
      <c r="K44" s="203">
        <v>3.25</v>
      </c>
      <c r="L44" s="203">
        <v>3.25</v>
      </c>
      <c r="M44" s="204">
        <v>0</v>
      </c>
      <c r="N44" s="205">
        <v>1649.13</v>
      </c>
      <c r="O44" s="205">
        <v>0.05</v>
      </c>
      <c r="P44" s="205">
        <v>0.05</v>
      </c>
    </row>
    <row r="45" spans="1:16" ht="12.75" x14ac:dyDescent="0.2">
      <c r="A45" s="206">
        <v>303</v>
      </c>
      <c r="B45" s="90">
        <f t="shared" si="0"/>
        <v>303</v>
      </c>
      <c r="C45" s="207" t="s">
        <v>2130</v>
      </c>
      <c r="D45" s="208">
        <v>378</v>
      </c>
      <c r="E45" s="90">
        <f t="shared" si="1"/>
        <v>378</v>
      </c>
      <c r="F45" s="207" t="s">
        <v>2131</v>
      </c>
      <c r="G45" s="57" t="s">
        <v>827</v>
      </c>
      <c r="H45" s="201">
        <v>0</v>
      </c>
      <c r="I45" s="202">
        <v>2.6859999999999999</v>
      </c>
      <c r="J45" s="203">
        <v>2.2200000000000002</v>
      </c>
      <c r="K45" s="203">
        <v>1.35</v>
      </c>
      <c r="L45" s="203">
        <v>1.35</v>
      </c>
      <c r="M45" s="204">
        <v>0</v>
      </c>
      <c r="N45" s="205">
        <v>379.06</v>
      </c>
      <c r="O45" s="205">
        <v>0.05</v>
      </c>
      <c r="P45" s="205">
        <v>0.05</v>
      </c>
    </row>
    <row r="46" spans="1:16" ht="25.5" x14ac:dyDescent="0.2">
      <c r="A46" s="206">
        <v>304</v>
      </c>
      <c r="B46" s="90">
        <f t="shared" si="0"/>
        <v>304</v>
      </c>
      <c r="C46" s="207" t="s">
        <v>2132</v>
      </c>
      <c r="D46" s="208">
        <v>379</v>
      </c>
      <c r="E46" s="90">
        <f t="shared" si="1"/>
        <v>379</v>
      </c>
      <c r="F46" s="207" t="s">
        <v>2133</v>
      </c>
      <c r="G46" s="57" t="s">
        <v>828</v>
      </c>
      <c r="H46" s="201">
        <v>1</v>
      </c>
      <c r="I46" s="202">
        <v>3.07</v>
      </c>
      <c r="J46" s="203">
        <v>3.5</v>
      </c>
      <c r="K46" s="203">
        <v>1.84</v>
      </c>
      <c r="L46" s="203">
        <v>1.84</v>
      </c>
      <c r="M46" s="204">
        <v>0</v>
      </c>
      <c r="N46" s="205">
        <v>431.87</v>
      </c>
      <c r="O46" s="205">
        <v>0.05</v>
      </c>
      <c r="P46" s="205">
        <v>0.05</v>
      </c>
    </row>
    <row r="47" spans="1:16" ht="12.75" x14ac:dyDescent="0.2">
      <c r="A47" s="206">
        <v>305</v>
      </c>
      <c r="B47" s="90">
        <f t="shared" si="0"/>
        <v>305</v>
      </c>
      <c r="C47" s="207" t="s">
        <v>2134</v>
      </c>
      <c r="D47" s="208">
        <v>380</v>
      </c>
      <c r="E47" s="90">
        <f t="shared" si="1"/>
        <v>380</v>
      </c>
      <c r="F47" s="207" t="s">
        <v>2135</v>
      </c>
      <c r="G47" s="57" t="s">
        <v>829</v>
      </c>
      <c r="H47" s="201">
        <v>0</v>
      </c>
      <c r="I47" s="202">
        <v>1.6619999999999999</v>
      </c>
      <c r="J47" s="203">
        <v>3.95</v>
      </c>
      <c r="K47" s="203">
        <v>1.79</v>
      </c>
      <c r="L47" s="203">
        <v>1.79</v>
      </c>
      <c r="M47" s="204">
        <v>0</v>
      </c>
      <c r="N47" s="205">
        <v>347.52</v>
      </c>
      <c r="O47" s="205">
        <v>0.05</v>
      </c>
      <c r="P47" s="205">
        <v>0.05</v>
      </c>
    </row>
    <row r="48" spans="1:16" ht="12.75" x14ac:dyDescent="0.2">
      <c r="A48" s="206">
        <v>306</v>
      </c>
      <c r="B48" s="90">
        <f t="shared" si="0"/>
        <v>306</v>
      </c>
      <c r="C48" s="207" t="s">
        <v>2136</v>
      </c>
      <c r="D48" s="208">
        <v>381</v>
      </c>
      <c r="E48" s="90">
        <f t="shared" si="1"/>
        <v>381</v>
      </c>
      <c r="F48" s="207" t="s">
        <v>2137</v>
      </c>
      <c r="G48" s="57" t="s">
        <v>830</v>
      </c>
      <c r="H48" s="201">
        <v>0</v>
      </c>
      <c r="I48" s="202">
        <v>2.3130000000000002</v>
      </c>
      <c r="J48" s="203">
        <v>4.37</v>
      </c>
      <c r="K48" s="203">
        <v>1.21</v>
      </c>
      <c r="L48" s="203">
        <v>1.21</v>
      </c>
      <c r="M48" s="204">
        <v>0</v>
      </c>
      <c r="N48" s="205">
        <v>403.41</v>
      </c>
      <c r="O48" s="205">
        <v>0.05</v>
      </c>
      <c r="P48" s="205">
        <v>0.05</v>
      </c>
    </row>
    <row r="49" spans="1:16" ht="12.75" x14ac:dyDescent="0.2">
      <c r="A49" s="206">
        <v>307</v>
      </c>
      <c r="B49" s="90">
        <f t="shared" si="0"/>
        <v>307</v>
      </c>
      <c r="C49" s="207" t="s">
        <v>2138</v>
      </c>
      <c r="D49" s="208">
        <v>382</v>
      </c>
      <c r="E49" s="90">
        <f t="shared" si="1"/>
        <v>382</v>
      </c>
      <c r="F49" s="207" t="s">
        <v>2139</v>
      </c>
      <c r="G49" s="57" t="s">
        <v>831</v>
      </c>
      <c r="H49" s="201">
        <v>0</v>
      </c>
      <c r="I49" s="202">
        <v>1.8640000000000001</v>
      </c>
      <c r="J49" s="203">
        <v>3.9</v>
      </c>
      <c r="K49" s="203">
        <v>1.98</v>
      </c>
      <c r="L49" s="203">
        <v>1.98</v>
      </c>
      <c r="M49" s="204">
        <v>0</v>
      </c>
      <c r="N49" s="205">
        <v>308.93</v>
      </c>
      <c r="O49" s="205">
        <v>0.05</v>
      </c>
      <c r="P49" s="205">
        <v>0.05</v>
      </c>
    </row>
    <row r="50" spans="1:16" ht="12.75" x14ac:dyDescent="0.2">
      <c r="A50" s="206">
        <v>308</v>
      </c>
      <c r="B50" s="90">
        <f t="shared" si="0"/>
        <v>308</v>
      </c>
      <c r="C50" s="207" t="s">
        <v>2140</v>
      </c>
      <c r="D50" s="208">
        <v>383</v>
      </c>
      <c r="E50" s="90">
        <f t="shared" si="1"/>
        <v>383</v>
      </c>
      <c r="F50" s="207" t="s">
        <v>2141</v>
      </c>
      <c r="G50" s="57" t="s">
        <v>832</v>
      </c>
      <c r="H50" s="201">
        <v>1</v>
      </c>
      <c r="I50" s="202">
        <v>0</v>
      </c>
      <c r="J50" s="203">
        <v>21.769999999999982</v>
      </c>
      <c r="K50" s="203">
        <v>2.69</v>
      </c>
      <c r="L50" s="203">
        <v>2.69</v>
      </c>
      <c r="M50" s="204">
        <v>0</v>
      </c>
      <c r="N50" s="205">
        <v>816.18</v>
      </c>
      <c r="O50" s="205">
        <v>0.05</v>
      </c>
      <c r="P50" s="205">
        <v>0.05</v>
      </c>
    </row>
    <row r="51" spans="1:16" ht="12.75" x14ac:dyDescent="0.2">
      <c r="A51" s="206">
        <v>309</v>
      </c>
      <c r="B51" s="90">
        <f t="shared" si="0"/>
        <v>309</v>
      </c>
      <c r="C51" s="207" t="s">
        <v>2142</v>
      </c>
      <c r="D51" s="208">
        <v>384</v>
      </c>
      <c r="E51" s="90">
        <f t="shared" si="1"/>
        <v>384</v>
      </c>
      <c r="F51" s="207" t="s">
        <v>2143</v>
      </c>
      <c r="G51" s="57" t="s">
        <v>833</v>
      </c>
      <c r="H51" s="201">
        <v>0</v>
      </c>
      <c r="I51" s="202">
        <v>1.3</v>
      </c>
      <c r="J51" s="203">
        <v>15.79</v>
      </c>
      <c r="K51" s="203">
        <v>1.8</v>
      </c>
      <c r="L51" s="203">
        <v>1.8</v>
      </c>
      <c r="M51" s="204">
        <v>0</v>
      </c>
      <c r="N51" s="205">
        <v>650.70000000000005</v>
      </c>
      <c r="O51" s="205">
        <v>0.05</v>
      </c>
      <c r="P51" s="205">
        <v>0.05</v>
      </c>
    </row>
    <row r="52" spans="1:16" ht="12.75" x14ac:dyDescent="0.2">
      <c r="A52" s="206">
        <v>310</v>
      </c>
      <c r="B52" s="90">
        <f t="shared" si="0"/>
        <v>310</v>
      </c>
      <c r="C52" s="207" t="s">
        <v>2144</v>
      </c>
      <c r="D52" s="208">
        <v>385</v>
      </c>
      <c r="E52" s="90">
        <f t="shared" si="1"/>
        <v>385</v>
      </c>
      <c r="F52" s="207" t="s">
        <v>2145</v>
      </c>
      <c r="G52" s="57" t="s">
        <v>834</v>
      </c>
      <c r="H52" s="201">
        <v>0</v>
      </c>
      <c r="I52" s="202">
        <v>1.732</v>
      </c>
      <c r="J52" s="203">
        <v>6.46</v>
      </c>
      <c r="K52" s="203">
        <v>2.37</v>
      </c>
      <c r="L52" s="203">
        <v>2.37</v>
      </c>
      <c r="M52" s="204">
        <v>0</v>
      </c>
      <c r="N52" s="205">
        <v>1292.24</v>
      </c>
      <c r="O52" s="205">
        <v>0.05</v>
      </c>
      <c r="P52" s="205">
        <v>0.05</v>
      </c>
    </row>
    <row r="53" spans="1:16" ht="12.75" x14ac:dyDescent="0.2">
      <c r="A53" s="206">
        <v>311</v>
      </c>
      <c r="B53" s="90">
        <f t="shared" si="0"/>
        <v>311</v>
      </c>
      <c r="C53" s="207" t="s">
        <v>2146</v>
      </c>
      <c r="D53" s="208">
        <v>386</v>
      </c>
      <c r="E53" s="90">
        <f t="shared" si="1"/>
        <v>386</v>
      </c>
      <c r="F53" s="207" t="s">
        <v>2147</v>
      </c>
      <c r="G53" s="57" t="s">
        <v>835</v>
      </c>
      <c r="H53" s="201">
        <v>0</v>
      </c>
      <c r="I53" s="202">
        <v>0</v>
      </c>
      <c r="J53" s="203">
        <v>13.57</v>
      </c>
      <c r="K53" s="203">
        <v>1.72</v>
      </c>
      <c r="L53" s="203">
        <v>1.72</v>
      </c>
      <c r="M53" s="204">
        <v>0</v>
      </c>
      <c r="N53" s="205">
        <v>678.51</v>
      </c>
      <c r="O53" s="205">
        <v>0.05</v>
      </c>
      <c r="P53" s="205">
        <v>0.05</v>
      </c>
    </row>
    <row r="54" spans="1:16" ht="12.75" x14ac:dyDescent="0.2">
      <c r="A54" s="206">
        <v>312</v>
      </c>
      <c r="B54" s="90">
        <f t="shared" si="0"/>
        <v>312</v>
      </c>
      <c r="C54" s="207" t="s">
        <v>2148</v>
      </c>
      <c r="D54" s="208">
        <v>387</v>
      </c>
      <c r="E54" s="90">
        <f t="shared" si="1"/>
        <v>387</v>
      </c>
      <c r="F54" s="207" t="s">
        <v>2149</v>
      </c>
      <c r="G54" s="57" t="s">
        <v>836</v>
      </c>
      <c r="H54" s="201">
        <v>0</v>
      </c>
      <c r="I54" s="202">
        <v>3.0750000000000002</v>
      </c>
      <c r="J54" s="203">
        <v>31.36</v>
      </c>
      <c r="K54" s="203">
        <v>2.5099999999999998</v>
      </c>
      <c r="L54" s="203">
        <v>2.5099999999999998</v>
      </c>
      <c r="M54" s="204">
        <v>0</v>
      </c>
      <c r="N54" s="205">
        <v>2677.35</v>
      </c>
      <c r="O54" s="205">
        <v>0.05</v>
      </c>
      <c r="P54" s="205">
        <v>0.05</v>
      </c>
    </row>
    <row r="55" spans="1:16" ht="12.75" x14ac:dyDescent="0.2">
      <c r="A55" s="206">
        <v>313</v>
      </c>
      <c r="B55" s="90">
        <f t="shared" si="0"/>
        <v>313</v>
      </c>
      <c r="C55" s="207" t="s">
        <v>2150</v>
      </c>
      <c r="D55" s="208">
        <v>388</v>
      </c>
      <c r="E55" s="90">
        <f t="shared" si="1"/>
        <v>388</v>
      </c>
      <c r="F55" s="207" t="s">
        <v>2151</v>
      </c>
      <c r="G55" s="57" t="s">
        <v>837</v>
      </c>
      <c r="H55" s="201">
        <v>1</v>
      </c>
      <c r="I55" s="202">
        <v>1.6879999999999999</v>
      </c>
      <c r="J55" s="203">
        <v>78.700000000000017</v>
      </c>
      <c r="K55" s="203">
        <v>1.92</v>
      </c>
      <c r="L55" s="203">
        <v>1.92</v>
      </c>
      <c r="M55" s="204">
        <v>0</v>
      </c>
      <c r="N55" s="205">
        <v>2951.09</v>
      </c>
      <c r="O55" s="205">
        <v>0.05</v>
      </c>
      <c r="P55" s="205">
        <v>0.05</v>
      </c>
    </row>
    <row r="56" spans="1:16" ht="12.75" x14ac:dyDescent="0.2">
      <c r="A56" s="206">
        <v>314</v>
      </c>
      <c r="B56" s="90">
        <f t="shared" si="0"/>
        <v>314</v>
      </c>
      <c r="C56" s="207" t="s">
        <v>2152</v>
      </c>
      <c r="D56" s="208">
        <v>389</v>
      </c>
      <c r="E56" s="90">
        <f t="shared" si="1"/>
        <v>389</v>
      </c>
      <c r="F56" s="207" t="s">
        <v>2153</v>
      </c>
      <c r="G56" s="57" t="s">
        <v>838</v>
      </c>
      <c r="H56" s="201">
        <v>1</v>
      </c>
      <c r="I56" s="202">
        <v>1.7010000000000001</v>
      </c>
      <c r="J56" s="203">
        <v>37.759999999999991</v>
      </c>
      <c r="K56" s="203">
        <v>1.19</v>
      </c>
      <c r="L56" s="203">
        <v>1.19</v>
      </c>
      <c r="M56" s="204">
        <v>0</v>
      </c>
      <c r="N56" s="205">
        <v>3775.87</v>
      </c>
      <c r="O56" s="205">
        <v>0.05</v>
      </c>
      <c r="P56" s="205">
        <v>0.05</v>
      </c>
    </row>
    <row r="57" spans="1:16" ht="12.75" x14ac:dyDescent="0.2">
      <c r="A57" s="206">
        <v>315</v>
      </c>
      <c r="B57" s="90">
        <f t="shared" si="0"/>
        <v>315</v>
      </c>
      <c r="C57" s="207" t="s">
        <v>2154</v>
      </c>
      <c r="D57" s="208">
        <v>390</v>
      </c>
      <c r="E57" s="90">
        <f t="shared" si="1"/>
        <v>390</v>
      </c>
      <c r="F57" s="207" t="s">
        <v>2155</v>
      </c>
      <c r="G57" s="57" t="s">
        <v>839</v>
      </c>
      <c r="H57" s="201">
        <v>0</v>
      </c>
      <c r="I57" s="202">
        <v>2.6190000000000002</v>
      </c>
      <c r="J57" s="203">
        <v>19.48</v>
      </c>
      <c r="K57" s="203">
        <v>1.01</v>
      </c>
      <c r="L57" s="203">
        <v>1.01</v>
      </c>
      <c r="M57" s="204">
        <v>0</v>
      </c>
      <c r="N57" s="205">
        <v>1055.1099999999999</v>
      </c>
      <c r="O57" s="205">
        <v>0.05</v>
      </c>
      <c r="P57" s="205">
        <v>0.05</v>
      </c>
    </row>
    <row r="58" spans="1:16" ht="12.75" x14ac:dyDescent="0.2">
      <c r="A58" s="206">
        <v>316</v>
      </c>
      <c r="B58" s="90">
        <f t="shared" si="0"/>
        <v>316</v>
      </c>
      <c r="C58" s="207" t="s">
        <v>2156</v>
      </c>
      <c r="D58" s="208">
        <v>391</v>
      </c>
      <c r="E58" s="90">
        <f t="shared" si="1"/>
        <v>391</v>
      </c>
      <c r="F58" s="207" t="s">
        <v>2157</v>
      </c>
      <c r="G58" s="57" t="s">
        <v>840</v>
      </c>
      <c r="H58" s="201">
        <v>0</v>
      </c>
      <c r="I58" s="202">
        <v>0</v>
      </c>
      <c r="J58" s="203">
        <v>8.56</v>
      </c>
      <c r="K58" s="203">
        <v>0.97</v>
      </c>
      <c r="L58" s="203">
        <v>0.97</v>
      </c>
      <c r="M58" s="204">
        <v>0</v>
      </c>
      <c r="N58" s="205">
        <v>856.27</v>
      </c>
      <c r="O58" s="205">
        <v>0.05</v>
      </c>
      <c r="P58" s="205">
        <v>0.05</v>
      </c>
    </row>
    <row r="59" spans="1:16" ht="12.75" x14ac:dyDescent="0.2">
      <c r="A59" s="206">
        <v>317</v>
      </c>
      <c r="B59" s="90">
        <f t="shared" si="0"/>
        <v>317</v>
      </c>
      <c r="C59" s="207" t="s">
        <v>2158</v>
      </c>
      <c r="D59" s="208">
        <v>392</v>
      </c>
      <c r="E59" s="90">
        <f t="shared" si="1"/>
        <v>392</v>
      </c>
      <c r="F59" s="207" t="s">
        <v>2159</v>
      </c>
      <c r="G59" s="57" t="s">
        <v>841</v>
      </c>
      <c r="H59" s="201">
        <v>0</v>
      </c>
      <c r="I59" s="202">
        <v>0</v>
      </c>
      <c r="J59" s="203">
        <v>4.83</v>
      </c>
      <c r="K59" s="203">
        <v>2.2599999999999998</v>
      </c>
      <c r="L59" s="203">
        <v>2.2599999999999998</v>
      </c>
      <c r="M59" s="204">
        <v>0</v>
      </c>
      <c r="N59" s="205">
        <v>483.43</v>
      </c>
      <c r="O59" s="205">
        <v>0.05</v>
      </c>
      <c r="P59" s="205">
        <v>0.05</v>
      </c>
    </row>
    <row r="60" spans="1:16" ht="12.75" x14ac:dyDescent="0.2">
      <c r="A60" s="206">
        <v>318</v>
      </c>
      <c r="B60" s="90">
        <f t="shared" si="0"/>
        <v>318</v>
      </c>
      <c r="C60" s="207" t="s">
        <v>2160</v>
      </c>
      <c r="D60" s="208">
        <v>393</v>
      </c>
      <c r="E60" s="90">
        <f t="shared" si="1"/>
        <v>393</v>
      </c>
      <c r="F60" s="207" t="s">
        <v>2161</v>
      </c>
      <c r="G60" s="57" t="s">
        <v>842</v>
      </c>
      <c r="H60" s="201">
        <v>0</v>
      </c>
      <c r="I60" s="202">
        <v>0.41799999999999998</v>
      </c>
      <c r="J60" s="203">
        <v>628.53</v>
      </c>
      <c r="K60" s="203">
        <v>1.69</v>
      </c>
      <c r="L60" s="203">
        <v>1.69</v>
      </c>
      <c r="M60" s="204">
        <v>0</v>
      </c>
      <c r="N60" s="205">
        <v>3327.51</v>
      </c>
      <c r="O60" s="205">
        <v>0.05</v>
      </c>
      <c r="P60" s="205">
        <v>0.05</v>
      </c>
    </row>
    <row r="61" spans="1:16" ht="12.75" x14ac:dyDescent="0.2">
      <c r="A61" s="206">
        <v>319</v>
      </c>
      <c r="B61" s="90">
        <f t="shared" si="0"/>
        <v>319</v>
      </c>
      <c r="C61" s="207" t="s">
        <v>2162</v>
      </c>
      <c r="D61" s="208">
        <v>394</v>
      </c>
      <c r="E61" s="90">
        <f t="shared" si="1"/>
        <v>394</v>
      </c>
      <c r="F61" s="207" t="s">
        <v>2163</v>
      </c>
      <c r="G61" s="57" t="s">
        <v>843</v>
      </c>
      <c r="H61" s="201">
        <v>0</v>
      </c>
      <c r="I61" s="202">
        <v>2.6179999999999999</v>
      </c>
      <c r="J61" s="203">
        <v>1146.8800000000001</v>
      </c>
      <c r="K61" s="203">
        <v>0.64</v>
      </c>
      <c r="L61" s="203">
        <v>0.64</v>
      </c>
      <c r="M61" s="204">
        <v>-2.76</v>
      </c>
      <c r="N61" s="205">
        <v>2263.79</v>
      </c>
      <c r="O61" s="205">
        <v>0.05</v>
      </c>
      <c r="P61" s="205">
        <v>0.05</v>
      </c>
    </row>
    <row r="62" spans="1:16" ht="12.75" x14ac:dyDescent="0.2">
      <c r="A62" s="206">
        <v>320</v>
      </c>
      <c r="B62" s="90">
        <f t="shared" si="0"/>
        <v>320</v>
      </c>
      <c r="C62" s="207" t="s">
        <v>2164</v>
      </c>
      <c r="D62" s="208">
        <v>395</v>
      </c>
      <c r="E62" s="90">
        <f t="shared" si="1"/>
        <v>395</v>
      </c>
      <c r="F62" s="207" t="s">
        <v>2165</v>
      </c>
      <c r="G62" s="57" t="s">
        <v>844</v>
      </c>
      <c r="H62" s="201">
        <v>0</v>
      </c>
      <c r="I62" s="202">
        <v>0.5</v>
      </c>
      <c r="J62" s="203">
        <v>2.73</v>
      </c>
      <c r="K62" s="203">
        <v>1.45</v>
      </c>
      <c r="L62" s="203">
        <v>1.45</v>
      </c>
      <c r="M62" s="204">
        <v>0</v>
      </c>
      <c r="N62" s="205">
        <v>345.43</v>
      </c>
      <c r="O62" s="205">
        <v>0.05</v>
      </c>
      <c r="P62" s="205">
        <v>0.05</v>
      </c>
    </row>
    <row r="63" spans="1:16" ht="12.75" x14ac:dyDescent="0.2">
      <c r="A63" s="206">
        <v>321</v>
      </c>
      <c r="B63" s="90">
        <f t="shared" si="0"/>
        <v>321</v>
      </c>
      <c r="C63" s="207" t="s">
        <v>2166</v>
      </c>
      <c r="D63" s="208">
        <v>396</v>
      </c>
      <c r="E63" s="90">
        <f t="shared" si="1"/>
        <v>396</v>
      </c>
      <c r="F63" s="207" t="s">
        <v>2167</v>
      </c>
      <c r="G63" s="57" t="s">
        <v>845</v>
      </c>
      <c r="H63" s="201">
        <v>0</v>
      </c>
      <c r="I63" s="202">
        <v>0.501</v>
      </c>
      <c r="J63" s="203">
        <v>3.12</v>
      </c>
      <c r="K63" s="203">
        <v>2.27</v>
      </c>
      <c r="L63" s="203">
        <v>2.27</v>
      </c>
      <c r="M63" s="204">
        <v>0</v>
      </c>
      <c r="N63" s="205">
        <v>309.70999999999998</v>
      </c>
      <c r="O63" s="205">
        <v>0.05</v>
      </c>
      <c r="P63" s="205">
        <v>0.05</v>
      </c>
    </row>
    <row r="64" spans="1:16" ht="12.75" x14ac:dyDescent="0.2">
      <c r="A64" s="206">
        <v>322</v>
      </c>
      <c r="B64" s="90">
        <f t="shared" si="0"/>
        <v>322</v>
      </c>
      <c r="C64" s="207" t="s">
        <v>2168</v>
      </c>
      <c r="D64" s="208">
        <v>397</v>
      </c>
      <c r="E64" s="90">
        <f t="shared" si="1"/>
        <v>397</v>
      </c>
      <c r="F64" s="207" t="s">
        <v>2169</v>
      </c>
      <c r="G64" s="57" t="s">
        <v>846</v>
      </c>
      <c r="H64" s="201">
        <v>0</v>
      </c>
      <c r="I64" s="202">
        <v>1.855</v>
      </c>
      <c r="J64" s="203">
        <v>9.75</v>
      </c>
      <c r="K64" s="203">
        <v>1.86</v>
      </c>
      <c r="L64" s="203">
        <v>1.86</v>
      </c>
      <c r="M64" s="204">
        <v>0</v>
      </c>
      <c r="N64" s="205">
        <v>858.39</v>
      </c>
      <c r="O64" s="205">
        <v>0.05</v>
      </c>
      <c r="P64" s="205">
        <v>0.05</v>
      </c>
    </row>
    <row r="65" spans="1:16" ht="12.75" x14ac:dyDescent="0.2">
      <c r="A65" s="206">
        <v>323</v>
      </c>
      <c r="B65" s="90">
        <f t="shared" si="0"/>
        <v>323</v>
      </c>
      <c r="C65" s="207" t="s">
        <v>2170</v>
      </c>
      <c r="D65" s="208">
        <v>398</v>
      </c>
      <c r="E65" s="90">
        <f t="shared" si="1"/>
        <v>398</v>
      </c>
      <c r="F65" s="207" t="s">
        <v>2171</v>
      </c>
      <c r="G65" s="57" t="s">
        <v>847</v>
      </c>
      <c r="H65" s="201">
        <v>0</v>
      </c>
      <c r="I65" s="202">
        <v>0.5</v>
      </c>
      <c r="J65" s="203">
        <v>29.81</v>
      </c>
      <c r="K65" s="203">
        <v>1.19</v>
      </c>
      <c r="L65" s="203">
        <v>1.19</v>
      </c>
      <c r="M65" s="204">
        <v>0</v>
      </c>
      <c r="N65" s="205">
        <v>1739.2</v>
      </c>
      <c r="O65" s="205">
        <v>0.05</v>
      </c>
      <c r="P65" s="205">
        <v>0.05</v>
      </c>
    </row>
    <row r="66" spans="1:16" ht="12.75" x14ac:dyDescent="0.2">
      <c r="A66" s="206">
        <v>324</v>
      </c>
      <c r="B66" s="90">
        <f t="shared" si="0"/>
        <v>324</v>
      </c>
      <c r="C66" s="207" t="s">
        <v>2172</v>
      </c>
      <c r="D66" s="208">
        <v>399</v>
      </c>
      <c r="E66" s="90">
        <f t="shared" si="1"/>
        <v>399</v>
      </c>
      <c r="F66" s="207" t="s">
        <v>2173</v>
      </c>
      <c r="G66" s="57" t="s">
        <v>848</v>
      </c>
      <c r="H66" s="201">
        <v>1</v>
      </c>
      <c r="I66" s="202">
        <v>3.0089999999999999</v>
      </c>
      <c r="J66" s="203">
        <v>70.84</v>
      </c>
      <c r="K66" s="203">
        <v>1.54</v>
      </c>
      <c r="L66" s="203">
        <v>1.54</v>
      </c>
      <c r="M66" s="204">
        <v>0</v>
      </c>
      <c r="N66" s="205">
        <v>2826.46</v>
      </c>
      <c r="O66" s="205">
        <v>0.05</v>
      </c>
      <c r="P66" s="205">
        <v>0.05</v>
      </c>
    </row>
    <row r="67" spans="1:16" ht="12.75" x14ac:dyDescent="0.2">
      <c r="A67" s="206">
        <v>325</v>
      </c>
      <c r="B67" s="90">
        <f t="shared" si="0"/>
        <v>325</v>
      </c>
      <c r="C67" s="207" t="s">
        <v>2174</v>
      </c>
      <c r="D67" s="208">
        <v>400</v>
      </c>
      <c r="E67" s="90">
        <f t="shared" si="1"/>
        <v>400</v>
      </c>
      <c r="F67" s="207" t="s">
        <v>2175</v>
      </c>
      <c r="G67" s="57" t="s">
        <v>849</v>
      </c>
      <c r="H67" s="201">
        <v>0</v>
      </c>
      <c r="I67" s="202">
        <v>0</v>
      </c>
      <c r="J67" s="203">
        <v>6.8</v>
      </c>
      <c r="K67" s="203">
        <v>2.74</v>
      </c>
      <c r="L67" s="203">
        <v>2.74</v>
      </c>
      <c r="M67" s="204">
        <v>0</v>
      </c>
      <c r="N67" s="205">
        <v>747.63</v>
      </c>
      <c r="O67" s="205">
        <v>0.05</v>
      </c>
      <c r="P67" s="205">
        <v>0.05</v>
      </c>
    </row>
    <row r="68" spans="1:16" ht="12.75" x14ac:dyDescent="0.2">
      <c r="A68" s="206">
        <v>326</v>
      </c>
      <c r="B68" s="90">
        <f t="shared" si="0"/>
        <v>326</v>
      </c>
      <c r="C68" s="207" t="s">
        <v>2176</v>
      </c>
      <c r="D68" s="208">
        <v>401</v>
      </c>
      <c r="E68" s="90">
        <f t="shared" si="1"/>
        <v>401</v>
      </c>
      <c r="F68" s="207" t="s">
        <v>2177</v>
      </c>
      <c r="G68" s="57" t="s">
        <v>850</v>
      </c>
      <c r="H68" s="201">
        <v>0</v>
      </c>
      <c r="I68" s="202">
        <v>0</v>
      </c>
      <c r="J68" s="203">
        <v>60.03</v>
      </c>
      <c r="K68" s="203">
        <v>0.69</v>
      </c>
      <c r="L68" s="203">
        <v>0.69</v>
      </c>
      <c r="M68" s="204">
        <v>0</v>
      </c>
      <c r="N68" s="205">
        <v>252.8</v>
      </c>
      <c r="O68" s="205">
        <v>0.05</v>
      </c>
      <c r="P68" s="205">
        <v>0.05</v>
      </c>
    </row>
    <row r="69" spans="1:16" ht="12.75" x14ac:dyDescent="0.2">
      <c r="A69" s="206">
        <v>328</v>
      </c>
      <c r="B69" s="90">
        <f t="shared" si="0"/>
        <v>328</v>
      </c>
      <c r="C69" s="207" t="s">
        <v>2178</v>
      </c>
      <c r="D69" s="208">
        <v>403</v>
      </c>
      <c r="E69" s="90">
        <f t="shared" si="1"/>
        <v>403</v>
      </c>
      <c r="F69" s="207" t="s">
        <v>2179</v>
      </c>
      <c r="G69" s="57" t="s">
        <v>851</v>
      </c>
      <c r="H69" s="201">
        <v>0</v>
      </c>
      <c r="I69" s="202">
        <v>0</v>
      </c>
      <c r="J69" s="203">
        <v>28.67</v>
      </c>
      <c r="K69" s="203">
        <v>1.47</v>
      </c>
      <c r="L69" s="203">
        <v>1.47</v>
      </c>
      <c r="M69" s="204">
        <v>0</v>
      </c>
      <c r="N69" s="205">
        <v>2580.4899999999998</v>
      </c>
      <c r="O69" s="205">
        <v>0.05</v>
      </c>
      <c r="P69" s="205">
        <v>0.05</v>
      </c>
    </row>
    <row r="70" spans="1:16" ht="12.75" x14ac:dyDescent="0.2">
      <c r="A70" s="206">
        <v>329</v>
      </c>
      <c r="B70" s="90">
        <f t="shared" si="0"/>
        <v>329</v>
      </c>
      <c r="C70" s="207" t="s">
        <v>2180</v>
      </c>
      <c r="D70" s="208"/>
      <c r="E70" s="90" t="str">
        <f t="shared" si="1"/>
        <v/>
      </c>
      <c r="F70" s="207" t="s">
        <v>768</v>
      </c>
      <c r="G70" s="57" t="s">
        <v>852</v>
      </c>
      <c r="H70" s="201">
        <v>1</v>
      </c>
      <c r="I70" s="202">
        <v>1.744</v>
      </c>
      <c r="J70" s="203">
        <v>28.439999999999998</v>
      </c>
      <c r="K70" s="203">
        <v>2.67</v>
      </c>
      <c r="L70" s="203">
        <v>2.67</v>
      </c>
      <c r="M70" s="204">
        <v>0</v>
      </c>
      <c r="N70" s="205">
        <v>0</v>
      </c>
      <c r="O70" s="205">
        <v>0</v>
      </c>
      <c r="P70" s="205">
        <v>0</v>
      </c>
    </row>
    <row r="71" spans="1:16" ht="12.75" x14ac:dyDescent="0.2">
      <c r="A71" s="206">
        <v>330</v>
      </c>
      <c r="B71" s="90">
        <f t="shared" si="0"/>
        <v>330</v>
      </c>
      <c r="C71" s="207" t="s">
        <v>2181</v>
      </c>
      <c r="D71" s="208">
        <v>405</v>
      </c>
      <c r="E71" s="90">
        <f t="shared" si="1"/>
        <v>405</v>
      </c>
      <c r="F71" s="207" t="s">
        <v>2182</v>
      </c>
      <c r="G71" s="57" t="s">
        <v>855</v>
      </c>
      <c r="H71" s="201">
        <v>0</v>
      </c>
      <c r="I71" s="202">
        <v>0</v>
      </c>
      <c r="J71" s="203">
        <v>9.5500000000000007</v>
      </c>
      <c r="K71" s="203">
        <v>3.28</v>
      </c>
      <c r="L71" s="203">
        <v>3.28</v>
      </c>
      <c r="M71" s="204">
        <v>0</v>
      </c>
      <c r="N71" s="205">
        <v>744.88</v>
      </c>
      <c r="O71" s="205">
        <v>0.05</v>
      </c>
      <c r="P71" s="205">
        <v>0.05</v>
      </c>
    </row>
    <row r="72" spans="1:16" ht="12.75" x14ac:dyDescent="0.2">
      <c r="A72" s="206">
        <v>331</v>
      </c>
      <c r="B72" s="90">
        <f t="shared" si="0"/>
        <v>331</v>
      </c>
      <c r="C72" s="207" t="s">
        <v>2183</v>
      </c>
      <c r="D72" s="208">
        <v>406</v>
      </c>
      <c r="E72" s="90">
        <f t="shared" si="1"/>
        <v>406</v>
      </c>
      <c r="F72" s="207" t="s">
        <v>2184</v>
      </c>
      <c r="G72" s="57" t="s">
        <v>856</v>
      </c>
      <c r="H72" s="201">
        <v>0</v>
      </c>
      <c r="I72" s="202">
        <v>1.738</v>
      </c>
      <c r="J72" s="203">
        <v>1.77</v>
      </c>
      <c r="K72" s="203">
        <v>2.1</v>
      </c>
      <c r="L72" s="203">
        <v>2.1</v>
      </c>
      <c r="M72" s="204">
        <v>0</v>
      </c>
      <c r="N72" s="205">
        <v>311.06</v>
      </c>
      <c r="O72" s="205">
        <v>0.05</v>
      </c>
      <c r="P72" s="205">
        <v>0.05</v>
      </c>
    </row>
    <row r="73" spans="1:16" ht="12.75" x14ac:dyDescent="0.2">
      <c r="A73" s="206">
        <v>334</v>
      </c>
      <c r="B73" s="90">
        <f t="shared" si="0"/>
        <v>334</v>
      </c>
      <c r="C73" s="207" t="s">
        <v>2185</v>
      </c>
      <c r="D73" s="208">
        <v>409</v>
      </c>
      <c r="E73" s="90">
        <f t="shared" si="1"/>
        <v>409</v>
      </c>
      <c r="F73" s="207" t="s">
        <v>2186</v>
      </c>
      <c r="G73" s="57" t="s">
        <v>857</v>
      </c>
      <c r="H73" s="201">
        <v>0</v>
      </c>
      <c r="I73" s="202">
        <v>0</v>
      </c>
      <c r="J73" s="203">
        <v>1.82</v>
      </c>
      <c r="K73" s="203">
        <v>1.82</v>
      </c>
      <c r="L73" s="203">
        <v>1.82</v>
      </c>
      <c r="M73" s="204">
        <v>0</v>
      </c>
      <c r="N73" s="205">
        <v>144.05000000000001</v>
      </c>
      <c r="O73" s="205">
        <v>0.05</v>
      </c>
      <c r="P73" s="205">
        <v>0.05</v>
      </c>
    </row>
    <row r="74" spans="1:16" ht="12.75" x14ac:dyDescent="0.2">
      <c r="A74" s="206">
        <v>335</v>
      </c>
      <c r="B74" s="90">
        <f t="shared" si="0"/>
        <v>335</v>
      </c>
      <c r="C74" s="207" t="s">
        <v>2187</v>
      </c>
      <c r="D74" s="208">
        <v>410</v>
      </c>
      <c r="E74" s="90">
        <f t="shared" si="1"/>
        <v>410</v>
      </c>
      <c r="F74" s="207" t="s">
        <v>2188</v>
      </c>
      <c r="G74" s="57" t="s">
        <v>858</v>
      </c>
      <c r="H74" s="201">
        <v>0</v>
      </c>
      <c r="I74" s="202">
        <v>0</v>
      </c>
      <c r="J74" s="203">
        <v>1.82</v>
      </c>
      <c r="K74" s="203">
        <v>1.73</v>
      </c>
      <c r="L74" s="203">
        <v>1.73</v>
      </c>
      <c r="M74" s="204">
        <v>0</v>
      </c>
      <c r="N74" s="205">
        <v>165.14</v>
      </c>
      <c r="O74" s="205">
        <v>0.05</v>
      </c>
      <c r="P74" s="205">
        <v>0.05</v>
      </c>
    </row>
    <row r="75" spans="1:16" ht="12.75" x14ac:dyDescent="0.2">
      <c r="A75" s="206">
        <v>337</v>
      </c>
      <c r="B75" s="90">
        <f t="shared" si="0"/>
        <v>337</v>
      </c>
      <c r="C75" s="207" t="s">
        <v>2189</v>
      </c>
      <c r="D75" s="208">
        <v>412</v>
      </c>
      <c r="E75" s="90">
        <f t="shared" si="1"/>
        <v>412</v>
      </c>
      <c r="F75" s="207" t="s">
        <v>2190</v>
      </c>
      <c r="G75" s="57" t="s">
        <v>859</v>
      </c>
      <c r="H75" s="201">
        <v>0</v>
      </c>
      <c r="I75" s="202">
        <v>1.383</v>
      </c>
      <c r="J75" s="203">
        <v>512.35</v>
      </c>
      <c r="K75" s="203">
        <v>1.77</v>
      </c>
      <c r="L75" s="203">
        <v>1.77</v>
      </c>
      <c r="M75" s="204">
        <v>-2.9369999999999998</v>
      </c>
      <c r="N75" s="205">
        <v>3260.43</v>
      </c>
      <c r="O75" s="205">
        <v>0.05</v>
      </c>
      <c r="P75" s="205">
        <v>0.05</v>
      </c>
    </row>
    <row r="76" spans="1:16" ht="12.75" x14ac:dyDescent="0.2">
      <c r="A76" s="206">
        <v>338</v>
      </c>
      <c r="B76" s="90">
        <f t="shared" ref="B76:B139" si="2">IF(A76="","",A76)</f>
        <v>338</v>
      </c>
      <c r="C76" s="207" t="s">
        <v>2191</v>
      </c>
      <c r="D76" s="208">
        <v>413</v>
      </c>
      <c r="E76" s="90">
        <f t="shared" ref="E76:E139" si="3">IF(D76="","",D76)</f>
        <v>413</v>
      </c>
      <c r="F76" s="207" t="s">
        <v>2192</v>
      </c>
      <c r="G76" s="57" t="s">
        <v>860</v>
      </c>
      <c r="H76" s="201">
        <v>0</v>
      </c>
      <c r="I76" s="202">
        <v>3.0550000000000002</v>
      </c>
      <c r="J76" s="203">
        <v>37.39</v>
      </c>
      <c r="K76" s="203">
        <v>2.17</v>
      </c>
      <c r="L76" s="203">
        <v>2.17</v>
      </c>
      <c r="M76" s="204">
        <v>0</v>
      </c>
      <c r="N76" s="205">
        <v>1869.62</v>
      </c>
      <c r="O76" s="205">
        <v>0.05</v>
      </c>
      <c r="P76" s="205">
        <v>0.05</v>
      </c>
    </row>
    <row r="77" spans="1:16" ht="25.5" x14ac:dyDescent="0.2">
      <c r="A77" s="206">
        <v>340</v>
      </c>
      <c r="B77" s="90">
        <f t="shared" si="2"/>
        <v>340</v>
      </c>
      <c r="C77" s="207" t="s">
        <v>2193</v>
      </c>
      <c r="D77" s="208">
        <v>415</v>
      </c>
      <c r="E77" s="90">
        <f t="shared" si="3"/>
        <v>415</v>
      </c>
      <c r="F77" s="207" t="s">
        <v>2194</v>
      </c>
      <c r="G77" s="57" t="s">
        <v>861</v>
      </c>
      <c r="H77" s="201">
        <v>0</v>
      </c>
      <c r="I77" s="202">
        <v>0.505</v>
      </c>
      <c r="J77" s="203">
        <v>20.58</v>
      </c>
      <c r="K77" s="203">
        <v>0.9</v>
      </c>
      <c r="L77" s="203">
        <v>0.9</v>
      </c>
      <c r="M77" s="204">
        <v>-0.83</v>
      </c>
      <c r="N77" s="205">
        <v>1235.06</v>
      </c>
      <c r="O77" s="205">
        <v>0.05</v>
      </c>
      <c r="P77" s="205">
        <v>0.05</v>
      </c>
    </row>
    <row r="78" spans="1:16" ht="12.75" x14ac:dyDescent="0.2">
      <c r="A78" s="206">
        <v>341</v>
      </c>
      <c r="B78" s="90">
        <f t="shared" si="2"/>
        <v>341</v>
      </c>
      <c r="C78" s="207" t="s">
        <v>2195</v>
      </c>
      <c r="D78" s="208">
        <v>435</v>
      </c>
      <c r="E78" s="90">
        <f t="shared" si="3"/>
        <v>435</v>
      </c>
      <c r="F78" s="207">
        <v>1170000893898</v>
      </c>
      <c r="G78" s="57" t="s">
        <v>862</v>
      </c>
      <c r="H78" s="201">
        <v>1</v>
      </c>
      <c r="I78" s="202">
        <v>0</v>
      </c>
      <c r="J78" s="203">
        <v>468.56</v>
      </c>
      <c r="K78" s="203">
        <v>3.09</v>
      </c>
      <c r="L78" s="203">
        <v>3.09</v>
      </c>
      <c r="M78" s="204">
        <v>0</v>
      </c>
      <c r="N78" s="205">
        <v>2.14</v>
      </c>
      <c r="O78" s="205">
        <v>0.05</v>
      </c>
      <c r="P78" s="205">
        <v>0.05</v>
      </c>
    </row>
    <row r="79" spans="1:16" ht="12.75" x14ac:dyDescent="0.2">
      <c r="A79" s="206">
        <v>343</v>
      </c>
      <c r="B79" s="90">
        <f t="shared" si="2"/>
        <v>343</v>
      </c>
      <c r="C79" s="207" t="s">
        <v>2196</v>
      </c>
      <c r="D79" s="208">
        <v>418</v>
      </c>
      <c r="E79" s="90">
        <f t="shared" si="3"/>
        <v>418</v>
      </c>
      <c r="F79" s="207" t="s">
        <v>2197</v>
      </c>
      <c r="G79" s="57" t="s">
        <v>863</v>
      </c>
      <c r="H79" s="201">
        <v>0</v>
      </c>
      <c r="I79" s="202">
        <v>0.505</v>
      </c>
      <c r="J79" s="203">
        <v>3.86</v>
      </c>
      <c r="K79" s="203">
        <v>1.84</v>
      </c>
      <c r="L79" s="203">
        <v>1.84</v>
      </c>
      <c r="M79" s="204">
        <v>-1.345</v>
      </c>
      <c r="N79" s="205">
        <v>308.97000000000003</v>
      </c>
      <c r="O79" s="205">
        <v>0.05</v>
      </c>
      <c r="P79" s="205">
        <v>0.05</v>
      </c>
    </row>
    <row r="80" spans="1:16" ht="12.75" x14ac:dyDescent="0.2">
      <c r="A80" s="206">
        <v>344</v>
      </c>
      <c r="B80" s="90">
        <f t="shared" si="2"/>
        <v>344</v>
      </c>
      <c r="C80" s="207" t="s">
        <v>2198</v>
      </c>
      <c r="D80" s="208">
        <v>419</v>
      </c>
      <c r="E80" s="90">
        <f t="shared" si="3"/>
        <v>419</v>
      </c>
      <c r="F80" s="207" t="s">
        <v>2199</v>
      </c>
      <c r="G80" s="57" t="s">
        <v>864</v>
      </c>
      <c r="H80" s="201">
        <v>0</v>
      </c>
      <c r="I80" s="202">
        <v>1.6539999999999999</v>
      </c>
      <c r="J80" s="203">
        <v>20.77</v>
      </c>
      <c r="K80" s="203">
        <v>1.63</v>
      </c>
      <c r="L80" s="203">
        <v>1.63</v>
      </c>
      <c r="M80" s="204">
        <v>0</v>
      </c>
      <c r="N80" s="205">
        <v>3461.65</v>
      </c>
      <c r="O80" s="205">
        <v>0.05</v>
      </c>
      <c r="P80" s="205">
        <v>0.05</v>
      </c>
    </row>
    <row r="81" spans="1:16" ht="12.75" x14ac:dyDescent="0.2">
      <c r="A81" s="206">
        <v>345</v>
      </c>
      <c r="B81" s="90">
        <f t="shared" si="2"/>
        <v>345</v>
      </c>
      <c r="C81" s="207" t="s">
        <v>2200</v>
      </c>
      <c r="D81" s="208">
        <v>420</v>
      </c>
      <c r="E81" s="90">
        <f t="shared" si="3"/>
        <v>420</v>
      </c>
      <c r="F81" s="207" t="s">
        <v>2201</v>
      </c>
      <c r="G81" s="57" t="s">
        <v>865</v>
      </c>
      <c r="H81" s="201">
        <v>0</v>
      </c>
      <c r="I81" s="202">
        <v>1.696</v>
      </c>
      <c r="J81" s="203">
        <v>10.51</v>
      </c>
      <c r="K81" s="203">
        <v>2.92</v>
      </c>
      <c r="L81" s="203">
        <v>2.92</v>
      </c>
      <c r="M81" s="204">
        <v>0</v>
      </c>
      <c r="N81" s="205">
        <v>819.76</v>
      </c>
      <c r="O81" s="205">
        <v>0.05</v>
      </c>
      <c r="P81" s="205">
        <v>0.05</v>
      </c>
    </row>
    <row r="82" spans="1:16" ht="12.75" x14ac:dyDescent="0.2">
      <c r="A82" s="206">
        <v>346</v>
      </c>
      <c r="B82" s="90">
        <f t="shared" si="2"/>
        <v>346</v>
      </c>
      <c r="C82" s="207" t="s">
        <v>2202</v>
      </c>
      <c r="D82" s="208">
        <v>421</v>
      </c>
      <c r="E82" s="90">
        <f t="shared" si="3"/>
        <v>421</v>
      </c>
      <c r="F82" s="207" t="s">
        <v>2203</v>
      </c>
      <c r="G82" s="57" t="s">
        <v>866</v>
      </c>
      <c r="H82" s="201">
        <v>0</v>
      </c>
      <c r="I82" s="202">
        <v>1.704</v>
      </c>
      <c r="J82" s="203">
        <v>70.989999999999995</v>
      </c>
      <c r="K82" s="203">
        <v>1.93</v>
      </c>
      <c r="L82" s="203">
        <v>1.93</v>
      </c>
      <c r="M82" s="204">
        <v>0</v>
      </c>
      <c r="N82" s="205">
        <v>3194.66</v>
      </c>
      <c r="O82" s="205">
        <v>0.05</v>
      </c>
      <c r="P82" s="205">
        <v>0.05</v>
      </c>
    </row>
    <row r="83" spans="1:16" ht="12.75" x14ac:dyDescent="0.2">
      <c r="A83" s="206">
        <v>347</v>
      </c>
      <c r="B83" s="90">
        <f t="shared" si="2"/>
        <v>347</v>
      </c>
      <c r="C83" s="207" t="s">
        <v>2204</v>
      </c>
      <c r="D83" s="208">
        <v>422</v>
      </c>
      <c r="E83" s="90">
        <f t="shared" si="3"/>
        <v>422</v>
      </c>
      <c r="F83" s="207" t="s">
        <v>2205</v>
      </c>
      <c r="G83" s="57" t="s">
        <v>867</v>
      </c>
      <c r="H83" s="201">
        <v>0</v>
      </c>
      <c r="I83" s="202">
        <v>2.6829999999999998</v>
      </c>
      <c r="J83" s="203">
        <v>1.69</v>
      </c>
      <c r="K83" s="203">
        <v>4.34</v>
      </c>
      <c r="L83" s="203">
        <v>4.34</v>
      </c>
      <c r="M83" s="204">
        <v>0</v>
      </c>
      <c r="N83" s="205">
        <v>311.13</v>
      </c>
      <c r="O83" s="205">
        <v>0.05</v>
      </c>
      <c r="P83" s="205">
        <v>0.05</v>
      </c>
    </row>
    <row r="84" spans="1:16" ht="12.75" x14ac:dyDescent="0.2">
      <c r="A84" s="206">
        <v>348</v>
      </c>
      <c r="B84" s="90">
        <f t="shared" si="2"/>
        <v>348</v>
      </c>
      <c r="C84" s="207" t="s">
        <v>2206</v>
      </c>
      <c r="D84" s="208">
        <v>423</v>
      </c>
      <c r="E84" s="90">
        <f t="shared" si="3"/>
        <v>423</v>
      </c>
      <c r="F84" s="207" t="s">
        <v>2207</v>
      </c>
      <c r="G84" s="57" t="s">
        <v>868</v>
      </c>
      <c r="H84" s="201">
        <v>0</v>
      </c>
      <c r="I84" s="202">
        <v>0.501</v>
      </c>
      <c r="J84" s="203">
        <v>8.06</v>
      </c>
      <c r="K84" s="203">
        <v>1.91</v>
      </c>
      <c r="L84" s="203">
        <v>1.91</v>
      </c>
      <c r="M84" s="204">
        <v>0</v>
      </c>
      <c r="N84" s="205">
        <v>796.98</v>
      </c>
      <c r="O84" s="205">
        <v>0.05</v>
      </c>
      <c r="P84" s="205">
        <v>0.05</v>
      </c>
    </row>
    <row r="85" spans="1:16" ht="12.75" x14ac:dyDescent="0.2">
      <c r="A85" s="206">
        <v>349</v>
      </c>
      <c r="B85" s="90">
        <f t="shared" si="2"/>
        <v>349</v>
      </c>
      <c r="C85" s="207" t="s">
        <v>2208</v>
      </c>
      <c r="D85" s="208">
        <v>424</v>
      </c>
      <c r="E85" s="90">
        <f t="shared" si="3"/>
        <v>424</v>
      </c>
      <c r="F85" s="207" t="s">
        <v>2209</v>
      </c>
      <c r="G85" s="57" t="s">
        <v>869</v>
      </c>
      <c r="H85" s="201">
        <v>1</v>
      </c>
      <c r="I85" s="202">
        <v>0.49299999999999999</v>
      </c>
      <c r="J85" s="203">
        <v>77.140000000000015</v>
      </c>
      <c r="K85" s="203">
        <v>0.56999999999999995</v>
      </c>
      <c r="L85" s="203">
        <v>0.56999999999999995</v>
      </c>
      <c r="M85" s="204">
        <v>0</v>
      </c>
      <c r="N85" s="205">
        <v>3856.83</v>
      </c>
      <c r="O85" s="205">
        <v>0.05</v>
      </c>
      <c r="P85" s="205">
        <v>0.05</v>
      </c>
    </row>
    <row r="86" spans="1:16" ht="12.75" x14ac:dyDescent="0.2">
      <c r="A86" s="206">
        <v>351</v>
      </c>
      <c r="B86" s="90">
        <f t="shared" si="2"/>
        <v>351</v>
      </c>
      <c r="C86" s="207" t="s">
        <v>2210</v>
      </c>
      <c r="D86" s="208">
        <v>426</v>
      </c>
      <c r="E86" s="90">
        <f t="shared" si="3"/>
        <v>426</v>
      </c>
      <c r="F86" s="207" t="s">
        <v>2211</v>
      </c>
      <c r="G86" s="57" t="s">
        <v>870</v>
      </c>
      <c r="H86" s="201">
        <v>0</v>
      </c>
      <c r="I86" s="202">
        <v>1.3320000000000001</v>
      </c>
      <c r="J86" s="203">
        <v>5.91</v>
      </c>
      <c r="K86" s="203">
        <v>1.86</v>
      </c>
      <c r="L86" s="203">
        <v>1.86</v>
      </c>
      <c r="M86" s="204">
        <v>0</v>
      </c>
      <c r="N86" s="205">
        <v>532.13</v>
      </c>
      <c r="O86" s="205">
        <v>0.05</v>
      </c>
      <c r="P86" s="205">
        <v>0.05</v>
      </c>
    </row>
    <row r="87" spans="1:16" ht="12.75" x14ac:dyDescent="0.2">
      <c r="A87" s="206">
        <v>353</v>
      </c>
      <c r="B87" s="90">
        <f t="shared" si="2"/>
        <v>353</v>
      </c>
      <c r="C87" s="207" t="s">
        <v>2212</v>
      </c>
      <c r="D87" s="208">
        <v>428</v>
      </c>
      <c r="E87" s="90">
        <f t="shared" si="3"/>
        <v>428</v>
      </c>
      <c r="F87" s="207" t="s">
        <v>2213</v>
      </c>
      <c r="G87" s="57" t="s">
        <v>871</v>
      </c>
      <c r="H87" s="201">
        <v>0</v>
      </c>
      <c r="I87" s="202">
        <v>2.6520000000000001</v>
      </c>
      <c r="J87" s="203">
        <v>9.18</v>
      </c>
      <c r="K87" s="203">
        <v>1.1599999999999999</v>
      </c>
      <c r="L87" s="203">
        <v>1.1599999999999999</v>
      </c>
      <c r="M87" s="204">
        <v>0</v>
      </c>
      <c r="N87" s="205">
        <v>609.46</v>
      </c>
      <c r="O87" s="205">
        <v>0.05</v>
      </c>
      <c r="P87" s="205">
        <v>0.05</v>
      </c>
    </row>
    <row r="88" spans="1:16" ht="12.75" x14ac:dyDescent="0.2">
      <c r="A88" s="206">
        <v>354</v>
      </c>
      <c r="B88" s="90">
        <f t="shared" si="2"/>
        <v>354</v>
      </c>
      <c r="C88" s="207" t="s">
        <v>2214</v>
      </c>
      <c r="D88" s="208">
        <v>429</v>
      </c>
      <c r="E88" s="90">
        <f t="shared" si="3"/>
        <v>429</v>
      </c>
      <c r="F88" s="207" t="s">
        <v>2215</v>
      </c>
      <c r="G88" s="57" t="s">
        <v>872</v>
      </c>
      <c r="H88" s="201">
        <v>0</v>
      </c>
      <c r="I88" s="202">
        <v>0</v>
      </c>
      <c r="J88" s="203">
        <v>43.12</v>
      </c>
      <c r="K88" s="203">
        <v>1.9</v>
      </c>
      <c r="L88" s="203">
        <v>1.9</v>
      </c>
      <c r="M88" s="204">
        <v>0</v>
      </c>
      <c r="N88" s="205">
        <v>821.71</v>
      </c>
      <c r="O88" s="205">
        <v>0.05</v>
      </c>
      <c r="P88" s="205">
        <v>0.05</v>
      </c>
    </row>
    <row r="89" spans="1:16" ht="12.75" x14ac:dyDescent="0.2">
      <c r="A89" s="206">
        <v>355</v>
      </c>
      <c r="B89" s="90">
        <f t="shared" si="2"/>
        <v>355</v>
      </c>
      <c r="C89" s="207" t="s">
        <v>2216</v>
      </c>
      <c r="D89" s="208">
        <v>430</v>
      </c>
      <c r="E89" s="90">
        <f t="shared" si="3"/>
        <v>430</v>
      </c>
      <c r="F89" s="207" t="s">
        <v>2217</v>
      </c>
      <c r="G89" s="57" t="s">
        <v>873</v>
      </c>
      <c r="H89" s="201">
        <v>0</v>
      </c>
      <c r="I89" s="202">
        <v>0</v>
      </c>
      <c r="J89" s="203">
        <v>54.91</v>
      </c>
      <c r="K89" s="203">
        <v>1.97</v>
      </c>
      <c r="L89" s="203">
        <v>1.97</v>
      </c>
      <c r="M89" s="204">
        <v>-1.7969999999999999</v>
      </c>
      <c r="N89" s="205">
        <v>257.91000000000003</v>
      </c>
      <c r="O89" s="205">
        <v>0.05</v>
      </c>
      <c r="P89" s="205">
        <v>0.05</v>
      </c>
    </row>
    <row r="90" spans="1:16" ht="12.75" x14ac:dyDescent="0.2">
      <c r="A90" s="206">
        <v>356</v>
      </c>
      <c r="B90" s="90">
        <f t="shared" si="2"/>
        <v>356</v>
      </c>
      <c r="C90" s="207" t="s">
        <v>2218</v>
      </c>
      <c r="D90" s="208">
        <v>431</v>
      </c>
      <c r="E90" s="90">
        <f t="shared" si="3"/>
        <v>431</v>
      </c>
      <c r="F90" s="207" t="s">
        <v>2219</v>
      </c>
      <c r="G90" s="57" t="s">
        <v>874</v>
      </c>
      <c r="H90" s="201">
        <v>0</v>
      </c>
      <c r="I90" s="202">
        <v>2.6779999999999999</v>
      </c>
      <c r="J90" s="203">
        <v>6.07</v>
      </c>
      <c r="K90" s="203">
        <v>1.1100000000000001</v>
      </c>
      <c r="L90" s="203">
        <v>1.1100000000000001</v>
      </c>
      <c r="M90" s="204">
        <v>-3.4790000000000001</v>
      </c>
      <c r="N90" s="205">
        <v>306.75</v>
      </c>
      <c r="O90" s="205">
        <v>0.05</v>
      </c>
      <c r="P90" s="205">
        <v>0.05</v>
      </c>
    </row>
    <row r="91" spans="1:16" ht="12.75" x14ac:dyDescent="0.2">
      <c r="A91" s="206">
        <v>357</v>
      </c>
      <c r="B91" s="90">
        <f t="shared" si="2"/>
        <v>357</v>
      </c>
      <c r="C91" s="207" t="s">
        <v>2220</v>
      </c>
      <c r="D91" s="208">
        <v>432</v>
      </c>
      <c r="E91" s="90">
        <f t="shared" si="3"/>
        <v>432</v>
      </c>
      <c r="F91" s="207" t="s">
        <v>2221</v>
      </c>
      <c r="G91" s="57" t="s">
        <v>875</v>
      </c>
      <c r="H91" s="201">
        <v>0</v>
      </c>
      <c r="I91" s="202">
        <v>1.4730000000000001</v>
      </c>
      <c r="J91" s="203">
        <v>139.04</v>
      </c>
      <c r="K91" s="203">
        <v>1.68</v>
      </c>
      <c r="L91" s="203">
        <v>1.68</v>
      </c>
      <c r="M91" s="204">
        <v>-3.4260000000000002</v>
      </c>
      <c r="N91" s="205">
        <v>173.79</v>
      </c>
      <c r="O91" s="205">
        <v>0.05</v>
      </c>
      <c r="P91" s="205">
        <v>0.05</v>
      </c>
    </row>
    <row r="92" spans="1:16" ht="12.75" x14ac:dyDescent="0.2">
      <c r="A92" s="206">
        <v>358</v>
      </c>
      <c r="B92" s="90">
        <f t="shared" si="2"/>
        <v>358</v>
      </c>
      <c r="C92" s="207" t="s">
        <v>2222</v>
      </c>
      <c r="D92" s="208">
        <v>433</v>
      </c>
      <c r="E92" s="90">
        <f t="shared" si="3"/>
        <v>433</v>
      </c>
      <c r="F92" s="207" t="s">
        <v>2223</v>
      </c>
      <c r="G92" s="57" t="s">
        <v>876</v>
      </c>
      <c r="H92" s="201">
        <v>0</v>
      </c>
      <c r="I92" s="202">
        <v>0</v>
      </c>
      <c r="J92" s="203">
        <v>156.41</v>
      </c>
      <c r="K92" s="203">
        <v>2.4500000000000002</v>
      </c>
      <c r="L92" s="203">
        <v>2.4500000000000002</v>
      </c>
      <c r="M92" s="204">
        <v>-2.5649999999999999</v>
      </c>
      <c r="N92" s="205">
        <v>156.41</v>
      </c>
      <c r="O92" s="205">
        <v>0.05</v>
      </c>
      <c r="P92" s="205">
        <v>0.05</v>
      </c>
    </row>
    <row r="93" spans="1:16" ht="12.75" x14ac:dyDescent="0.2">
      <c r="A93" s="206">
        <v>359</v>
      </c>
      <c r="B93" s="90">
        <f t="shared" si="2"/>
        <v>359</v>
      </c>
      <c r="C93" s="207" t="s">
        <v>2224</v>
      </c>
      <c r="D93" s="208">
        <v>434</v>
      </c>
      <c r="E93" s="90">
        <f t="shared" si="3"/>
        <v>434</v>
      </c>
      <c r="F93" s="207" t="s">
        <v>2225</v>
      </c>
      <c r="G93" s="57" t="s">
        <v>877</v>
      </c>
      <c r="H93" s="201">
        <v>0</v>
      </c>
      <c r="I93" s="202">
        <v>1.3640000000000001</v>
      </c>
      <c r="J93" s="203">
        <v>24.18</v>
      </c>
      <c r="K93" s="203">
        <v>2.77</v>
      </c>
      <c r="L93" s="203">
        <v>2.77</v>
      </c>
      <c r="M93" s="204">
        <v>-3.456</v>
      </c>
      <c r="N93" s="205">
        <v>1934.3</v>
      </c>
      <c r="O93" s="205">
        <v>0.05</v>
      </c>
      <c r="P93" s="205">
        <v>0.05</v>
      </c>
    </row>
    <row r="94" spans="1:16" ht="12.75" x14ac:dyDescent="0.2">
      <c r="A94" s="206">
        <v>361</v>
      </c>
      <c r="B94" s="90">
        <f t="shared" si="2"/>
        <v>361</v>
      </c>
      <c r="C94" s="207" t="s">
        <v>2226</v>
      </c>
      <c r="D94" s="208">
        <v>436</v>
      </c>
      <c r="E94" s="90">
        <f t="shared" si="3"/>
        <v>436</v>
      </c>
      <c r="F94" s="207" t="s">
        <v>2227</v>
      </c>
      <c r="G94" s="57" t="s">
        <v>878</v>
      </c>
      <c r="H94" s="201">
        <v>0</v>
      </c>
      <c r="I94" s="202">
        <v>0</v>
      </c>
      <c r="J94" s="203">
        <v>2356.14</v>
      </c>
      <c r="K94" s="203">
        <v>0.69</v>
      </c>
      <c r="L94" s="203">
        <v>0.69</v>
      </c>
      <c r="M94" s="204">
        <v>0</v>
      </c>
      <c r="N94" s="205">
        <v>2356.14</v>
      </c>
      <c r="O94" s="205">
        <v>0.05</v>
      </c>
      <c r="P94" s="205">
        <v>0.05</v>
      </c>
    </row>
    <row r="95" spans="1:16" ht="12.75" x14ac:dyDescent="0.2">
      <c r="A95" s="206">
        <v>362</v>
      </c>
      <c r="B95" s="90">
        <f t="shared" si="2"/>
        <v>362</v>
      </c>
      <c r="C95" s="207" t="s">
        <v>2228</v>
      </c>
      <c r="D95" s="208">
        <v>437</v>
      </c>
      <c r="E95" s="90">
        <f t="shared" si="3"/>
        <v>437</v>
      </c>
      <c r="F95" s="207" t="s">
        <v>2229</v>
      </c>
      <c r="G95" s="57" t="s">
        <v>879</v>
      </c>
      <c r="H95" s="201">
        <v>0</v>
      </c>
      <c r="I95" s="202">
        <v>2.335</v>
      </c>
      <c r="J95" s="203">
        <v>44.69</v>
      </c>
      <c r="K95" s="203">
        <v>1.32</v>
      </c>
      <c r="L95" s="203">
        <v>1.32</v>
      </c>
      <c r="M95" s="204">
        <v>-2.9430000000000001</v>
      </c>
      <c r="N95" s="205">
        <v>268.14</v>
      </c>
      <c r="O95" s="205">
        <v>0.05</v>
      </c>
      <c r="P95" s="205">
        <v>0.05</v>
      </c>
    </row>
    <row r="96" spans="1:16" ht="12.75" x14ac:dyDescent="0.2">
      <c r="A96" s="206">
        <v>363</v>
      </c>
      <c r="B96" s="90">
        <f t="shared" si="2"/>
        <v>363</v>
      </c>
      <c r="C96" s="207" t="s">
        <v>2230</v>
      </c>
      <c r="D96" s="208">
        <v>438</v>
      </c>
      <c r="E96" s="90">
        <f t="shared" si="3"/>
        <v>438</v>
      </c>
      <c r="F96" s="207" t="s">
        <v>2231</v>
      </c>
      <c r="G96" s="57" t="s">
        <v>880</v>
      </c>
      <c r="H96" s="201">
        <v>0</v>
      </c>
      <c r="I96" s="202">
        <v>2.6819999999999999</v>
      </c>
      <c r="J96" s="203">
        <v>2.4300000000000002</v>
      </c>
      <c r="K96" s="203">
        <v>2.52</v>
      </c>
      <c r="L96" s="203">
        <v>2.52</v>
      </c>
      <c r="M96" s="204">
        <v>-3.181</v>
      </c>
      <c r="N96" s="205">
        <v>483.72</v>
      </c>
      <c r="O96" s="205">
        <v>0.05</v>
      </c>
      <c r="P96" s="205">
        <v>0.05</v>
      </c>
    </row>
    <row r="97" spans="1:16" ht="12.75" x14ac:dyDescent="0.2">
      <c r="A97" s="206">
        <v>364</v>
      </c>
      <c r="B97" s="90">
        <f t="shared" si="2"/>
        <v>364</v>
      </c>
      <c r="C97" s="207" t="s">
        <v>2232</v>
      </c>
      <c r="D97" s="208">
        <v>439</v>
      </c>
      <c r="E97" s="90">
        <f t="shared" si="3"/>
        <v>439</v>
      </c>
      <c r="F97" s="207" t="s">
        <v>2233</v>
      </c>
      <c r="G97" s="57" t="s">
        <v>881</v>
      </c>
      <c r="H97" s="201">
        <v>0</v>
      </c>
      <c r="I97" s="202">
        <v>0</v>
      </c>
      <c r="J97" s="203">
        <v>25.72</v>
      </c>
      <c r="K97" s="203">
        <v>2.0299999999999998</v>
      </c>
      <c r="L97" s="203">
        <v>2.0299999999999998</v>
      </c>
      <c r="M97" s="204">
        <v>-2.0350000000000001</v>
      </c>
      <c r="N97" s="205">
        <v>287.11</v>
      </c>
      <c r="O97" s="205">
        <v>0.05</v>
      </c>
      <c r="P97" s="205">
        <v>0.05</v>
      </c>
    </row>
    <row r="98" spans="1:16" ht="12.75" x14ac:dyDescent="0.2">
      <c r="A98" s="206">
        <v>365</v>
      </c>
      <c r="B98" s="90">
        <f t="shared" si="2"/>
        <v>365</v>
      </c>
      <c r="C98" s="207" t="s">
        <v>2234</v>
      </c>
      <c r="D98" s="208">
        <v>440</v>
      </c>
      <c r="E98" s="90">
        <f t="shared" si="3"/>
        <v>440</v>
      </c>
      <c r="F98" s="207" t="s">
        <v>2235</v>
      </c>
      <c r="G98" s="57" t="s">
        <v>882</v>
      </c>
      <c r="H98" s="201">
        <v>0</v>
      </c>
      <c r="I98" s="202">
        <v>0</v>
      </c>
      <c r="J98" s="203">
        <v>232.59</v>
      </c>
      <c r="K98" s="203">
        <v>1.34</v>
      </c>
      <c r="L98" s="203">
        <v>1.34</v>
      </c>
      <c r="M98" s="204">
        <v>-0.94</v>
      </c>
      <c r="N98" s="205">
        <v>232.59</v>
      </c>
      <c r="O98" s="205">
        <v>0.05</v>
      </c>
      <c r="P98" s="205">
        <v>0.05</v>
      </c>
    </row>
    <row r="99" spans="1:16" ht="12.75" x14ac:dyDescent="0.2">
      <c r="A99" s="206">
        <v>784</v>
      </c>
      <c r="B99" s="90">
        <f t="shared" si="2"/>
        <v>784</v>
      </c>
      <c r="C99" s="207" t="s">
        <v>2236</v>
      </c>
      <c r="D99" s="208">
        <v>705</v>
      </c>
      <c r="E99" s="90">
        <f t="shared" si="3"/>
        <v>705</v>
      </c>
      <c r="F99" s="207" t="s">
        <v>2237</v>
      </c>
      <c r="G99" s="57" t="s">
        <v>884</v>
      </c>
      <c r="H99" s="201">
        <v>0</v>
      </c>
      <c r="I99" s="202">
        <v>0</v>
      </c>
      <c r="J99" s="203">
        <v>1.1499999999999999</v>
      </c>
      <c r="K99" s="203">
        <v>2.57</v>
      </c>
      <c r="L99" s="203">
        <v>2.57</v>
      </c>
      <c r="M99" s="204">
        <v>0</v>
      </c>
      <c r="N99" s="205">
        <v>326.02999999999997</v>
      </c>
      <c r="O99" s="205">
        <v>0.05</v>
      </c>
      <c r="P99" s="205">
        <v>0.05</v>
      </c>
    </row>
    <row r="100" spans="1:16" ht="12.75" x14ac:dyDescent="0.2">
      <c r="A100" s="206">
        <v>785</v>
      </c>
      <c r="B100" s="90">
        <f t="shared" si="2"/>
        <v>785</v>
      </c>
      <c r="C100" s="207" t="s">
        <v>2238</v>
      </c>
      <c r="D100" s="208">
        <v>706</v>
      </c>
      <c r="E100" s="90">
        <f t="shared" si="3"/>
        <v>706</v>
      </c>
      <c r="F100" s="207" t="s">
        <v>2239</v>
      </c>
      <c r="G100" s="57" t="s">
        <v>885</v>
      </c>
      <c r="H100" s="201">
        <v>0</v>
      </c>
      <c r="I100" s="202">
        <v>0.49299999999999999</v>
      </c>
      <c r="J100" s="203">
        <v>9.16</v>
      </c>
      <c r="K100" s="203">
        <v>0.91</v>
      </c>
      <c r="L100" s="203">
        <v>0.91</v>
      </c>
      <c r="M100" s="204">
        <v>0</v>
      </c>
      <c r="N100" s="205">
        <v>366.59</v>
      </c>
      <c r="O100" s="205">
        <v>0.05</v>
      </c>
      <c r="P100" s="205">
        <v>0.05</v>
      </c>
    </row>
    <row r="101" spans="1:16" ht="12.75" x14ac:dyDescent="0.2">
      <c r="A101" s="206">
        <v>786</v>
      </c>
      <c r="B101" s="90">
        <f t="shared" si="2"/>
        <v>786</v>
      </c>
      <c r="C101" s="207" t="s">
        <v>2240</v>
      </c>
      <c r="D101" s="208">
        <v>707</v>
      </c>
      <c r="E101" s="90">
        <f t="shared" si="3"/>
        <v>707</v>
      </c>
      <c r="F101" s="207" t="s">
        <v>2241</v>
      </c>
      <c r="G101" s="57" t="s">
        <v>886</v>
      </c>
      <c r="H101" s="201">
        <v>0</v>
      </c>
      <c r="I101" s="202">
        <v>1.8380000000000001</v>
      </c>
      <c r="J101" s="203">
        <v>19.62</v>
      </c>
      <c r="K101" s="203">
        <v>1.82</v>
      </c>
      <c r="L101" s="203">
        <v>1.82</v>
      </c>
      <c r="M101" s="204">
        <v>0</v>
      </c>
      <c r="N101" s="205">
        <v>981</v>
      </c>
      <c r="O101" s="205">
        <v>0.05</v>
      </c>
      <c r="P101" s="205">
        <v>0.05</v>
      </c>
    </row>
    <row r="102" spans="1:16" ht="12.75" x14ac:dyDescent="0.2">
      <c r="A102" s="206">
        <v>787</v>
      </c>
      <c r="B102" s="90">
        <f t="shared" si="2"/>
        <v>787</v>
      </c>
      <c r="C102" s="207" t="s">
        <v>2242</v>
      </c>
      <c r="D102" s="208">
        <v>708</v>
      </c>
      <c r="E102" s="90">
        <f t="shared" si="3"/>
        <v>708</v>
      </c>
      <c r="F102" s="207" t="s">
        <v>2243</v>
      </c>
      <c r="G102" s="57" t="s">
        <v>887</v>
      </c>
      <c r="H102" s="201">
        <v>0</v>
      </c>
      <c r="I102" s="202">
        <v>0</v>
      </c>
      <c r="J102" s="203">
        <v>13.49</v>
      </c>
      <c r="K102" s="203">
        <v>1.49</v>
      </c>
      <c r="L102" s="203">
        <v>1.49</v>
      </c>
      <c r="M102" s="204">
        <v>0</v>
      </c>
      <c r="N102" s="205">
        <v>2218.1</v>
      </c>
      <c r="O102" s="205">
        <v>0.05</v>
      </c>
      <c r="P102" s="205">
        <v>0.05</v>
      </c>
    </row>
    <row r="103" spans="1:16" ht="12.75" x14ac:dyDescent="0.2">
      <c r="A103" s="206">
        <v>789</v>
      </c>
      <c r="B103" s="90">
        <f t="shared" si="2"/>
        <v>789</v>
      </c>
      <c r="C103" s="207" t="s">
        <v>2244</v>
      </c>
      <c r="D103" s="208">
        <v>710</v>
      </c>
      <c r="E103" s="90">
        <f t="shared" si="3"/>
        <v>710</v>
      </c>
      <c r="F103" s="207" t="s">
        <v>2245</v>
      </c>
      <c r="G103" s="57" t="s">
        <v>888</v>
      </c>
      <c r="H103" s="201">
        <v>0</v>
      </c>
      <c r="I103" s="202">
        <v>1.667</v>
      </c>
      <c r="J103" s="203">
        <v>1.95</v>
      </c>
      <c r="K103" s="203">
        <v>1.99</v>
      </c>
      <c r="L103" s="203">
        <v>1.99</v>
      </c>
      <c r="M103" s="204">
        <v>0</v>
      </c>
      <c r="N103" s="205">
        <v>350.63</v>
      </c>
      <c r="O103" s="205">
        <v>0.05</v>
      </c>
      <c r="P103" s="205">
        <v>0.05</v>
      </c>
    </row>
    <row r="104" spans="1:16" ht="12.75" x14ac:dyDescent="0.2">
      <c r="A104" s="206">
        <v>790</v>
      </c>
      <c r="B104" s="90">
        <f t="shared" si="2"/>
        <v>790</v>
      </c>
      <c r="C104" s="207" t="s">
        <v>2246</v>
      </c>
      <c r="D104" s="208">
        <v>711</v>
      </c>
      <c r="E104" s="90">
        <f t="shared" si="3"/>
        <v>711</v>
      </c>
      <c r="F104" s="207" t="s">
        <v>2247</v>
      </c>
      <c r="G104" s="57" t="s">
        <v>889</v>
      </c>
      <c r="H104" s="201">
        <v>0</v>
      </c>
      <c r="I104" s="202">
        <v>3.0830000000000002</v>
      </c>
      <c r="J104" s="203">
        <v>2.2400000000000002</v>
      </c>
      <c r="K104" s="203">
        <v>2.2799999999999998</v>
      </c>
      <c r="L104" s="203">
        <v>2.2799999999999998</v>
      </c>
      <c r="M104" s="204">
        <v>0</v>
      </c>
      <c r="N104" s="205">
        <v>515.88</v>
      </c>
      <c r="O104" s="205">
        <v>0.05</v>
      </c>
      <c r="P104" s="205">
        <v>0.05</v>
      </c>
    </row>
    <row r="105" spans="1:16" ht="12.75" x14ac:dyDescent="0.2">
      <c r="A105" s="206">
        <v>791</v>
      </c>
      <c r="B105" s="90">
        <f t="shared" si="2"/>
        <v>791</v>
      </c>
      <c r="C105" s="207" t="s">
        <v>2248</v>
      </c>
      <c r="D105" s="208">
        <v>712</v>
      </c>
      <c r="E105" s="90">
        <f t="shared" si="3"/>
        <v>712</v>
      </c>
      <c r="F105" s="207" t="s">
        <v>2249</v>
      </c>
      <c r="G105" s="57" t="s">
        <v>890</v>
      </c>
      <c r="H105" s="201">
        <v>1</v>
      </c>
      <c r="I105" s="202">
        <v>1.6719999999999999</v>
      </c>
      <c r="J105" s="203">
        <v>93.75</v>
      </c>
      <c r="K105" s="203">
        <v>1.24</v>
      </c>
      <c r="L105" s="203">
        <v>1.24</v>
      </c>
      <c r="M105" s="204">
        <v>0</v>
      </c>
      <c r="N105" s="205">
        <v>6093.49</v>
      </c>
      <c r="O105" s="205">
        <v>0.05</v>
      </c>
      <c r="P105" s="205">
        <v>0.05</v>
      </c>
    </row>
    <row r="106" spans="1:16" ht="12.75" x14ac:dyDescent="0.2">
      <c r="A106" s="206">
        <v>792</v>
      </c>
      <c r="B106" s="90">
        <f t="shared" si="2"/>
        <v>792</v>
      </c>
      <c r="C106" s="207" t="s">
        <v>2250</v>
      </c>
      <c r="D106" s="208">
        <v>713</v>
      </c>
      <c r="E106" s="90">
        <f t="shared" si="3"/>
        <v>713</v>
      </c>
      <c r="F106" s="207" t="s">
        <v>2251</v>
      </c>
      <c r="G106" s="57" t="s">
        <v>891</v>
      </c>
      <c r="H106" s="201">
        <v>0</v>
      </c>
      <c r="I106" s="202">
        <v>0</v>
      </c>
      <c r="J106" s="203">
        <v>58.96</v>
      </c>
      <c r="K106" s="203">
        <v>1.1399999999999999</v>
      </c>
      <c r="L106" s="203">
        <v>1.1399999999999999</v>
      </c>
      <c r="M106" s="204">
        <v>0</v>
      </c>
      <c r="N106" s="205">
        <v>1191.17</v>
      </c>
      <c r="O106" s="205">
        <v>0.05</v>
      </c>
      <c r="P106" s="205">
        <v>0.05</v>
      </c>
    </row>
    <row r="107" spans="1:16" ht="12.75" x14ac:dyDescent="0.2">
      <c r="A107" s="206">
        <v>793</v>
      </c>
      <c r="B107" s="90">
        <f t="shared" si="2"/>
        <v>793</v>
      </c>
      <c r="C107" s="207" t="s">
        <v>2252</v>
      </c>
      <c r="D107" s="208">
        <v>714</v>
      </c>
      <c r="E107" s="90">
        <f t="shared" si="3"/>
        <v>714</v>
      </c>
      <c r="F107" s="207" t="s">
        <v>2253</v>
      </c>
      <c r="G107" s="57" t="s">
        <v>892</v>
      </c>
      <c r="H107" s="201">
        <v>0</v>
      </c>
      <c r="I107" s="202">
        <v>2.3239999999999998</v>
      </c>
      <c r="J107" s="203">
        <v>6.82</v>
      </c>
      <c r="K107" s="203">
        <v>1.85</v>
      </c>
      <c r="L107" s="203">
        <v>1.85</v>
      </c>
      <c r="M107" s="204">
        <v>0</v>
      </c>
      <c r="N107" s="205">
        <v>1478.46</v>
      </c>
      <c r="O107" s="205">
        <v>0.05</v>
      </c>
      <c r="P107" s="205">
        <v>0.05</v>
      </c>
    </row>
    <row r="108" spans="1:16" ht="12.75" x14ac:dyDescent="0.2">
      <c r="A108" s="206">
        <v>795</v>
      </c>
      <c r="B108" s="90">
        <f t="shared" si="2"/>
        <v>795</v>
      </c>
      <c r="C108" s="207" t="s">
        <v>2254</v>
      </c>
      <c r="D108" s="208">
        <v>716</v>
      </c>
      <c r="E108" s="90">
        <f t="shared" si="3"/>
        <v>716</v>
      </c>
      <c r="F108" s="207" t="s">
        <v>2255</v>
      </c>
      <c r="G108" s="57" t="s">
        <v>893</v>
      </c>
      <c r="H108" s="201">
        <v>1</v>
      </c>
      <c r="I108" s="202">
        <v>1.7350000000000001</v>
      </c>
      <c r="J108" s="203">
        <v>12.689999999999998</v>
      </c>
      <c r="K108" s="203">
        <v>3.29</v>
      </c>
      <c r="L108" s="203">
        <v>3.29</v>
      </c>
      <c r="M108" s="204">
        <v>-3.76</v>
      </c>
      <c r="N108" s="205">
        <v>5075.8999999999996</v>
      </c>
      <c r="O108" s="205">
        <v>0.05</v>
      </c>
      <c r="P108" s="205">
        <v>0.05</v>
      </c>
    </row>
    <row r="109" spans="1:16" ht="12.75" x14ac:dyDescent="0.2">
      <c r="A109" s="206">
        <v>796</v>
      </c>
      <c r="B109" s="90">
        <f t="shared" si="2"/>
        <v>796</v>
      </c>
      <c r="C109" s="207" t="s">
        <v>2256</v>
      </c>
      <c r="D109" s="208">
        <v>717</v>
      </c>
      <c r="E109" s="90">
        <f t="shared" si="3"/>
        <v>717</v>
      </c>
      <c r="F109" s="207" t="s">
        <v>2257</v>
      </c>
      <c r="G109" s="57" t="s">
        <v>894</v>
      </c>
      <c r="H109" s="201">
        <v>0</v>
      </c>
      <c r="I109" s="202">
        <v>2.2989999999999999</v>
      </c>
      <c r="J109" s="203">
        <v>18.989999999999998</v>
      </c>
      <c r="K109" s="203">
        <v>2.68</v>
      </c>
      <c r="L109" s="203">
        <v>2.68</v>
      </c>
      <c r="M109" s="204">
        <v>0</v>
      </c>
      <c r="N109" s="205">
        <v>3164.25</v>
      </c>
      <c r="O109" s="205">
        <v>0.05</v>
      </c>
      <c r="P109" s="205">
        <v>0.05</v>
      </c>
    </row>
    <row r="110" spans="1:16" ht="12.75" x14ac:dyDescent="0.2">
      <c r="A110" s="206">
        <v>797</v>
      </c>
      <c r="B110" s="90">
        <f t="shared" si="2"/>
        <v>797</v>
      </c>
      <c r="C110" s="207" t="s">
        <v>2258</v>
      </c>
      <c r="D110" s="208">
        <v>718</v>
      </c>
      <c r="E110" s="90">
        <f t="shared" si="3"/>
        <v>718</v>
      </c>
      <c r="F110" s="207" t="s">
        <v>2259</v>
      </c>
      <c r="G110" s="57" t="s">
        <v>895</v>
      </c>
      <c r="H110" s="201">
        <v>1</v>
      </c>
      <c r="I110" s="202">
        <v>2.2549999999999999</v>
      </c>
      <c r="J110" s="203">
        <v>7.28</v>
      </c>
      <c r="K110" s="203">
        <v>2.11</v>
      </c>
      <c r="L110" s="203">
        <v>2.11</v>
      </c>
      <c r="M110" s="204">
        <v>0</v>
      </c>
      <c r="N110" s="205">
        <v>305.55</v>
      </c>
      <c r="O110" s="205">
        <v>0.05</v>
      </c>
      <c r="P110" s="205">
        <v>0.05</v>
      </c>
    </row>
    <row r="111" spans="1:16" ht="12.75" x14ac:dyDescent="0.2">
      <c r="A111" s="206">
        <v>799</v>
      </c>
      <c r="B111" s="90">
        <f t="shared" si="2"/>
        <v>799</v>
      </c>
      <c r="C111" s="207" t="s">
        <v>2260</v>
      </c>
      <c r="D111" s="208">
        <v>720</v>
      </c>
      <c r="E111" s="90">
        <f t="shared" si="3"/>
        <v>720</v>
      </c>
      <c r="F111" s="207" t="s">
        <v>2261</v>
      </c>
      <c r="G111" s="57" t="s">
        <v>896</v>
      </c>
      <c r="H111" s="201">
        <v>0</v>
      </c>
      <c r="I111" s="202">
        <v>2.3250000000000002</v>
      </c>
      <c r="J111" s="203">
        <v>19.55</v>
      </c>
      <c r="K111" s="203">
        <v>2.17</v>
      </c>
      <c r="L111" s="203">
        <v>2.17</v>
      </c>
      <c r="M111" s="204">
        <v>-4.5910000000000002</v>
      </c>
      <c r="N111" s="205">
        <v>293.27999999999997</v>
      </c>
      <c r="O111" s="205">
        <v>0.05</v>
      </c>
      <c r="P111" s="205">
        <v>0.05</v>
      </c>
    </row>
    <row r="112" spans="1:16" ht="25.5" x14ac:dyDescent="0.2">
      <c r="A112" s="206">
        <v>824</v>
      </c>
      <c r="B112" s="90">
        <f t="shared" si="2"/>
        <v>824</v>
      </c>
      <c r="C112" s="207" t="s">
        <v>2262</v>
      </c>
      <c r="D112" s="208">
        <v>600</v>
      </c>
      <c r="E112" s="90">
        <f t="shared" si="3"/>
        <v>600</v>
      </c>
      <c r="F112" s="207" t="s">
        <v>2263</v>
      </c>
      <c r="G112" s="57" t="s">
        <v>897</v>
      </c>
      <c r="H112" s="201">
        <v>2</v>
      </c>
      <c r="I112" s="202">
        <v>2.4089999999999998</v>
      </c>
      <c r="J112" s="203">
        <v>10463.23</v>
      </c>
      <c r="K112" s="203">
        <v>1.7</v>
      </c>
      <c r="L112" s="203">
        <v>1.7</v>
      </c>
      <c r="M112" s="204">
        <v>0</v>
      </c>
      <c r="N112" s="205">
        <v>0</v>
      </c>
      <c r="O112" s="205">
        <v>0</v>
      </c>
      <c r="P112" s="205">
        <v>0</v>
      </c>
    </row>
    <row r="113" spans="1:16" ht="25.5" x14ac:dyDescent="0.2">
      <c r="A113" s="206">
        <v>825</v>
      </c>
      <c r="B113" s="90">
        <f t="shared" si="2"/>
        <v>825</v>
      </c>
      <c r="C113" s="207" t="s">
        <v>2264</v>
      </c>
      <c r="D113" s="208">
        <v>601</v>
      </c>
      <c r="E113" s="90">
        <f t="shared" si="3"/>
        <v>601</v>
      </c>
      <c r="F113" s="207" t="s">
        <v>2265</v>
      </c>
      <c r="G113" s="57" t="s">
        <v>898</v>
      </c>
      <c r="H113" s="201">
        <v>2</v>
      </c>
      <c r="I113" s="202">
        <v>0</v>
      </c>
      <c r="J113" s="203">
        <v>4406.5600000000004</v>
      </c>
      <c r="K113" s="203">
        <v>1.72</v>
      </c>
      <c r="L113" s="203">
        <v>1.72</v>
      </c>
      <c r="M113" s="204">
        <v>0</v>
      </c>
      <c r="N113" s="205">
        <v>0</v>
      </c>
      <c r="O113" s="205">
        <v>0</v>
      </c>
      <c r="P113" s="205">
        <v>0</v>
      </c>
    </row>
    <row r="114" spans="1:16" ht="12.75" x14ac:dyDescent="0.2">
      <c r="A114" s="206">
        <v>826</v>
      </c>
      <c r="B114" s="90">
        <f t="shared" si="2"/>
        <v>826</v>
      </c>
      <c r="C114" s="207" t="s">
        <v>2266</v>
      </c>
      <c r="D114" s="208">
        <v>602</v>
      </c>
      <c r="E114" s="90">
        <f t="shared" si="3"/>
        <v>602</v>
      </c>
      <c r="F114" s="207" t="s">
        <v>2267</v>
      </c>
      <c r="G114" s="57" t="s">
        <v>899</v>
      </c>
      <c r="H114" s="201">
        <v>2</v>
      </c>
      <c r="I114" s="202">
        <v>0</v>
      </c>
      <c r="J114" s="203">
        <v>147.87000000000035</v>
      </c>
      <c r="K114" s="203">
        <v>2.4500000000000002</v>
      </c>
      <c r="L114" s="203">
        <v>2.4500000000000002</v>
      </c>
      <c r="M114" s="204">
        <v>0</v>
      </c>
      <c r="N114" s="205">
        <v>0</v>
      </c>
      <c r="O114" s="205">
        <v>0</v>
      </c>
      <c r="P114" s="205">
        <v>0</v>
      </c>
    </row>
    <row r="115" spans="1:16" ht="25.5" x14ac:dyDescent="0.2">
      <c r="A115" s="206">
        <v>827</v>
      </c>
      <c r="B115" s="90">
        <f t="shared" si="2"/>
        <v>827</v>
      </c>
      <c r="C115" s="207" t="s">
        <v>2268</v>
      </c>
      <c r="D115" s="208">
        <v>603</v>
      </c>
      <c r="E115" s="90">
        <f t="shared" si="3"/>
        <v>603</v>
      </c>
      <c r="F115" s="207" t="s">
        <v>2269</v>
      </c>
      <c r="G115" s="57" t="s">
        <v>900</v>
      </c>
      <c r="H115" s="201">
        <v>2</v>
      </c>
      <c r="I115" s="202">
        <v>0</v>
      </c>
      <c r="J115" s="203">
        <v>6984.81</v>
      </c>
      <c r="K115" s="203">
        <v>2.0299999999999998</v>
      </c>
      <c r="L115" s="203">
        <v>2.0299999999999998</v>
      </c>
      <c r="M115" s="204">
        <v>0</v>
      </c>
      <c r="N115" s="205">
        <v>0</v>
      </c>
      <c r="O115" s="205">
        <v>0</v>
      </c>
      <c r="P115" s="205">
        <v>0</v>
      </c>
    </row>
    <row r="116" spans="1:16" ht="12.75" x14ac:dyDescent="0.2">
      <c r="A116" s="206">
        <v>831</v>
      </c>
      <c r="B116" s="90">
        <f t="shared" si="2"/>
        <v>831</v>
      </c>
      <c r="C116" s="207" t="s">
        <v>2270</v>
      </c>
      <c r="D116" s="208"/>
      <c r="E116" s="90" t="str">
        <f t="shared" si="3"/>
        <v/>
      </c>
      <c r="F116" s="207" t="s">
        <v>768</v>
      </c>
      <c r="G116" s="57" t="s">
        <v>901</v>
      </c>
      <c r="H116" s="201">
        <v>1</v>
      </c>
      <c r="I116" s="202">
        <v>2.2090000000000001</v>
      </c>
      <c r="J116" s="203">
        <v>151.75</v>
      </c>
      <c r="K116" s="203">
        <v>2.66</v>
      </c>
      <c r="L116" s="203">
        <v>2.66</v>
      </c>
      <c r="M116" s="204">
        <v>0</v>
      </c>
      <c r="N116" s="205">
        <v>0</v>
      </c>
      <c r="O116" s="205">
        <v>0</v>
      </c>
      <c r="P116" s="205">
        <v>0</v>
      </c>
    </row>
    <row r="117" spans="1:16" ht="12.75" x14ac:dyDescent="0.2">
      <c r="A117" s="206">
        <v>832</v>
      </c>
      <c r="B117" s="90">
        <f t="shared" si="2"/>
        <v>832</v>
      </c>
      <c r="C117" s="207" t="s">
        <v>2271</v>
      </c>
      <c r="D117" s="208"/>
      <c r="E117" s="90" t="str">
        <f t="shared" si="3"/>
        <v/>
      </c>
      <c r="F117" s="207" t="s">
        <v>768</v>
      </c>
      <c r="G117" s="57" t="s">
        <v>902</v>
      </c>
      <c r="H117" s="201">
        <v>1</v>
      </c>
      <c r="I117" s="202">
        <v>4.2089999999999996</v>
      </c>
      <c r="J117" s="203">
        <v>4020.0099999999998</v>
      </c>
      <c r="K117" s="203">
        <v>0.86</v>
      </c>
      <c r="L117" s="203">
        <v>0.86</v>
      </c>
      <c r="M117" s="204">
        <v>0</v>
      </c>
      <c r="N117" s="205">
        <v>0</v>
      </c>
      <c r="O117" s="205">
        <v>0</v>
      </c>
      <c r="P117" s="205">
        <v>0</v>
      </c>
    </row>
    <row r="118" spans="1:16" ht="25.5" x14ac:dyDescent="0.2">
      <c r="A118" s="206">
        <v>833</v>
      </c>
      <c r="B118" s="90">
        <f t="shared" si="2"/>
        <v>833</v>
      </c>
      <c r="C118" s="207" t="s">
        <v>2272</v>
      </c>
      <c r="D118" s="208">
        <v>684</v>
      </c>
      <c r="E118" s="90">
        <f t="shared" si="3"/>
        <v>684</v>
      </c>
      <c r="F118" s="207">
        <v>1170000817034</v>
      </c>
      <c r="G118" s="57" t="s">
        <v>903</v>
      </c>
      <c r="H118" s="201">
        <v>2</v>
      </c>
      <c r="I118" s="202">
        <v>2.04</v>
      </c>
      <c r="J118" s="203">
        <v>5869.56</v>
      </c>
      <c r="K118" s="203">
        <v>1.19</v>
      </c>
      <c r="L118" s="203">
        <v>1.19</v>
      </c>
      <c r="M118" s="204">
        <v>-2.0880000000000001</v>
      </c>
      <c r="N118" s="205">
        <v>5527.16</v>
      </c>
      <c r="O118" s="205">
        <v>0.05</v>
      </c>
      <c r="P118" s="205">
        <v>0.05</v>
      </c>
    </row>
    <row r="119" spans="1:16" ht="12.75" x14ac:dyDescent="0.2">
      <c r="A119" s="206">
        <v>834</v>
      </c>
      <c r="B119" s="90">
        <f t="shared" si="2"/>
        <v>834</v>
      </c>
      <c r="C119" s="207" t="s">
        <v>2273</v>
      </c>
      <c r="D119" s="208"/>
      <c r="E119" s="90" t="str">
        <f t="shared" si="3"/>
        <v/>
      </c>
      <c r="F119" s="207" t="s">
        <v>768</v>
      </c>
      <c r="G119" s="57" t="s">
        <v>904</v>
      </c>
      <c r="H119" s="201">
        <v>2</v>
      </c>
      <c r="I119" s="202">
        <v>2.3010000000000002</v>
      </c>
      <c r="J119" s="203">
        <v>151.75</v>
      </c>
      <c r="K119" s="203">
        <v>1.1399999999999999</v>
      </c>
      <c r="L119" s="203">
        <v>1.1399999999999999</v>
      </c>
      <c r="M119" s="204">
        <v>0</v>
      </c>
      <c r="N119" s="205">
        <v>0</v>
      </c>
      <c r="O119" s="205">
        <v>0</v>
      </c>
      <c r="P119" s="205">
        <v>0</v>
      </c>
    </row>
    <row r="120" spans="1:16" ht="25.5" x14ac:dyDescent="0.2">
      <c r="A120" s="206">
        <v>835</v>
      </c>
      <c r="B120" s="90">
        <f t="shared" si="2"/>
        <v>835</v>
      </c>
      <c r="C120" s="207" t="s">
        <v>2274</v>
      </c>
      <c r="D120" s="208">
        <v>416</v>
      </c>
      <c r="E120" s="90">
        <f t="shared" si="3"/>
        <v>416</v>
      </c>
      <c r="F120" s="207">
        <v>1170000730127</v>
      </c>
      <c r="G120" s="57" t="s">
        <v>905</v>
      </c>
      <c r="H120" s="201">
        <v>2</v>
      </c>
      <c r="I120" s="202">
        <v>2.9089999999999998</v>
      </c>
      <c r="J120" s="203">
        <v>4120.38</v>
      </c>
      <c r="K120" s="203">
        <v>0.6</v>
      </c>
      <c r="L120" s="203">
        <v>0.6</v>
      </c>
      <c r="M120" s="204">
        <v>0</v>
      </c>
      <c r="N120" s="205">
        <v>1964.18</v>
      </c>
      <c r="O120" s="205">
        <v>0.05</v>
      </c>
      <c r="P120" s="205">
        <v>0.05</v>
      </c>
    </row>
    <row r="121" spans="1:16" ht="12.75" x14ac:dyDescent="0.2">
      <c r="A121" s="206">
        <v>836</v>
      </c>
      <c r="B121" s="90">
        <f t="shared" si="2"/>
        <v>836</v>
      </c>
      <c r="C121" s="207" t="s">
        <v>2275</v>
      </c>
      <c r="D121" s="208"/>
      <c r="E121" s="90" t="str">
        <f t="shared" si="3"/>
        <v/>
      </c>
      <c r="F121" s="207" t="s">
        <v>768</v>
      </c>
      <c r="G121" s="57" t="s">
        <v>906</v>
      </c>
      <c r="H121" s="201">
        <v>4</v>
      </c>
      <c r="I121" s="202">
        <v>1.1479999999999999</v>
      </c>
      <c r="J121" s="203">
        <v>312.82999999999993</v>
      </c>
      <c r="K121" s="203">
        <v>1.49</v>
      </c>
      <c r="L121" s="203">
        <v>1.49</v>
      </c>
      <c r="M121" s="204">
        <v>0</v>
      </c>
      <c r="N121" s="205">
        <v>0</v>
      </c>
      <c r="O121" s="205">
        <v>0</v>
      </c>
      <c r="P121" s="205">
        <v>0</v>
      </c>
    </row>
    <row r="122" spans="1:16" ht="12.75" x14ac:dyDescent="0.2">
      <c r="A122" s="206">
        <v>838</v>
      </c>
      <c r="B122" s="90">
        <f t="shared" si="2"/>
        <v>838</v>
      </c>
      <c r="C122" s="207" t="s">
        <v>2276</v>
      </c>
      <c r="D122" s="208">
        <v>7043</v>
      </c>
      <c r="E122" s="90">
        <f t="shared" si="3"/>
        <v>7043</v>
      </c>
      <c r="F122" s="207">
        <v>7043</v>
      </c>
      <c r="G122" s="57" t="s">
        <v>907</v>
      </c>
      <c r="H122" s="201">
        <v>1</v>
      </c>
      <c r="I122" s="202">
        <v>0</v>
      </c>
      <c r="J122" s="203">
        <v>934.18000000000006</v>
      </c>
      <c r="K122" s="203">
        <v>2.5</v>
      </c>
      <c r="L122" s="203">
        <v>2.5</v>
      </c>
      <c r="M122" s="204">
        <v>0</v>
      </c>
      <c r="N122" s="205">
        <v>0</v>
      </c>
      <c r="O122" s="205">
        <v>0</v>
      </c>
      <c r="P122" s="205">
        <v>0</v>
      </c>
    </row>
    <row r="123" spans="1:16" ht="12.75" x14ac:dyDescent="0.2">
      <c r="A123" s="206">
        <v>839</v>
      </c>
      <c r="B123" s="90">
        <f t="shared" si="2"/>
        <v>839</v>
      </c>
      <c r="C123" s="207" t="s">
        <v>2277</v>
      </c>
      <c r="D123" s="208"/>
      <c r="E123" s="90" t="str">
        <f t="shared" si="3"/>
        <v/>
      </c>
      <c r="F123" s="207" t="s">
        <v>768</v>
      </c>
      <c r="G123" s="57" t="s">
        <v>908</v>
      </c>
      <c r="H123" s="201">
        <v>2</v>
      </c>
      <c r="I123" s="202">
        <v>1.8660000000000001</v>
      </c>
      <c r="J123" s="203">
        <v>2172.1200000000003</v>
      </c>
      <c r="K123" s="203">
        <v>3.02</v>
      </c>
      <c r="L123" s="203">
        <v>3.02</v>
      </c>
      <c r="M123" s="204">
        <v>0</v>
      </c>
      <c r="N123" s="205">
        <v>0</v>
      </c>
      <c r="O123" s="205">
        <v>0</v>
      </c>
      <c r="P123" s="205">
        <v>0</v>
      </c>
    </row>
    <row r="124" spans="1:16" ht="25.5" x14ac:dyDescent="0.2">
      <c r="A124" s="206">
        <v>840</v>
      </c>
      <c r="B124" s="90">
        <f t="shared" si="2"/>
        <v>840</v>
      </c>
      <c r="C124" s="207" t="s">
        <v>2278</v>
      </c>
      <c r="D124" s="208"/>
      <c r="E124" s="90" t="str">
        <f t="shared" si="3"/>
        <v/>
      </c>
      <c r="F124" s="207" t="s">
        <v>768</v>
      </c>
      <c r="G124" s="57" t="s">
        <v>909</v>
      </c>
      <c r="H124" s="201">
        <v>1</v>
      </c>
      <c r="I124" s="202">
        <v>2.6579999999999999</v>
      </c>
      <c r="J124" s="203">
        <v>312.83</v>
      </c>
      <c r="K124" s="203">
        <v>3.8</v>
      </c>
      <c r="L124" s="203">
        <v>3.8</v>
      </c>
      <c r="M124" s="204">
        <v>0</v>
      </c>
      <c r="N124" s="205">
        <v>0</v>
      </c>
      <c r="O124" s="205">
        <v>0</v>
      </c>
      <c r="P124" s="205">
        <v>0</v>
      </c>
    </row>
    <row r="125" spans="1:16" ht="12.75" x14ac:dyDescent="0.2">
      <c r="A125" s="206">
        <v>841</v>
      </c>
      <c r="B125" s="90">
        <f t="shared" si="2"/>
        <v>841</v>
      </c>
      <c r="C125" s="207" t="s">
        <v>2279</v>
      </c>
      <c r="D125" s="208"/>
      <c r="E125" s="90" t="str">
        <f t="shared" si="3"/>
        <v/>
      </c>
      <c r="F125" s="207" t="s">
        <v>768</v>
      </c>
      <c r="G125" s="57" t="s">
        <v>910</v>
      </c>
      <c r="H125" s="201">
        <v>4</v>
      </c>
      <c r="I125" s="202">
        <v>2.7810000000000001</v>
      </c>
      <c r="J125" s="203">
        <v>21478.65</v>
      </c>
      <c r="K125" s="203">
        <v>0.99</v>
      </c>
      <c r="L125" s="203">
        <v>0.99</v>
      </c>
      <c r="M125" s="204">
        <v>0</v>
      </c>
      <c r="N125" s="205">
        <v>0</v>
      </c>
      <c r="O125" s="205">
        <v>0</v>
      </c>
      <c r="P125" s="205">
        <v>0</v>
      </c>
    </row>
    <row r="126" spans="1:16" ht="12.75" x14ac:dyDescent="0.2">
      <c r="A126" s="206">
        <v>845</v>
      </c>
      <c r="B126" s="90">
        <f t="shared" si="2"/>
        <v>845</v>
      </c>
      <c r="C126" s="207" t="s">
        <v>2280</v>
      </c>
      <c r="D126" s="208">
        <v>635</v>
      </c>
      <c r="E126" s="90">
        <f t="shared" si="3"/>
        <v>635</v>
      </c>
      <c r="F126" s="207" t="s">
        <v>2281</v>
      </c>
      <c r="G126" s="57" t="s">
        <v>911</v>
      </c>
      <c r="H126" s="201">
        <v>1</v>
      </c>
      <c r="I126" s="202">
        <v>0</v>
      </c>
      <c r="J126" s="203">
        <v>33.170000000000016</v>
      </c>
      <c r="K126" s="203">
        <v>2.0299999999999998</v>
      </c>
      <c r="L126" s="203">
        <v>2.0299999999999998</v>
      </c>
      <c r="M126" s="204">
        <v>0</v>
      </c>
      <c r="N126" s="205">
        <v>1857.42</v>
      </c>
      <c r="O126" s="205">
        <v>0.05</v>
      </c>
      <c r="P126" s="205">
        <v>0.05</v>
      </c>
    </row>
    <row r="127" spans="1:16" ht="12.75" x14ac:dyDescent="0.2">
      <c r="A127" s="206">
        <v>846</v>
      </c>
      <c r="B127" s="90">
        <f t="shared" si="2"/>
        <v>846</v>
      </c>
      <c r="C127" s="207" t="s">
        <v>2282</v>
      </c>
      <c r="D127" s="208">
        <v>700</v>
      </c>
      <c r="E127" s="90">
        <f t="shared" si="3"/>
        <v>700</v>
      </c>
      <c r="F127" s="207" t="s">
        <v>2283</v>
      </c>
      <c r="G127" s="57" t="s">
        <v>912</v>
      </c>
      <c r="H127" s="201">
        <v>4</v>
      </c>
      <c r="I127" s="202">
        <v>2.5089999999999999</v>
      </c>
      <c r="J127" s="203">
        <v>2847.2500000000009</v>
      </c>
      <c r="K127" s="203">
        <v>1.95</v>
      </c>
      <c r="L127" s="203">
        <v>1.95</v>
      </c>
      <c r="M127" s="204">
        <v>0</v>
      </c>
      <c r="N127" s="205">
        <v>105.1</v>
      </c>
      <c r="O127" s="205">
        <v>0.05</v>
      </c>
      <c r="P127" s="205">
        <v>0.05</v>
      </c>
    </row>
    <row r="128" spans="1:16" ht="25.5" x14ac:dyDescent="0.2">
      <c r="A128" s="206">
        <v>847</v>
      </c>
      <c r="B128" s="90">
        <f t="shared" si="2"/>
        <v>847</v>
      </c>
      <c r="C128" s="207" t="s">
        <v>2284</v>
      </c>
      <c r="D128" s="208"/>
      <c r="E128" s="90" t="str">
        <f t="shared" si="3"/>
        <v/>
      </c>
      <c r="F128" s="207" t="s">
        <v>768</v>
      </c>
      <c r="G128" s="57" t="s">
        <v>913</v>
      </c>
      <c r="H128" s="201">
        <v>4</v>
      </c>
      <c r="I128" s="202">
        <v>1.7729999999999999</v>
      </c>
      <c r="J128" s="203">
        <v>2190.7400000000007</v>
      </c>
      <c r="K128" s="203">
        <v>3.15</v>
      </c>
      <c r="L128" s="203">
        <v>3.15</v>
      </c>
      <c r="M128" s="204">
        <v>0</v>
      </c>
      <c r="N128" s="205">
        <v>0</v>
      </c>
      <c r="O128" s="205">
        <v>0</v>
      </c>
      <c r="P128" s="205">
        <v>0</v>
      </c>
    </row>
    <row r="129" spans="1:16" ht="12.75" x14ac:dyDescent="0.2">
      <c r="A129" s="206">
        <v>848</v>
      </c>
      <c r="B129" s="90">
        <f t="shared" si="2"/>
        <v>848</v>
      </c>
      <c r="C129" s="207" t="s">
        <v>2285</v>
      </c>
      <c r="D129" s="208">
        <v>632</v>
      </c>
      <c r="E129" s="90">
        <f t="shared" si="3"/>
        <v>632</v>
      </c>
      <c r="F129" s="207" t="s">
        <v>2286</v>
      </c>
      <c r="G129" s="57" t="s">
        <v>914</v>
      </c>
      <c r="H129" s="201">
        <v>0</v>
      </c>
      <c r="I129" s="202">
        <v>1.68</v>
      </c>
      <c r="J129" s="203">
        <v>355.25</v>
      </c>
      <c r="K129" s="203">
        <v>1.1000000000000001</v>
      </c>
      <c r="L129" s="203">
        <v>1.1000000000000001</v>
      </c>
      <c r="M129" s="204">
        <v>-2.3860000000000001</v>
      </c>
      <c r="N129" s="205">
        <v>710.51</v>
      </c>
      <c r="O129" s="205">
        <v>0.05</v>
      </c>
      <c r="P129" s="205">
        <v>0.05</v>
      </c>
    </row>
    <row r="130" spans="1:16" ht="12.75" x14ac:dyDescent="0.2">
      <c r="A130" s="206">
        <v>849</v>
      </c>
      <c r="B130" s="90">
        <f t="shared" si="2"/>
        <v>849</v>
      </c>
      <c r="C130" s="207" t="s">
        <v>2287</v>
      </c>
      <c r="D130" s="208">
        <v>611</v>
      </c>
      <c r="E130" s="90">
        <f t="shared" si="3"/>
        <v>611</v>
      </c>
      <c r="F130" s="207" t="s">
        <v>2288</v>
      </c>
      <c r="G130" s="57" t="s">
        <v>915</v>
      </c>
      <c r="H130" s="201">
        <v>0</v>
      </c>
      <c r="I130" s="202">
        <v>0.52500000000000002</v>
      </c>
      <c r="J130" s="203">
        <v>27.44</v>
      </c>
      <c r="K130" s="203">
        <v>1.87</v>
      </c>
      <c r="L130" s="203">
        <v>1.87</v>
      </c>
      <c r="M130" s="204">
        <v>-2.2509999999999999</v>
      </c>
      <c r="N130" s="205">
        <v>658.54</v>
      </c>
      <c r="O130" s="205">
        <v>0.05</v>
      </c>
      <c r="P130" s="205">
        <v>0.05</v>
      </c>
    </row>
    <row r="131" spans="1:16" ht="12.75" x14ac:dyDescent="0.2">
      <c r="A131" s="206">
        <v>852</v>
      </c>
      <c r="B131" s="90">
        <f t="shared" si="2"/>
        <v>852</v>
      </c>
      <c r="C131" s="207" t="s">
        <v>2289</v>
      </c>
      <c r="D131" s="208">
        <v>640</v>
      </c>
      <c r="E131" s="90">
        <f t="shared" si="3"/>
        <v>640</v>
      </c>
      <c r="F131" s="207" t="s">
        <v>2290</v>
      </c>
      <c r="G131" s="57" t="s">
        <v>916</v>
      </c>
      <c r="H131" s="201">
        <v>0</v>
      </c>
      <c r="I131" s="202">
        <v>0</v>
      </c>
      <c r="J131" s="203">
        <v>193.92</v>
      </c>
      <c r="K131" s="203">
        <v>3.02</v>
      </c>
      <c r="L131" s="203">
        <v>3.02</v>
      </c>
      <c r="M131" s="204">
        <v>-2.2120000000000002</v>
      </c>
      <c r="N131" s="205">
        <v>495.4</v>
      </c>
      <c r="O131" s="205">
        <v>0.05</v>
      </c>
      <c r="P131" s="205">
        <v>0.05</v>
      </c>
    </row>
    <row r="132" spans="1:16" ht="25.5" x14ac:dyDescent="0.2">
      <c r="A132" s="206">
        <v>853</v>
      </c>
      <c r="B132" s="90">
        <f t="shared" si="2"/>
        <v>853</v>
      </c>
      <c r="C132" s="207" t="s">
        <v>2291</v>
      </c>
      <c r="D132" s="208">
        <v>612</v>
      </c>
      <c r="E132" s="90">
        <f t="shared" si="3"/>
        <v>612</v>
      </c>
      <c r="F132" s="207" t="s">
        <v>2292</v>
      </c>
      <c r="G132" s="57" t="s">
        <v>917</v>
      </c>
      <c r="H132" s="201">
        <v>0</v>
      </c>
      <c r="I132" s="202">
        <v>0</v>
      </c>
      <c r="J132" s="203">
        <v>32.11</v>
      </c>
      <c r="K132" s="203">
        <v>2.69</v>
      </c>
      <c r="L132" s="203">
        <v>2.69</v>
      </c>
      <c r="M132" s="204">
        <v>-0.35199999999999998</v>
      </c>
      <c r="N132" s="205">
        <v>111.25</v>
      </c>
      <c r="O132" s="205">
        <v>0.05</v>
      </c>
      <c r="P132" s="205">
        <v>0.05</v>
      </c>
    </row>
    <row r="133" spans="1:16" ht="12.75" x14ac:dyDescent="0.2">
      <c r="A133" s="206">
        <v>854</v>
      </c>
      <c r="B133" s="90">
        <f t="shared" si="2"/>
        <v>854</v>
      </c>
      <c r="C133" s="207" t="s">
        <v>2293</v>
      </c>
      <c r="D133" s="208">
        <v>613</v>
      </c>
      <c r="E133" s="90">
        <f t="shared" si="3"/>
        <v>613</v>
      </c>
      <c r="F133" s="207" t="s">
        <v>2294</v>
      </c>
      <c r="G133" s="57" t="s">
        <v>918</v>
      </c>
      <c r="H133" s="201">
        <v>0</v>
      </c>
      <c r="I133" s="202">
        <v>1.75</v>
      </c>
      <c r="J133" s="203">
        <v>46.18</v>
      </c>
      <c r="K133" s="203">
        <v>1.4</v>
      </c>
      <c r="L133" s="203">
        <v>1.4</v>
      </c>
      <c r="M133" s="204">
        <v>0</v>
      </c>
      <c r="N133" s="205">
        <v>0</v>
      </c>
      <c r="O133" s="205">
        <v>0</v>
      </c>
      <c r="P133" s="205">
        <v>0</v>
      </c>
    </row>
    <row r="134" spans="1:16" ht="12.75" x14ac:dyDescent="0.2">
      <c r="A134" s="206">
        <v>855</v>
      </c>
      <c r="B134" s="90">
        <f t="shared" si="2"/>
        <v>855</v>
      </c>
      <c r="C134" s="207" t="s">
        <v>2295</v>
      </c>
      <c r="D134" s="208">
        <v>614</v>
      </c>
      <c r="E134" s="90">
        <f t="shared" si="3"/>
        <v>614</v>
      </c>
      <c r="F134" s="207" t="s">
        <v>2296</v>
      </c>
      <c r="G134" s="57" t="s">
        <v>919</v>
      </c>
      <c r="H134" s="201">
        <v>1</v>
      </c>
      <c r="I134" s="202">
        <v>1.7410000000000001</v>
      </c>
      <c r="J134" s="203">
        <v>120.69</v>
      </c>
      <c r="K134" s="203">
        <v>1.06</v>
      </c>
      <c r="L134" s="203">
        <v>1.06</v>
      </c>
      <c r="M134" s="204">
        <v>0</v>
      </c>
      <c r="N134" s="205">
        <v>0</v>
      </c>
      <c r="O134" s="205">
        <v>0</v>
      </c>
      <c r="P134" s="205">
        <v>0</v>
      </c>
    </row>
    <row r="135" spans="1:16" ht="25.5" x14ac:dyDescent="0.2">
      <c r="A135" s="206">
        <v>856</v>
      </c>
      <c r="B135" s="90">
        <f t="shared" si="2"/>
        <v>856</v>
      </c>
      <c r="C135" s="207" t="s">
        <v>2297</v>
      </c>
      <c r="D135" s="208"/>
      <c r="E135" s="90" t="str">
        <f t="shared" si="3"/>
        <v/>
      </c>
      <c r="F135" s="207" t="s">
        <v>768</v>
      </c>
      <c r="G135" s="57" t="s">
        <v>920</v>
      </c>
      <c r="H135" s="201">
        <v>2</v>
      </c>
      <c r="I135" s="202">
        <v>0</v>
      </c>
      <c r="J135" s="203">
        <v>312.83000000000015</v>
      </c>
      <c r="K135" s="203">
        <v>2.0499999999999998</v>
      </c>
      <c r="L135" s="203">
        <v>2.0499999999999998</v>
      </c>
      <c r="M135" s="204">
        <v>0</v>
      </c>
      <c r="N135" s="205">
        <v>0</v>
      </c>
      <c r="O135" s="205">
        <v>0</v>
      </c>
      <c r="P135" s="205">
        <v>0</v>
      </c>
    </row>
    <row r="136" spans="1:16" ht="12.75" x14ac:dyDescent="0.2">
      <c r="A136" s="206">
        <v>857</v>
      </c>
      <c r="B136" s="90">
        <f t="shared" si="2"/>
        <v>857</v>
      </c>
      <c r="C136" s="207" t="s">
        <v>2298</v>
      </c>
      <c r="D136" s="208">
        <v>615</v>
      </c>
      <c r="E136" s="90">
        <f t="shared" si="3"/>
        <v>615</v>
      </c>
      <c r="F136" s="207" t="s">
        <v>2299</v>
      </c>
      <c r="G136" s="57" t="s">
        <v>921</v>
      </c>
      <c r="H136" s="201">
        <v>1</v>
      </c>
      <c r="I136" s="202">
        <v>1.73</v>
      </c>
      <c r="J136" s="203">
        <v>5.48</v>
      </c>
      <c r="K136" s="203">
        <v>1.9</v>
      </c>
      <c r="L136" s="203">
        <v>1.9</v>
      </c>
      <c r="M136" s="204">
        <v>0</v>
      </c>
      <c r="N136" s="205">
        <v>0</v>
      </c>
      <c r="O136" s="205">
        <v>0</v>
      </c>
      <c r="P136" s="205">
        <v>0</v>
      </c>
    </row>
    <row r="137" spans="1:16" ht="12.75" x14ac:dyDescent="0.2">
      <c r="A137" s="206">
        <v>858</v>
      </c>
      <c r="B137" s="90">
        <f t="shared" si="2"/>
        <v>858</v>
      </c>
      <c r="C137" s="207" t="s">
        <v>2300</v>
      </c>
      <c r="D137" s="208">
        <v>616</v>
      </c>
      <c r="E137" s="90">
        <f t="shared" si="3"/>
        <v>616</v>
      </c>
      <c r="F137" s="207" t="s">
        <v>2263</v>
      </c>
      <c r="G137" s="57" t="s">
        <v>922</v>
      </c>
      <c r="H137" s="201">
        <v>2</v>
      </c>
      <c r="I137" s="202">
        <v>2.4049999999999998</v>
      </c>
      <c r="J137" s="203">
        <v>312.83000000000015</v>
      </c>
      <c r="K137" s="203">
        <v>1.17</v>
      </c>
      <c r="L137" s="203">
        <v>1.17</v>
      </c>
      <c r="M137" s="204">
        <v>0</v>
      </c>
      <c r="N137" s="205">
        <v>0</v>
      </c>
      <c r="O137" s="205">
        <v>0</v>
      </c>
      <c r="P137" s="205">
        <v>0</v>
      </c>
    </row>
    <row r="138" spans="1:16" ht="12.75" x14ac:dyDescent="0.2">
      <c r="A138" s="206">
        <v>859</v>
      </c>
      <c r="B138" s="90">
        <f t="shared" si="2"/>
        <v>859</v>
      </c>
      <c r="C138" s="207" t="s">
        <v>2301</v>
      </c>
      <c r="D138" s="208">
        <v>617</v>
      </c>
      <c r="E138" s="90">
        <f t="shared" si="3"/>
        <v>617</v>
      </c>
      <c r="F138" s="207" t="s">
        <v>2302</v>
      </c>
      <c r="G138" s="57" t="s">
        <v>923</v>
      </c>
      <c r="H138" s="201">
        <v>0</v>
      </c>
      <c r="I138" s="202">
        <v>0</v>
      </c>
      <c r="J138" s="203">
        <v>2.39</v>
      </c>
      <c r="K138" s="203">
        <v>2.54</v>
      </c>
      <c r="L138" s="203">
        <v>2.54</v>
      </c>
      <c r="M138" s="204">
        <v>0</v>
      </c>
      <c r="N138" s="205">
        <v>0</v>
      </c>
      <c r="O138" s="205">
        <v>0</v>
      </c>
      <c r="P138" s="205">
        <v>0</v>
      </c>
    </row>
    <row r="139" spans="1:16" ht="12.75" x14ac:dyDescent="0.2">
      <c r="A139" s="206">
        <v>860</v>
      </c>
      <c r="B139" s="90">
        <f t="shared" si="2"/>
        <v>860</v>
      </c>
      <c r="C139" s="207" t="s">
        <v>2303</v>
      </c>
      <c r="D139" s="208">
        <v>618</v>
      </c>
      <c r="E139" s="90">
        <f t="shared" si="3"/>
        <v>618</v>
      </c>
      <c r="F139" s="207" t="s">
        <v>2304</v>
      </c>
      <c r="G139" s="57" t="s">
        <v>924</v>
      </c>
      <c r="H139" s="201">
        <v>0</v>
      </c>
      <c r="I139" s="202">
        <v>2.3010000000000002</v>
      </c>
      <c r="J139" s="203">
        <v>76.72</v>
      </c>
      <c r="K139" s="203">
        <v>2.2400000000000002</v>
      </c>
      <c r="L139" s="203">
        <v>2.2400000000000002</v>
      </c>
      <c r="M139" s="204">
        <v>0</v>
      </c>
      <c r="N139" s="205">
        <v>0</v>
      </c>
      <c r="O139" s="205">
        <v>0</v>
      </c>
      <c r="P139" s="205">
        <v>0</v>
      </c>
    </row>
    <row r="140" spans="1:16" ht="12.75" x14ac:dyDescent="0.2">
      <c r="A140" s="206">
        <v>861</v>
      </c>
      <c r="B140" s="90">
        <f t="shared" ref="B140:B203" si="4">IF(A140="","",A140)</f>
        <v>861</v>
      </c>
      <c r="C140" s="207" t="s">
        <v>2305</v>
      </c>
      <c r="D140" s="208">
        <v>619</v>
      </c>
      <c r="E140" s="90">
        <f t="shared" ref="E140:E203" si="5">IF(D140="","",D140)</f>
        <v>619</v>
      </c>
      <c r="F140" s="207" t="s">
        <v>2306</v>
      </c>
      <c r="G140" s="57" t="s">
        <v>925</v>
      </c>
      <c r="H140" s="201">
        <v>0</v>
      </c>
      <c r="I140" s="202">
        <v>2.3149999999999999</v>
      </c>
      <c r="J140" s="203">
        <v>12.64</v>
      </c>
      <c r="K140" s="203">
        <v>2.29</v>
      </c>
      <c r="L140" s="203">
        <v>2.29</v>
      </c>
      <c r="M140" s="204">
        <v>0</v>
      </c>
      <c r="N140" s="205">
        <v>0</v>
      </c>
      <c r="O140" s="205">
        <v>0</v>
      </c>
      <c r="P140" s="205">
        <v>0</v>
      </c>
    </row>
    <row r="141" spans="1:16" ht="12.75" x14ac:dyDescent="0.2">
      <c r="A141" s="206">
        <v>862</v>
      </c>
      <c r="B141" s="90">
        <f t="shared" si="4"/>
        <v>862</v>
      </c>
      <c r="C141" s="207" t="s">
        <v>2307</v>
      </c>
      <c r="D141" s="208">
        <v>620</v>
      </c>
      <c r="E141" s="90">
        <f t="shared" si="5"/>
        <v>620</v>
      </c>
      <c r="F141" s="207" t="s">
        <v>2308</v>
      </c>
      <c r="G141" s="57" t="s">
        <v>926</v>
      </c>
      <c r="H141" s="201">
        <v>0</v>
      </c>
      <c r="I141" s="202">
        <v>3.0289999999999999</v>
      </c>
      <c r="J141" s="203">
        <v>38.11</v>
      </c>
      <c r="K141" s="203">
        <v>1.7</v>
      </c>
      <c r="L141" s="203">
        <v>1.7</v>
      </c>
      <c r="M141" s="204">
        <v>0</v>
      </c>
      <c r="N141" s="205">
        <v>0</v>
      </c>
      <c r="O141" s="205">
        <v>0</v>
      </c>
      <c r="P141" s="205">
        <v>0</v>
      </c>
    </row>
    <row r="142" spans="1:16" ht="12.75" x14ac:dyDescent="0.2">
      <c r="A142" s="206">
        <v>863</v>
      </c>
      <c r="B142" s="90">
        <f t="shared" si="4"/>
        <v>863</v>
      </c>
      <c r="C142" s="207" t="s">
        <v>2309</v>
      </c>
      <c r="D142" s="208"/>
      <c r="E142" s="90" t="str">
        <f t="shared" si="5"/>
        <v/>
      </c>
      <c r="F142" s="207" t="s">
        <v>768</v>
      </c>
      <c r="G142" s="57" t="s">
        <v>927</v>
      </c>
      <c r="H142" s="201">
        <v>0</v>
      </c>
      <c r="I142" s="202">
        <v>1.9990000000000001</v>
      </c>
      <c r="J142" s="203">
        <v>312.83</v>
      </c>
      <c r="K142" s="203">
        <v>2.13</v>
      </c>
      <c r="L142" s="203">
        <v>2.13</v>
      </c>
      <c r="M142" s="204">
        <v>0</v>
      </c>
      <c r="N142" s="205">
        <v>0</v>
      </c>
      <c r="O142" s="205">
        <v>0</v>
      </c>
      <c r="P142" s="205">
        <v>0</v>
      </c>
    </row>
    <row r="143" spans="1:16" ht="25.5" x14ac:dyDescent="0.2">
      <c r="A143" s="206">
        <v>864</v>
      </c>
      <c r="B143" s="90">
        <f t="shared" si="4"/>
        <v>864</v>
      </c>
      <c r="C143" s="207" t="s">
        <v>2310</v>
      </c>
      <c r="D143" s="208">
        <v>621</v>
      </c>
      <c r="E143" s="90">
        <f t="shared" si="5"/>
        <v>621</v>
      </c>
      <c r="F143" s="207" t="s">
        <v>2311</v>
      </c>
      <c r="G143" s="57" t="s">
        <v>928</v>
      </c>
      <c r="H143" s="201">
        <v>0</v>
      </c>
      <c r="I143" s="202">
        <v>0</v>
      </c>
      <c r="J143" s="203">
        <v>40.68</v>
      </c>
      <c r="K143" s="203">
        <v>1.4</v>
      </c>
      <c r="L143" s="203">
        <v>1.4</v>
      </c>
      <c r="M143" s="204">
        <v>-0.78500000000000003</v>
      </c>
      <c r="N143" s="205">
        <v>1538.87</v>
      </c>
      <c r="O143" s="205">
        <v>0.05</v>
      </c>
      <c r="P143" s="205">
        <v>0.05</v>
      </c>
    </row>
    <row r="144" spans="1:16" ht="12.75" x14ac:dyDescent="0.2">
      <c r="A144" s="206">
        <v>865</v>
      </c>
      <c r="B144" s="90">
        <f t="shared" si="4"/>
        <v>865</v>
      </c>
      <c r="C144" s="207" t="s">
        <v>2312</v>
      </c>
      <c r="D144" s="208">
        <v>622</v>
      </c>
      <c r="E144" s="90">
        <f t="shared" si="5"/>
        <v>622</v>
      </c>
      <c r="F144" s="207" t="s">
        <v>2313</v>
      </c>
      <c r="G144" s="57" t="s">
        <v>929</v>
      </c>
      <c r="H144" s="201">
        <v>0</v>
      </c>
      <c r="I144" s="202">
        <v>0</v>
      </c>
      <c r="J144" s="203">
        <v>2.5499999999999998</v>
      </c>
      <c r="K144" s="203">
        <v>2.63</v>
      </c>
      <c r="L144" s="203">
        <v>2.63</v>
      </c>
      <c r="M144" s="204">
        <v>0</v>
      </c>
      <c r="N144" s="205">
        <v>356.65</v>
      </c>
      <c r="O144" s="205">
        <v>0.05</v>
      </c>
      <c r="P144" s="205">
        <v>0.05</v>
      </c>
    </row>
    <row r="145" spans="1:16" ht="12.75" x14ac:dyDescent="0.2">
      <c r="A145" s="206">
        <v>866</v>
      </c>
      <c r="B145" s="90">
        <f t="shared" si="4"/>
        <v>866</v>
      </c>
      <c r="C145" s="207" t="s">
        <v>2314</v>
      </c>
      <c r="D145" s="208">
        <v>629</v>
      </c>
      <c r="E145" s="90">
        <f t="shared" si="5"/>
        <v>629</v>
      </c>
      <c r="F145" s="207" t="s">
        <v>2315</v>
      </c>
      <c r="G145" s="57" t="s">
        <v>930</v>
      </c>
      <c r="H145" s="201">
        <v>0</v>
      </c>
      <c r="I145" s="202">
        <v>0</v>
      </c>
      <c r="J145" s="203">
        <v>212.59</v>
      </c>
      <c r="K145" s="203">
        <v>0.65</v>
      </c>
      <c r="L145" s="203">
        <v>0.65</v>
      </c>
      <c r="M145" s="204">
        <v>0</v>
      </c>
      <c r="N145" s="205">
        <v>0</v>
      </c>
      <c r="O145" s="205">
        <v>0</v>
      </c>
      <c r="P145" s="205">
        <v>0</v>
      </c>
    </row>
    <row r="146" spans="1:16" ht="12.75" x14ac:dyDescent="0.2">
      <c r="A146" s="206">
        <v>867</v>
      </c>
      <c r="B146" s="90">
        <f t="shared" si="4"/>
        <v>867</v>
      </c>
      <c r="C146" s="207" t="s">
        <v>2316</v>
      </c>
      <c r="D146" s="208">
        <v>630</v>
      </c>
      <c r="E146" s="90">
        <f t="shared" si="5"/>
        <v>630</v>
      </c>
      <c r="F146" s="207" t="s">
        <v>2317</v>
      </c>
      <c r="G146" s="57" t="s">
        <v>931</v>
      </c>
      <c r="H146" s="201">
        <v>0</v>
      </c>
      <c r="I146" s="202">
        <v>0</v>
      </c>
      <c r="J146" s="203">
        <v>212.59</v>
      </c>
      <c r="K146" s="203">
        <v>0.64</v>
      </c>
      <c r="L146" s="203">
        <v>0.64</v>
      </c>
      <c r="M146" s="204">
        <v>0</v>
      </c>
      <c r="N146" s="205">
        <v>0</v>
      </c>
      <c r="O146" s="205">
        <v>0</v>
      </c>
      <c r="P146" s="205">
        <v>0</v>
      </c>
    </row>
    <row r="147" spans="1:16" ht="12.75" x14ac:dyDescent="0.2">
      <c r="A147" s="206">
        <v>868</v>
      </c>
      <c r="B147" s="90">
        <f t="shared" si="4"/>
        <v>868</v>
      </c>
      <c r="C147" s="207" t="s">
        <v>2318</v>
      </c>
      <c r="D147" s="208">
        <v>631</v>
      </c>
      <c r="E147" s="90">
        <f t="shared" si="5"/>
        <v>631</v>
      </c>
      <c r="F147" s="207" t="s">
        <v>2319</v>
      </c>
      <c r="G147" s="57" t="s">
        <v>932</v>
      </c>
      <c r="H147" s="201">
        <v>0</v>
      </c>
      <c r="I147" s="202">
        <v>2.2949999999999999</v>
      </c>
      <c r="J147" s="203">
        <v>47.26</v>
      </c>
      <c r="K147" s="203">
        <v>1.08</v>
      </c>
      <c r="L147" s="203">
        <v>1.08</v>
      </c>
      <c r="M147" s="204">
        <v>0</v>
      </c>
      <c r="N147" s="205">
        <v>3510.52</v>
      </c>
      <c r="O147" s="205">
        <v>0.05</v>
      </c>
      <c r="P147" s="205">
        <v>0.05</v>
      </c>
    </row>
    <row r="148" spans="1:16" ht="12.75" x14ac:dyDescent="0.2">
      <c r="A148" s="206">
        <v>869</v>
      </c>
      <c r="B148" s="90">
        <f t="shared" si="4"/>
        <v>869</v>
      </c>
      <c r="C148" s="207" t="s">
        <v>2320</v>
      </c>
      <c r="D148" s="208">
        <v>634</v>
      </c>
      <c r="E148" s="90">
        <f t="shared" si="5"/>
        <v>634</v>
      </c>
      <c r="F148" s="207" t="s">
        <v>2321</v>
      </c>
      <c r="G148" s="57" t="s">
        <v>933</v>
      </c>
      <c r="H148" s="201">
        <v>0</v>
      </c>
      <c r="I148" s="202">
        <v>1.4810000000000001</v>
      </c>
      <c r="J148" s="203">
        <v>633.03</v>
      </c>
      <c r="K148" s="203">
        <v>1.36</v>
      </c>
      <c r="L148" s="203">
        <v>1.36</v>
      </c>
      <c r="M148" s="204">
        <v>-2.4780000000000002</v>
      </c>
      <c r="N148" s="205">
        <v>1629.27</v>
      </c>
      <c r="O148" s="205">
        <v>0.05</v>
      </c>
      <c r="P148" s="205">
        <v>0.05</v>
      </c>
    </row>
    <row r="149" spans="1:16" ht="12.75" x14ac:dyDescent="0.2">
      <c r="A149" s="206">
        <v>870</v>
      </c>
      <c r="B149" s="90">
        <f t="shared" si="4"/>
        <v>870</v>
      </c>
      <c r="C149" s="207" t="s">
        <v>2322</v>
      </c>
      <c r="D149" s="208">
        <v>633</v>
      </c>
      <c r="E149" s="90">
        <f t="shared" si="5"/>
        <v>633</v>
      </c>
      <c r="F149" s="207" t="s">
        <v>2323</v>
      </c>
      <c r="G149" s="57" t="s">
        <v>934</v>
      </c>
      <c r="H149" s="201">
        <v>0</v>
      </c>
      <c r="I149" s="202">
        <v>0.502</v>
      </c>
      <c r="J149" s="203">
        <v>28.27</v>
      </c>
      <c r="K149" s="203">
        <v>1.4</v>
      </c>
      <c r="L149" s="203">
        <v>1.4</v>
      </c>
      <c r="M149" s="204">
        <v>0</v>
      </c>
      <c r="N149" s="205">
        <v>5370.71</v>
      </c>
      <c r="O149" s="205">
        <v>0.05</v>
      </c>
      <c r="P149" s="205">
        <v>0.05</v>
      </c>
    </row>
    <row r="150" spans="1:16" ht="12.75" x14ac:dyDescent="0.2">
      <c r="A150" s="206">
        <v>873</v>
      </c>
      <c r="B150" s="90">
        <f t="shared" si="4"/>
        <v>873</v>
      </c>
      <c r="C150" s="207" t="s">
        <v>2324</v>
      </c>
      <c r="D150" s="208"/>
      <c r="E150" s="90" t="str">
        <f t="shared" si="5"/>
        <v/>
      </c>
      <c r="F150" s="207" t="s">
        <v>768</v>
      </c>
      <c r="G150" s="57" t="s">
        <v>935</v>
      </c>
      <c r="H150" s="201">
        <v>1</v>
      </c>
      <c r="I150" s="202">
        <v>2.2570000000000001</v>
      </c>
      <c r="J150" s="203">
        <v>151.75</v>
      </c>
      <c r="K150" s="203">
        <v>1.48</v>
      </c>
      <c r="L150" s="203">
        <v>1.48</v>
      </c>
      <c r="M150" s="204">
        <v>0</v>
      </c>
      <c r="N150" s="205">
        <v>0</v>
      </c>
      <c r="O150" s="205">
        <v>0</v>
      </c>
      <c r="P150" s="205">
        <v>0</v>
      </c>
    </row>
    <row r="151" spans="1:16" ht="12.75" x14ac:dyDescent="0.2">
      <c r="A151" s="206">
        <v>875</v>
      </c>
      <c r="B151" s="90">
        <f t="shared" si="4"/>
        <v>875</v>
      </c>
      <c r="C151" s="207" t="s">
        <v>2325</v>
      </c>
      <c r="D151" s="208"/>
      <c r="E151" s="90" t="str">
        <f t="shared" si="5"/>
        <v/>
      </c>
      <c r="F151" s="207" t="s">
        <v>768</v>
      </c>
      <c r="G151" s="57" t="s">
        <v>936</v>
      </c>
      <c r="H151" s="201">
        <v>2</v>
      </c>
      <c r="I151" s="202">
        <v>3.4630000000000001</v>
      </c>
      <c r="J151" s="203">
        <v>5005.41</v>
      </c>
      <c r="K151" s="203">
        <v>1.19</v>
      </c>
      <c r="L151" s="203">
        <v>1.19</v>
      </c>
      <c r="M151" s="204">
        <v>0</v>
      </c>
      <c r="N151" s="205">
        <v>0</v>
      </c>
      <c r="O151" s="205">
        <v>0</v>
      </c>
      <c r="P151" s="205">
        <v>0</v>
      </c>
    </row>
    <row r="152" spans="1:16" ht="12.75" x14ac:dyDescent="0.2">
      <c r="A152" s="206">
        <v>876</v>
      </c>
      <c r="B152" s="90">
        <f t="shared" si="4"/>
        <v>876</v>
      </c>
      <c r="C152" s="207" t="s">
        <v>2326</v>
      </c>
      <c r="D152" s="208"/>
      <c r="E152" s="90" t="str">
        <f t="shared" si="5"/>
        <v/>
      </c>
      <c r="F152" s="207" t="s">
        <v>768</v>
      </c>
      <c r="G152" s="57" t="s">
        <v>937</v>
      </c>
      <c r="H152" s="201">
        <v>1</v>
      </c>
      <c r="I152" s="202">
        <v>5.5019999999999998</v>
      </c>
      <c r="J152" s="203">
        <v>151.75</v>
      </c>
      <c r="K152" s="203">
        <v>1.45</v>
      </c>
      <c r="L152" s="203">
        <v>1.45</v>
      </c>
      <c r="M152" s="204">
        <v>0</v>
      </c>
      <c r="N152" s="205">
        <v>0</v>
      </c>
      <c r="O152" s="205">
        <v>0</v>
      </c>
      <c r="P152" s="205">
        <v>0</v>
      </c>
    </row>
    <row r="153" spans="1:16" ht="12.75" x14ac:dyDescent="0.2">
      <c r="A153" s="206">
        <v>877</v>
      </c>
      <c r="B153" s="90">
        <f t="shared" si="4"/>
        <v>877</v>
      </c>
      <c r="C153" s="207" t="s">
        <v>2327</v>
      </c>
      <c r="D153" s="208"/>
      <c r="E153" s="90" t="str">
        <f t="shared" si="5"/>
        <v/>
      </c>
      <c r="F153" s="207" t="s">
        <v>768</v>
      </c>
      <c r="G153" s="57" t="s">
        <v>938</v>
      </c>
      <c r="H153" s="201">
        <v>2</v>
      </c>
      <c r="I153" s="202">
        <v>4.2329999999999997</v>
      </c>
      <c r="J153" s="203">
        <v>151.75</v>
      </c>
      <c r="K153" s="203">
        <v>0.76</v>
      </c>
      <c r="L153" s="203">
        <v>0.76</v>
      </c>
      <c r="M153" s="204">
        <v>0</v>
      </c>
      <c r="N153" s="205">
        <v>0</v>
      </c>
      <c r="O153" s="205">
        <v>0</v>
      </c>
      <c r="P153" s="205">
        <v>0</v>
      </c>
    </row>
    <row r="154" spans="1:16" ht="25.5" x14ac:dyDescent="0.2">
      <c r="A154" s="206">
        <v>878</v>
      </c>
      <c r="B154" s="90">
        <f t="shared" si="4"/>
        <v>878</v>
      </c>
      <c r="C154" s="207" t="s">
        <v>2328</v>
      </c>
      <c r="D154" s="208"/>
      <c r="E154" s="90" t="str">
        <f t="shared" si="5"/>
        <v/>
      </c>
      <c r="F154" s="207" t="s">
        <v>768</v>
      </c>
      <c r="G154" s="57" t="s">
        <v>939</v>
      </c>
      <c r="H154" s="201">
        <v>2</v>
      </c>
      <c r="I154" s="202">
        <v>3.2229999999999999</v>
      </c>
      <c r="J154" s="203">
        <v>151.75</v>
      </c>
      <c r="K154" s="203">
        <v>1.42</v>
      </c>
      <c r="L154" s="203">
        <v>1.42</v>
      </c>
      <c r="M154" s="204">
        <v>0</v>
      </c>
      <c r="N154" s="205">
        <v>0</v>
      </c>
      <c r="O154" s="205">
        <v>0</v>
      </c>
      <c r="P154" s="205">
        <v>0</v>
      </c>
    </row>
    <row r="155" spans="1:16" ht="12.75" x14ac:dyDescent="0.2">
      <c r="A155" s="206">
        <v>879</v>
      </c>
      <c r="B155" s="90">
        <f t="shared" si="4"/>
        <v>879</v>
      </c>
      <c r="C155" s="207" t="s">
        <v>2329</v>
      </c>
      <c r="D155" s="208"/>
      <c r="E155" s="90" t="str">
        <f t="shared" si="5"/>
        <v/>
      </c>
      <c r="F155" s="207" t="s">
        <v>768</v>
      </c>
      <c r="G155" s="57" t="s">
        <v>940</v>
      </c>
      <c r="H155" s="201">
        <v>2</v>
      </c>
      <c r="I155" s="202">
        <v>3.94</v>
      </c>
      <c r="J155" s="203">
        <v>151.75</v>
      </c>
      <c r="K155" s="203">
        <v>1.85</v>
      </c>
      <c r="L155" s="203">
        <v>1.85</v>
      </c>
      <c r="M155" s="204">
        <v>0</v>
      </c>
      <c r="N155" s="205">
        <v>0</v>
      </c>
      <c r="O155" s="205">
        <v>0</v>
      </c>
      <c r="P155" s="205">
        <v>0</v>
      </c>
    </row>
    <row r="156" spans="1:16" ht="12.75" x14ac:dyDescent="0.2">
      <c r="A156" s="206">
        <v>880</v>
      </c>
      <c r="B156" s="90">
        <f t="shared" si="4"/>
        <v>880</v>
      </c>
      <c r="C156" s="207" t="s">
        <v>2330</v>
      </c>
      <c r="D156" s="208"/>
      <c r="E156" s="90" t="str">
        <f t="shared" si="5"/>
        <v/>
      </c>
      <c r="F156" s="207" t="s">
        <v>768</v>
      </c>
      <c r="G156" s="57" t="s">
        <v>941</v>
      </c>
      <c r="H156" s="201">
        <v>1</v>
      </c>
      <c r="I156" s="202">
        <v>0.60899999999999999</v>
      </c>
      <c r="J156" s="203">
        <v>151.75</v>
      </c>
      <c r="K156" s="203">
        <v>4.74</v>
      </c>
      <c r="L156" s="203">
        <v>4.74</v>
      </c>
      <c r="M156" s="204">
        <v>0</v>
      </c>
      <c r="N156" s="205">
        <v>0</v>
      </c>
      <c r="O156" s="205">
        <v>0</v>
      </c>
      <c r="P156" s="205">
        <v>0</v>
      </c>
    </row>
    <row r="157" spans="1:16" ht="12.75" x14ac:dyDescent="0.2">
      <c r="A157" s="206">
        <v>881</v>
      </c>
      <c r="B157" s="90">
        <f t="shared" si="4"/>
        <v>881</v>
      </c>
      <c r="C157" s="207" t="s">
        <v>2331</v>
      </c>
      <c r="D157" s="208"/>
      <c r="E157" s="90" t="str">
        <f t="shared" si="5"/>
        <v/>
      </c>
      <c r="F157" s="207" t="s">
        <v>768</v>
      </c>
      <c r="G157" s="57" t="s">
        <v>942</v>
      </c>
      <c r="H157" s="201">
        <v>2</v>
      </c>
      <c r="I157" s="202">
        <v>1.956</v>
      </c>
      <c r="J157" s="203">
        <v>151.75</v>
      </c>
      <c r="K157" s="203">
        <v>1.07</v>
      </c>
      <c r="L157" s="203">
        <v>1.07</v>
      </c>
      <c r="M157" s="204">
        <v>0</v>
      </c>
      <c r="N157" s="205">
        <v>0</v>
      </c>
      <c r="O157" s="205">
        <v>0</v>
      </c>
      <c r="P157" s="205">
        <v>0</v>
      </c>
    </row>
    <row r="158" spans="1:16" ht="12.75" x14ac:dyDescent="0.2">
      <c r="A158" s="206">
        <v>882</v>
      </c>
      <c r="B158" s="90">
        <f t="shared" si="4"/>
        <v>882</v>
      </c>
      <c r="C158" s="207" t="s">
        <v>2332</v>
      </c>
      <c r="D158" s="208"/>
      <c r="E158" s="90" t="str">
        <f t="shared" si="5"/>
        <v/>
      </c>
      <c r="F158" s="207" t="s">
        <v>768</v>
      </c>
      <c r="G158" s="57" t="s">
        <v>943</v>
      </c>
      <c r="H158" s="201">
        <v>2</v>
      </c>
      <c r="I158" s="202">
        <v>1.863</v>
      </c>
      <c r="J158" s="203">
        <v>151.75</v>
      </c>
      <c r="K158" s="203">
        <v>1.1200000000000001</v>
      </c>
      <c r="L158" s="203">
        <v>1.1200000000000001</v>
      </c>
      <c r="M158" s="204">
        <v>0</v>
      </c>
      <c r="N158" s="205">
        <v>0</v>
      </c>
      <c r="O158" s="205">
        <v>0</v>
      </c>
      <c r="P158" s="205">
        <v>0</v>
      </c>
    </row>
    <row r="159" spans="1:16" ht="12.75" x14ac:dyDescent="0.2">
      <c r="A159" s="206">
        <v>883</v>
      </c>
      <c r="B159" s="90">
        <f t="shared" si="4"/>
        <v>883</v>
      </c>
      <c r="C159" s="207" t="s">
        <v>2333</v>
      </c>
      <c r="D159" s="208"/>
      <c r="E159" s="90" t="str">
        <f t="shared" si="5"/>
        <v/>
      </c>
      <c r="F159" s="207" t="s">
        <v>768</v>
      </c>
      <c r="G159" s="57" t="s">
        <v>944</v>
      </c>
      <c r="H159" s="201">
        <v>1</v>
      </c>
      <c r="I159" s="202">
        <v>2.234</v>
      </c>
      <c r="J159" s="203">
        <v>151.75</v>
      </c>
      <c r="K159" s="203">
        <v>2.34</v>
      </c>
      <c r="L159" s="203">
        <v>2.34</v>
      </c>
      <c r="M159" s="204">
        <v>0</v>
      </c>
      <c r="N159" s="205">
        <v>0</v>
      </c>
      <c r="O159" s="205">
        <v>0</v>
      </c>
      <c r="P159" s="205">
        <v>0</v>
      </c>
    </row>
    <row r="160" spans="1:16" ht="12.75" x14ac:dyDescent="0.2">
      <c r="A160" s="206">
        <v>884</v>
      </c>
      <c r="B160" s="90">
        <f t="shared" si="4"/>
        <v>884</v>
      </c>
      <c r="C160" s="207" t="s">
        <v>2334</v>
      </c>
      <c r="D160" s="208"/>
      <c r="E160" s="90" t="str">
        <f t="shared" si="5"/>
        <v/>
      </c>
      <c r="F160" s="207" t="s">
        <v>768</v>
      </c>
      <c r="G160" s="57" t="s">
        <v>945</v>
      </c>
      <c r="H160" s="201">
        <v>1</v>
      </c>
      <c r="I160" s="202">
        <v>2.6549999999999998</v>
      </c>
      <c r="J160" s="203">
        <v>151.75</v>
      </c>
      <c r="K160" s="203">
        <v>1.65</v>
      </c>
      <c r="L160" s="203">
        <v>1.65</v>
      </c>
      <c r="M160" s="204">
        <v>0</v>
      </c>
      <c r="N160" s="205">
        <v>0</v>
      </c>
      <c r="O160" s="205">
        <v>0</v>
      </c>
      <c r="P160" s="205">
        <v>0</v>
      </c>
    </row>
    <row r="161" spans="1:16" ht="25.5" x14ac:dyDescent="0.2">
      <c r="A161" s="206">
        <v>885</v>
      </c>
      <c r="B161" s="90">
        <f t="shared" si="4"/>
        <v>885</v>
      </c>
      <c r="C161" s="207" t="s">
        <v>2335</v>
      </c>
      <c r="D161" s="208">
        <v>636</v>
      </c>
      <c r="E161" s="90">
        <f t="shared" si="5"/>
        <v>636</v>
      </c>
      <c r="F161" s="207" t="s">
        <v>2336</v>
      </c>
      <c r="G161" s="57" t="s">
        <v>946</v>
      </c>
      <c r="H161" s="201">
        <v>2</v>
      </c>
      <c r="I161" s="202">
        <v>2.923</v>
      </c>
      <c r="J161" s="203">
        <v>529.73000000000025</v>
      </c>
      <c r="K161" s="203">
        <v>0.56000000000000005</v>
      </c>
      <c r="L161" s="203">
        <v>0.56000000000000005</v>
      </c>
      <c r="M161" s="204">
        <v>0</v>
      </c>
      <c r="N161" s="205">
        <v>0</v>
      </c>
      <c r="O161" s="205">
        <v>0</v>
      </c>
      <c r="P161" s="205">
        <v>0</v>
      </c>
    </row>
    <row r="162" spans="1:16" ht="12.75" x14ac:dyDescent="0.2">
      <c r="A162" s="206">
        <v>886</v>
      </c>
      <c r="B162" s="90">
        <f t="shared" si="4"/>
        <v>886</v>
      </c>
      <c r="C162" s="207" t="s">
        <v>2337</v>
      </c>
      <c r="D162" s="208">
        <v>608</v>
      </c>
      <c r="E162" s="90">
        <f t="shared" si="5"/>
        <v>608</v>
      </c>
      <c r="F162" s="207" t="s">
        <v>2338</v>
      </c>
      <c r="G162" s="57" t="s">
        <v>947</v>
      </c>
      <c r="H162" s="201">
        <v>2</v>
      </c>
      <c r="I162" s="202">
        <v>2.181</v>
      </c>
      <c r="J162" s="203">
        <v>48.12</v>
      </c>
      <c r="K162" s="203">
        <v>1.0900000000000001</v>
      </c>
      <c r="L162" s="203">
        <v>1.0900000000000001</v>
      </c>
      <c r="M162" s="204">
        <v>0</v>
      </c>
      <c r="N162" s="205">
        <v>0</v>
      </c>
      <c r="O162" s="205">
        <v>0</v>
      </c>
      <c r="P162" s="205">
        <v>0</v>
      </c>
    </row>
    <row r="163" spans="1:16" ht="12.75" x14ac:dyDescent="0.2">
      <c r="A163" s="206">
        <v>887</v>
      </c>
      <c r="B163" s="90">
        <f t="shared" si="4"/>
        <v>887</v>
      </c>
      <c r="C163" s="207" t="s">
        <v>2339</v>
      </c>
      <c r="D163" s="208"/>
      <c r="E163" s="90" t="str">
        <f t="shared" si="5"/>
        <v/>
      </c>
      <c r="F163" s="207" t="s">
        <v>768</v>
      </c>
      <c r="G163" s="57" t="s">
        <v>948</v>
      </c>
      <c r="H163" s="201">
        <v>2</v>
      </c>
      <c r="I163" s="202">
        <v>3.0819999999999999</v>
      </c>
      <c r="J163" s="203">
        <v>4050.6800000000003</v>
      </c>
      <c r="K163" s="203">
        <v>2.0099999999999998</v>
      </c>
      <c r="L163" s="203">
        <v>2.0099999999999998</v>
      </c>
      <c r="M163" s="204">
        <v>0</v>
      </c>
      <c r="N163" s="205">
        <v>0</v>
      </c>
      <c r="O163" s="205">
        <v>0</v>
      </c>
      <c r="P163" s="205">
        <v>0</v>
      </c>
    </row>
    <row r="164" spans="1:16" ht="25.5" x14ac:dyDescent="0.2">
      <c r="A164" s="206">
        <v>888</v>
      </c>
      <c r="B164" s="90">
        <f t="shared" si="4"/>
        <v>888</v>
      </c>
      <c r="C164" s="207" t="s">
        <v>2340</v>
      </c>
      <c r="D164" s="208"/>
      <c r="E164" s="90" t="str">
        <f t="shared" si="5"/>
        <v/>
      </c>
      <c r="F164" s="207" t="s">
        <v>768</v>
      </c>
      <c r="G164" s="57" t="s">
        <v>949</v>
      </c>
      <c r="H164" s="201">
        <v>1</v>
      </c>
      <c r="I164" s="202">
        <v>2.972</v>
      </c>
      <c r="J164" s="203">
        <v>151.75</v>
      </c>
      <c r="K164" s="203">
        <v>2.5499999999999998</v>
      </c>
      <c r="L164" s="203">
        <v>2.5499999999999998</v>
      </c>
      <c r="M164" s="204">
        <v>0</v>
      </c>
      <c r="N164" s="205">
        <v>0</v>
      </c>
      <c r="O164" s="205">
        <v>0</v>
      </c>
      <c r="P164" s="205">
        <v>0</v>
      </c>
    </row>
    <row r="165" spans="1:16" ht="25.5" x14ac:dyDescent="0.2">
      <c r="A165" s="206">
        <v>889</v>
      </c>
      <c r="B165" s="90">
        <f t="shared" si="4"/>
        <v>889</v>
      </c>
      <c r="C165" s="207" t="s">
        <v>2341</v>
      </c>
      <c r="D165" s="208"/>
      <c r="E165" s="90" t="str">
        <f t="shared" si="5"/>
        <v/>
      </c>
      <c r="F165" s="207" t="s">
        <v>768</v>
      </c>
      <c r="G165" s="57" t="s">
        <v>950</v>
      </c>
      <c r="H165" s="201">
        <v>1</v>
      </c>
      <c r="I165" s="202">
        <v>5.8449999999999998</v>
      </c>
      <c r="J165" s="203">
        <v>151.75</v>
      </c>
      <c r="K165" s="203">
        <v>2.88</v>
      </c>
      <c r="L165" s="203">
        <v>2.88</v>
      </c>
      <c r="M165" s="204">
        <v>0</v>
      </c>
      <c r="N165" s="205">
        <v>0</v>
      </c>
      <c r="O165" s="205">
        <v>0</v>
      </c>
      <c r="P165" s="205">
        <v>0</v>
      </c>
    </row>
    <row r="166" spans="1:16" ht="25.5" x14ac:dyDescent="0.2">
      <c r="A166" s="206">
        <v>890</v>
      </c>
      <c r="B166" s="90">
        <f t="shared" si="4"/>
        <v>890</v>
      </c>
      <c r="C166" s="207" t="s">
        <v>2342</v>
      </c>
      <c r="D166" s="208"/>
      <c r="E166" s="90" t="str">
        <f t="shared" si="5"/>
        <v/>
      </c>
      <c r="F166" s="207" t="s">
        <v>768</v>
      </c>
      <c r="G166" s="57" t="s">
        <v>951</v>
      </c>
      <c r="H166" s="201">
        <v>1</v>
      </c>
      <c r="I166" s="202">
        <v>0.56899999999999995</v>
      </c>
      <c r="J166" s="203">
        <v>151.75</v>
      </c>
      <c r="K166" s="203">
        <v>1.71</v>
      </c>
      <c r="L166" s="203">
        <v>1.71</v>
      </c>
      <c r="M166" s="204">
        <v>0</v>
      </c>
      <c r="N166" s="205">
        <v>0</v>
      </c>
      <c r="O166" s="205">
        <v>0</v>
      </c>
      <c r="P166" s="205">
        <v>0</v>
      </c>
    </row>
    <row r="167" spans="1:16" ht="25.5" x14ac:dyDescent="0.2">
      <c r="A167" s="206">
        <v>891</v>
      </c>
      <c r="B167" s="90">
        <f t="shared" si="4"/>
        <v>891</v>
      </c>
      <c r="C167" s="207" t="s">
        <v>2343</v>
      </c>
      <c r="D167" s="208"/>
      <c r="E167" s="90" t="str">
        <f t="shared" si="5"/>
        <v/>
      </c>
      <c r="F167" s="207" t="s">
        <v>768</v>
      </c>
      <c r="G167" s="57" t="s">
        <v>952</v>
      </c>
      <c r="H167" s="201">
        <v>2</v>
      </c>
      <c r="I167" s="202">
        <v>3.7010000000000001</v>
      </c>
      <c r="J167" s="203">
        <v>5373.27</v>
      </c>
      <c r="K167" s="203">
        <v>1.42</v>
      </c>
      <c r="L167" s="203">
        <v>1.42</v>
      </c>
      <c r="M167" s="204">
        <v>0</v>
      </c>
      <c r="N167" s="205">
        <v>0</v>
      </c>
      <c r="O167" s="205">
        <v>0</v>
      </c>
      <c r="P167" s="205">
        <v>0</v>
      </c>
    </row>
    <row r="168" spans="1:16" ht="25.5" x14ac:dyDescent="0.2">
      <c r="A168" s="206">
        <v>892</v>
      </c>
      <c r="B168" s="90">
        <f t="shared" si="4"/>
        <v>892</v>
      </c>
      <c r="C168" s="207" t="s">
        <v>2344</v>
      </c>
      <c r="D168" s="208">
        <v>637</v>
      </c>
      <c r="E168" s="90">
        <f t="shared" si="5"/>
        <v>637</v>
      </c>
      <c r="F168" s="207" t="s">
        <v>2345</v>
      </c>
      <c r="G168" s="57" t="s">
        <v>953</v>
      </c>
      <c r="H168" s="201">
        <v>1</v>
      </c>
      <c r="I168" s="202">
        <v>0.27800000000000002</v>
      </c>
      <c r="J168" s="203">
        <v>65.04000000000002</v>
      </c>
      <c r="K168" s="203">
        <v>0.99</v>
      </c>
      <c r="L168" s="203">
        <v>0.99</v>
      </c>
      <c r="M168" s="204">
        <v>0</v>
      </c>
      <c r="N168" s="205">
        <v>86.71</v>
      </c>
      <c r="O168" s="205">
        <v>0.05</v>
      </c>
      <c r="P168" s="205">
        <v>0.05</v>
      </c>
    </row>
    <row r="169" spans="1:16" ht="25.5" x14ac:dyDescent="0.2">
      <c r="A169" s="206">
        <v>893</v>
      </c>
      <c r="B169" s="90">
        <f t="shared" si="4"/>
        <v>893</v>
      </c>
      <c r="C169" s="207" t="s">
        <v>2346</v>
      </c>
      <c r="D169" s="208"/>
      <c r="E169" s="90" t="str">
        <f t="shared" si="5"/>
        <v/>
      </c>
      <c r="F169" s="207" t="s">
        <v>768</v>
      </c>
      <c r="G169" s="57" t="s">
        <v>954</v>
      </c>
      <c r="H169" s="201">
        <v>3</v>
      </c>
      <c r="I169" s="202">
        <v>3.2309999999999999</v>
      </c>
      <c r="J169" s="203">
        <v>12380.380000000001</v>
      </c>
      <c r="K169" s="203">
        <v>1.04</v>
      </c>
      <c r="L169" s="203">
        <v>1.04</v>
      </c>
      <c r="M169" s="204">
        <v>0</v>
      </c>
      <c r="N169" s="205">
        <v>0</v>
      </c>
      <c r="O169" s="205">
        <v>0</v>
      </c>
      <c r="P169" s="205">
        <v>0</v>
      </c>
    </row>
    <row r="170" spans="1:16" ht="12.75" x14ac:dyDescent="0.2">
      <c r="A170" s="206">
        <v>894</v>
      </c>
      <c r="B170" s="90">
        <f t="shared" si="4"/>
        <v>894</v>
      </c>
      <c r="C170" s="207" t="s">
        <v>2347</v>
      </c>
      <c r="D170" s="208"/>
      <c r="E170" s="90" t="str">
        <f t="shared" si="5"/>
        <v/>
      </c>
      <c r="F170" s="207" t="s">
        <v>768</v>
      </c>
      <c r="G170" s="57" t="s">
        <v>955</v>
      </c>
      <c r="H170" s="201">
        <v>1</v>
      </c>
      <c r="I170" s="202">
        <v>3.9329999999999998</v>
      </c>
      <c r="J170" s="203">
        <v>3774.68</v>
      </c>
      <c r="K170" s="203">
        <v>0.8</v>
      </c>
      <c r="L170" s="203">
        <v>0.8</v>
      </c>
      <c r="M170" s="204">
        <v>0</v>
      </c>
      <c r="N170" s="205">
        <v>0</v>
      </c>
      <c r="O170" s="205">
        <v>0</v>
      </c>
      <c r="P170" s="205">
        <v>0</v>
      </c>
    </row>
    <row r="171" spans="1:16" ht="12.75" x14ac:dyDescent="0.2">
      <c r="A171" s="206">
        <v>896</v>
      </c>
      <c r="B171" s="90">
        <f t="shared" si="4"/>
        <v>896</v>
      </c>
      <c r="C171" s="207" t="s">
        <v>2348</v>
      </c>
      <c r="D171" s="208">
        <v>638</v>
      </c>
      <c r="E171" s="90">
        <f t="shared" si="5"/>
        <v>638</v>
      </c>
      <c r="F171" s="207" t="s">
        <v>2349</v>
      </c>
      <c r="G171" s="57" t="s">
        <v>956</v>
      </c>
      <c r="H171" s="201">
        <v>0</v>
      </c>
      <c r="I171" s="202">
        <v>0.96399999999999997</v>
      </c>
      <c r="J171" s="203">
        <v>187.92</v>
      </c>
      <c r="K171" s="203">
        <v>1.74</v>
      </c>
      <c r="L171" s="203">
        <v>1.74</v>
      </c>
      <c r="M171" s="204">
        <v>-3.2789999999999999</v>
      </c>
      <c r="N171" s="205">
        <v>6163.81</v>
      </c>
      <c r="O171" s="205">
        <v>0.05</v>
      </c>
      <c r="P171" s="205">
        <v>0.05</v>
      </c>
    </row>
    <row r="172" spans="1:16" ht="12.75" x14ac:dyDescent="0.2">
      <c r="A172" s="206">
        <v>897</v>
      </c>
      <c r="B172" s="90">
        <f t="shared" si="4"/>
        <v>897</v>
      </c>
      <c r="C172" s="207" t="s">
        <v>2350</v>
      </c>
      <c r="D172" s="208">
        <v>639</v>
      </c>
      <c r="E172" s="90">
        <f t="shared" si="5"/>
        <v>639</v>
      </c>
      <c r="F172" s="207" t="s">
        <v>2351</v>
      </c>
      <c r="G172" s="57" t="s">
        <v>957</v>
      </c>
      <c r="H172" s="201">
        <v>1</v>
      </c>
      <c r="I172" s="202">
        <v>1.593</v>
      </c>
      <c r="J172" s="203">
        <v>116.82</v>
      </c>
      <c r="K172" s="203">
        <v>1.62</v>
      </c>
      <c r="L172" s="203">
        <v>1.62</v>
      </c>
      <c r="M172" s="204">
        <v>0</v>
      </c>
      <c r="N172" s="205">
        <v>5353.92</v>
      </c>
      <c r="O172" s="205">
        <v>0.05</v>
      </c>
      <c r="P172" s="205">
        <v>0.05</v>
      </c>
    </row>
    <row r="173" spans="1:16" ht="12.75" x14ac:dyDescent="0.2">
      <c r="A173" s="206">
        <v>898</v>
      </c>
      <c r="B173" s="90">
        <f t="shared" si="4"/>
        <v>898</v>
      </c>
      <c r="C173" s="207" t="s">
        <v>2352</v>
      </c>
      <c r="D173" s="208">
        <v>641</v>
      </c>
      <c r="E173" s="90">
        <f t="shared" si="5"/>
        <v>641</v>
      </c>
      <c r="F173" s="207" t="s">
        <v>2353</v>
      </c>
      <c r="G173" s="57" t="s">
        <v>958</v>
      </c>
      <c r="H173" s="201">
        <v>1</v>
      </c>
      <c r="I173" s="202">
        <v>1.605</v>
      </c>
      <c r="J173" s="203">
        <v>70.87</v>
      </c>
      <c r="K173" s="203">
        <v>1.38</v>
      </c>
      <c r="L173" s="203">
        <v>1.38</v>
      </c>
      <c r="M173" s="204">
        <v>0</v>
      </c>
      <c r="N173" s="205">
        <v>3874.13</v>
      </c>
      <c r="O173" s="205">
        <v>0.05</v>
      </c>
      <c r="P173" s="205">
        <v>0.05</v>
      </c>
    </row>
    <row r="174" spans="1:16" ht="12.75" x14ac:dyDescent="0.2">
      <c r="A174" s="206">
        <v>899</v>
      </c>
      <c r="B174" s="90">
        <f t="shared" si="4"/>
        <v>899</v>
      </c>
      <c r="C174" s="207" t="s">
        <v>2263</v>
      </c>
      <c r="D174" s="208"/>
      <c r="E174" s="90" t="str">
        <f t="shared" si="5"/>
        <v/>
      </c>
      <c r="F174" s="207" t="s">
        <v>768</v>
      </c>
      <c r="G174" s="57" t="s">
        <v>959</v>
      </c>
      <c r="H174" s="201">
        <v>4</v>
      </c>
      <c r="I174" s="202">
        <v>1.1579999999999999</v>
      </c>
      <c r="J174" s="203">
        <v>151.73999999999978</v>
      </c>
      <c r="K174" s="203">
        <v>0.94</v>
      </c>
      <c r="L174" s="203">
        <v>0.94</v>
      </c>
      <c r="M174" s="204">
        <v>0</v>
      </c>
      <c r="N174" s="205">
        <v>0</v>
      </c>
      <c r="O174" s="205">
        <v>0</v>
      </c>
      <c r="P174" s="205">
        <v>0</v>
      </c>
    </row>
    <row r="175" spans="1:16" ht="12.75" x14ac:dyDescent="0.2">
      <c r="A175" s="206">
        <v>902</v>
      </c>
      <c r="B175" s="90">
        <f t="shared" si="4"/>
        <v>902</v>
      </c>
      <c r="C175" s="207" t="s">
        <v>2354</v>
      </c>
      <c r="D175" s="208">
        <v>650</v>
      </c>
      <c r="E175" s="90">
        <f t="shared" si="5"/>
        <v>650</v>
      </c>
      <c r="F175" s="207" t="s">
        <v>2355</v>
      </c>
      <c r="G175" s="57" t="s">
        <v>960</v>
      </c>
      <c r="H175" s="201">
        <v>0</v>
      </c>
      <c r="I175" s="202">
        <v>1.714</v>
      </c>
      <c r="J175" s="203">
        <v>85.88</v>
      </c>
      <c r="K175" s="203">
        <v>2.06</v>
      </c>
      <c r="L175" s="203">
        <v>2.06</v>
      </c>
      <c r="M175" s="204">
        <v>0</v>
      </c>
      <c r="N175" s="205">
        <v>6183.24</v>
      </c>
      <c r="O175" s="205">
        <v>0.05</v>
      </c>
      <c r="P175" s="205">
        <v>0.05</v>
      </c>
    </row>
    <row r="176" spans="1:16" ht="12.75" x14ac:dyDescent="0.2">
      <c r="A176" s="206">
        <v>903</v>
      </c>
      <c r="B176" s="90">
        <f t="shared" si="4"/>
        <v>903</v>
      </c>
      <c r="C176" s="207" t="s">
        <v>2356</v>
      </c>
      <c r="D176" s="208">
        <v>651</v>
      </c>
      <c r="E176" s="90">
        <f t="shared" si="5"/>
        <v>651</v>
      </c>
      <c r="F176" s="207" t="s">
        <v>2357</v>
      </c>
      <c r="G176" s="57" t="s">
        <v>961</v>
      </c>
      <c r="H176" s="201">
        <v>1</v>
      </c>
      <c r="I176" s="202">
        <v>0</v>
      </c>
      <c r="J176" s="203">
        <v>11.759999999999991</v>
      </c>
      <c r="K176" s="203">
        <v>1.65</v>
      </c>
      <c r="L176" s="203">
        <v>1.65</v>
      </c>
      <c r="M176" s="204">
        <v>0</v>
      </c>
      <c r="N176" s="205">
        <v>588.11</v>
      </c>
      <c r="O176" s="205">
        <v>0.05</v>
      </c>
      <c r="P176" s="205">
        <v>0.05</v>
      </c>
    </row>
    <row r="177" spans="1:16" ht="12.75" x14ac:dyDescent="0.2">
      <c r="A177" s="206">
        <v>904</v>
      </c>
      <c r="B177" s="90">
        <f t="shared" si="4"/>
        <v>904</v>
      </c>
      <c r="C177" s="207" t="s">
        <v>2358</v>
      </c>
      <c r="D177" s="208"/>
      <c r="E177" s="90" t="str">
        <f t="shared" si="5"/>
        <v/>
      </c>
      <c r="F177" s="207" t="s">
        <v>768</v>
      </c>
      <c r="G177" s="57" t="s">
        <v>962</v>
      </c>
      <c r="H177" s="201">
        <v>4</v>
      </c>
      <c r="I177" s="202">
        <v>0</v>
      </c>
      <c r="J177" s="203">
        <v>934.17000000000007</v>
      </c>
      <c r="K177" s="203">
        <v>0.94</v>
      </c>
      <c r="L177" s="203">
        <v>0.94</v>
      </c>
      <c r="M177" s="204">
        <v>0</v>
      </c>
      <c r="N177" s="205">
        <v>0</v>
      </c>
      <c r="O177" s="205">
        <v>0</v>
      </c>
      <c r="P177" s="205">
        <v>0</v>
      </c>
    </row>
    <row r="178" spans="1:16" ht="12.75" x14ac:dyDescent="0.2">
      <c r="A178" s="206">
        <v>905</v>
      </c>
      <c r="B178" s="90">
        <f t="shared" si="4"/>
        <v>905</v>
      </c>
      <c r="C178" s="207" t="s">
        <v>2359</v>
      </c>
      <c r="D178" s="208">
        <v>642</v>
      </c>
      <c r="E178" s="90">
        <f t="shared" si="5"/>
        <v>642</v>
      </c>
      <c r="F178" s="207" t="s">
        <v>2360</v>
      </c>
      <c r="G178" s="57" t="s">
        <v>963</v>
      </c>
      <c r="H178" s="201">
        <v>0</v>
      </c>
      <c r="I178" s="202">
        <v>0</v>
      </c>
      <c r="J178" s="203">
        <v>50.13</v>
      </c>
      <c r="K178" s="203">
        <v>2.4</v>
      </c>
      <c r="L178" s="203">
        <v>2.4</v>
      </c>
      <c r="M178" s="204">
        <v>-2.5649999999999999</v>
      </c>
      <c r="N178" s="205">
        <v>262.7</v>
      </c>
      <c r="O178" s="205">
        <v>0.05</v>
      </c>
      <c r="P178" s="205">
        <v>0.05</v>
      </c>
    </row>
    <row r="179" spans="1:16" ht="12.75" x14ac:dyDescent="0.2">
      <c r="A179" s="206">
        <v>906</v>
      </c>
      <c r="B179" s="90">
        <f t="shared" si="4"/>
        <v>906</v>
      </c>
      <c r="C179" s="207" t="s">
        <v>2361</v>
      </c>
      <c r="D179" s="208">
        <v>643</v>
      </c>
      <c r="E179" s="90">
        <f t="shared" si="5"/>
        <v>643</v>
      </c>
      <c r="F179" s="207" t="s">
        <v>2362</v>
      </c>
      <c r="G179" s="57" t="s">
        <v>964</v>
      </c>
      <c r="H179" s="201">
        <v>0</v>
      </c>
      <c r="I179" s="202">
        <v>0</v>
      </c>
      <c r="J179" s="203">
        <v>179.93</v>
      </c>
      <c r="K179" s="203">
        <v>2.3199999999999998</v>
      </c>
      <c r="L179" s="203">
        <v>2.3199999999999998</v>
      </c>
      <c r="M179" s="204">
        <v>-2.3530000000000002</v>
      </c>
      <c r="N179" s="205">
        <v>2699.01</v>
      </c>
      <c r="O179" s="205">
        <v>0.05</v>
      </c>
      <c r="P179" s="205">
        <v>0.05</v>
      </c>
    </row>
    <row r="180" spans="1:16" ht="12.75" x14ac:dyDescent="0.2">
      <c r="A180" s="206">
        <v>907</v>
      </c>
      <c r="B180" s="90">
        <f t="shared" si="4"/>
        <v>907</v>
      </c>
      <c r="C180" s="207" t="s">
        <v>2363</v>
      </c>
      <c r="D180" s="208">
        <v>644</v>
      </c>
      <c r="E180" s="90">
        <f t="shared" si="5"/>
        <v>644</v>
      </c>
      <c r="F180" s="207" t="s">
        <v>2364</v>
      </c>
      <c r="G180" s="57" t="s">
        <v>965</v>
      </c>
      <c r="H180" s="201">
        <v>0</v>
      </c>
      <c r="I180" s="202">
        <v>0.48799999999999999</v>
      </c>
      <c r="J180" s="203">
        <v>19.63</v>
      </c>
      <c r="K180" s="203">
        <v>0.63</v>
      </c>
      <c r="L180" s="203">
        <v>0.63</v>
      </c>
      <c r="M180" s="204">
        <v>0</v>
      </c>
      <c r="N180" s="205">
        <v>414.64</v>
      </c>
      <c r="O180" s="205">
        <v>0.05</v>
      </c>
      <c r="P180" s="205">
        <v>0.05</v>
      </c>
    </row>
    <row r="181" spans="1:16" ht="12.75" x14ac:dyDescent="0.2">
      <c r="A181" s="206">
        <v>908</v>
      </c>
      <c r="B181" s="90">
        <f t="shared" si="4"/>
        <v>908</v>
      </c>
      <c r="C181" s="207" t="s">
        <v>2365</v>
      </c>
      <c r="D181" s="208">
        <v>645</v>
      </c>
      <c r="E181" s="90">
        <f t="shared" si="5"/>
        <v>645</v>
      </c>
      <c r="F181" s="207" t="s">
        <v>2366</v>
      </c>
      <c r="G181" s="57" t="s">
        <v>966</v>
      </c>
      <c r="H181" s="201">
        <v>0</v>
      </c>
      <c r="I181" s="202">
        <v>1.2230000000000001</v>
      </c>
      <c r="J181" s="203">
        <v>10.32</v>
      </c>
      <c r="K181" s="203">
        <v>1.69</v>
      </c>
      <c r="L181" s="203">
        <v>1.69</v>
      </c>
      <c r="M181" s="204">
        <v>0</v>
      </c>
      <c r="N181" s="205">
        <v>302.5</v>
      </c>
      <c r="O181" s="205">
        <v>0.05</v>
      </c>
      <c r="P181" s="205">
        <v>0.05</v>
      </c>
    </row>
    <row r="182" spans="1:16" ht="12.75" x14ac:dyDescent="0.2">
      <c r="A182" s="206">
        <v>909</v>
      </c>
      <c r="B182" s="90">
        <f t="shared" si="4"/>
        <v>909</v>
      </c>
      <c r="C182" s="207" t="s">
        <v>2367</v>
      </c>
      <c r="D182" s="208">
        <v>652</v>
      </c>
      <c r="E182" s="90">
        <f t="shared" si="5"/>
        <v>652</v>
      </c>
      <c r="F182" s="207" t="s">
        <v>2368</v>
      </c>
      <c r="G182" s="57" t="s">
        <v>967</v>
      </c>
      <c r="H182" s="201">
        <v>1</v>
      </c>
      <c r="I182" s="202">
        <v>1.361</v>
      </c>
      <c r="J182" s="203">
        <v>259.64</v>
      </c>
      <c r="K182" s="203">
        <v>2.04</v>
      </c>
      <c r="L182" s="203">
        <v>2.04</v>
      </c>
      <c r="M182" s="204">
        <v>-2.9369999999999998</v>
      </c>
      <c r="N182" s="205">
        <v>259.64</v>
      </c>
      <c r="O182" s="205">
        <v>0.05</v>
      </c>
      <c r="P182" s="205">
        <v>0.05</v>
      </c>
    </row>
    <row r="183" spans="1:16" ht="12.75" x14ac:dyDescent="0.2">
      <c r="A183" s="206">
        <v>910</v>
      </c>
      <c r="B183" s="90">
        <f t="shared" si="4"/>
        <v>910</v>
      </c>
      <c r="C183" s="207" t="s">
        <v>2369</v>
      </c>
      <c r="D183" s="208"/>
      <c r="E183" s="90" t="str">
        <f t="shared" si="5"/>
        <v/>
      </c>
      <c r="F183" s="207" t="s">
        <v>768</v>
      </c>
      <c r="G183" s="57" t="s">
        <v>968</v>
      </c>
      <c r="H183" s="201">
        <v>4</v>
      </c>
      <c r="I183" s="202">
        <v>2.8730000000000002</v>
      </c>
      <c r="J183" s="203">
        <v>312.82999999999993</v>
      </c>
      <c r="K183" s="203">
        <v>1.04</v>
      </c>
      <c r="L183" s="203">
        <v>1.04</v>
      </c>
      <c r="M183" s="204">
        <v>0</v>
      </c>
      <c r="N183" s="205">
        <v>0</v>
      </c>
      <c r="O183" s="205">
        <v>0</v>
      </c>
      <c r="P183" s="205">
        <v>0</v>
      </c>
    </row>
    <row r="184" spans="1:16" ht="12.75" x14ac:dyDescent="0.2">
      <c r="A184" s="206">
        <v>911</v>
      </c>
      <c r="B184" s="90">
        <f t="shared" si="4"/>
        <v>911</v>
      </c>
      <c r="C184" s="207" t="s">
        <v>2370</v>
      </c>
      <c r="D184" s="208">
        <v>647</v>
      </c>
      <c r="E184" s="90">
        <f t="shared" si="5"/>
        <v>647</v>
      </c>
      <c r="F184" s="207" t="s">
        <v>2371</v>
      </c>
      <c r="G184" s="57" t="s">
        <v>969</v>
      </c>
      <c r="H184" s="201">
        <v>1</v>
      </c>
      <c r="I184" s="202">
        <v>2.319</v>
      </c>
      <c r="J184" s="203">
        <v>43.569999999999993</v>
      </c>
      <c r="K184" s="203">
        <v>2.23</v>
      </c>
      <c r="L184" s="203">
        <v>2.23</v>
      </c>
      <c r="M184" s="204">
        <v>0</v>
      </c>
      <c r="N184" s="205">
        <v>6100.17</v>
      </c>
      <c r="O184" s="205">
        <v>0.05</v>
      </c>
      <c r="P184" s="205">
        <v>0.05</v>
      </c>
    </row>
    <row r="185" spans="1:16" ht="12.75" x14ac:dyDescent="0.2">
      <c r="A185" s="206">
        <v>912</v>
      </c>
      <c r="B185" s="90">
        <f t="shared" si="4"/>
        <v>912</v>
      </c>
      <c r="C185" s="207" t="s">
        <v>2372</v>
      </c>
      <c r="D185" s="208">
        <v>648</v>
      </c>
      <c r="E185" s="90">
        <f t="shared" si="5"/>
        <v>648</v>
      </c>
      <c r="F185" s="207" t="s">
        <v>2373</v>
      </c>
      <c r="G185" s="57" t="s">
        <v>970</v>
      </c>
      <c r="H185" s="201">
        <v>1</v>
      </c>
      <c r="I185" s="202">
        <v>2.3290000000000002</v>
      </c>
      <c r="J185" s="203">
        <v>156.42000000000002</v>
      </c>
      <c r="K185" s="203">
        <v>2.44</v>
      </c>
      <c r="L185" s="203">
        <v>2.44</v>
      </c>
      <c r="M185" s="204">
        <v>-4.5910000000000002</v>
      </c>
      <c r="N185" s="205">
        <v>156.41</v>
      </c>
      <c r="O185" s="205">
        <v>0.05</v>
      </c>
      <c r="P185" s="205">
        <v>0.05</v>
      </c>
    </row>
    <row r="186" spans="1:16" ht="12.75" x14ac:dyDescent="0.2">
      <c r="A186" s="206">
        <v>913</v>
      </c>
      <c r="B186" s="90">
        <f t="shared" si="4"/>
        <v>913</v>
      </c>
      <c r="C186" s="207" t="s">
        <v>2374</v>
      </c>
      <c r="D186" s="208">
        <v>649</v>
      </c>
      <c r="E186" s="90">
        <f t="shared" si="5"/>
        <v>649</v>
      </c>
      <c r="F186" s="207" t="s">
        <v>2375</v>
      </c>
      <c r="G186" s="57" t="s">
        <v>971</v>
      </c>
      <c r="H186" s="201">
        <v>1</v>
      </c>
      <c r="I186" s="202">
        <v>3.1059999999999999</v>
      </c>
      <c r="J186" s="203">
        <v>3.1</v>
      </c>
      <c r="K186" s="203">
        <v>2.81</v>
      </c>
      <c r="L186" s="203">
        <v>2.81</v>
      </c>
      <c r="M186" s="204">
        <v>-5.35</v>
      </c>
      <c r="N186" s="205">
        <v>309.73</v>
      </c>
      <c r="O186" s="205">
        <v>0.05</v>
      </c>
      <c r="P186" s="205">
        <v>0.05</v>
      </c>
    </row>
    <row r="187" spans="1:16" ht="12.75" x14ac:dyDescent="0.2">
      <c r="A187" s="206">
        <v>914</v>
      </c>
      <c r="B187" s="90">
        <f t="shared" si="4"/>
        <v>914</v>
      </c>
      <c r="C187" s="207" t="s">
        <v>2376</v>
      </c>
      <c r="D187" s="208">
        <v>653</v>
      </c>
      <c r="E187" s="90">
        <f t="shared" si="5"/>
        <v>653</v>
      </c>
      <c r="F187" s="207" t="s">
        <v>2377</v>
      </c>
      <c r="G187" s="57" t="s">
        <v>972</v>
      </c>
      <c r="H187" s="201">
        <v>0</v>
      </c>
      <c r="I187" s="202">
        <v>1.3560000000000001</v>
      </c>
      <c r="J187" s="203">
        <v>10.93</v>
      </c>
      <c r="K187" s="203">
        <v>3.76</v>
      </c>
      <c r="L187" s="203">
        <v>3.76</v>
      </c>
      <c r="M187" s="204">
        <v>0</v>
      </c>
      <c r="N187" s="205">
        <v>5466.42</v>
      </c>
      <c r="O187" s="205">
        <v>0.05</v>
      </c>
      <c r="P187" s="205">
        <v>0.05</v>
      </c>
    </row>
    <row r="188" spans="1:16" ht="12.75" x14ac:dyDescent="0.2">
      <c r="A188" s="206">
        <v>915</v>
      </c>
      <c r="B188" s="90">
        <f t="shared" si="4"/>
        <v>915</v>
      </c>
      <c r="C188" s="207" t="s">
        <v>2378</v>
      </c>
      <c r="D188" s="208">
        <v>654</v>
      </c>
      <c r="E188" s="90">
        <f t="shared" si="5"/>
        <v>654</v>
      </c>
      <c r="F188" s="207" t="s">
        <v>2379</v>
      </c>
      <c r="G188" s="57" t="s">
        <v>973</v>
      </c>
      <c r="H188" s="201">
        <v>0</v>
      </c>
      <c r="I188" s="202">
        <v>2.286</v>
      </c>
      <c r="J188" s="203">
        <v>118.49</v>
      </c>
      <c r="K188" s="203">
        <v>2.21</v>
      </c>
      <c r="L188" s="203">
        <v>2.21</v>
      </c>
      <c r="M188" s="204">
        <v>0</v>
      </c>
      <c r="N188" s="205">
        <v>6635.46</v>
      </c>
      <c r="O188" s="205">
        <v>0.05</v>
      </c>
      <c r="P188" s="205">
        <v>0.05</v>
      </c>
    </row>
    <row r="189" spans="1:16" ht="12.75" x14ac:dyDescent="0.2">
      <c r="A189" s="206">
        <v>916</v>
      </c>
      <c r="B189" s="90">
        <f t="shared" si="4"/>
        <v>916</v>
      </c>
      <c r="C189" s="207" t="s">
        <v>2380</v>
      </c>
      <c r="D189" s="208">
        <v>646</v>
      </c>
      <c r="E189" s="90">
        <f t="shared" si="5"/>
        <v>646</v>
      </c>
      <c r="F189" s="207" t="s">
        <v>2381</v>
      </c>
      <c r="G189" s="57" t="s">
        <v>974</v>
      </c>
      <c r="H189" s="201">
        <v>1</v>
      </c>
      <c r="I189" s="202">
        <v>1.595</v>
      </c>
      <c r="J189" s="203">
        <v>84.35</v>
      </c>
      <c r="K189" s="203">
        <v>2.11</v>
      </c>
      <c r="L189" s="203">
        <v>2.11</v>
      </c>
      <c r="M189" s="204">
        <v>0</v>
      </c>
      <c r="N189" s="205">
        <v>6747.63</v>
      </c>
      <c r="O189" s="205">
        <v>0.05</v>
      </c>
      <c r="P189" s="205">
        <v>0.05</v>
      </c>
    </row>
    <row r="190" spans="1:16" ht="12.75" x14ac:dyDescent="0.2">
      <c r="A190" s="206">
        <v>917</v>
      </c>
      <c r="B190" s="90">
        <f t="shared" si="4"/>
        <v>917</v>
      </c>
      <c r="C190" s="207" t="s">
        <v>2382</v>
      </c>
      <c r="D190" s="208">
        <v>655</v>
      </c>
      <c r="E190" s="90">
        <f t="shared" si="5"/>
        <v>655</v>
      </c>
      <c r="F190" s="207" t="s">
        <v>2383</v>
      </c>
      <c r="G190" s="57" t="s">
        <v>975</v>
      </c>
      <c r="H190" s="201">
        <v>1</v>
      </c>
      <c r="I190" s="202">
        <v>1.673</v>
      </c>
      <c r="J190" s="203">
        <v>208.56</v>
      </c>
      <c r="K190" s="203">
        <v>1.86</v>
      </c>
      <c r="L190" s="203">
        <v>1.86</v>
      </c>
      <c r="M190" s="204">
        <v>0</v>
      </c>
      <c r="N190" s="205">
        <v>6798.95</v>
      </c>
      <c r="O190" s="205">
        <v>0.05</v>
      </c>
      <c r="P190" s="205">
        <v>0.05</v>
      </c>
    </row>
    <row r="191" spans="1:16" ht="12.75" x14ac:dyDescent="0.2">
      <c r="A191" s="206">
        <v>918</v>
      </c>
      <c r="B191" s="90">
        <f t="shared" si="4"/>
        <v>918</v>
      </c>
      <c r="C191" s="207" t="s">
        <v>2384</v>
      </c>
      <c r="D191" s="208">
        <v>656</v>
      </c>
      <c r="E191" s="90">
        <f t="shared" si="5"/>
        <v>656</v>
      </c>
      <c r="F191" s="207" t="s">
        <v>2385</v>
      </c>
      <c r="G191" s="57" t="s">
        <v>976</v>
      </c>
      <c r="H191" s="201">
        <v>0</v>
      </c>
      <c r="I191" s="202">
        <v>0</v>
      </c>
      <c r="J191" s="203">
        <v>11.34</v>
      </c>
      <c r="K191" s="203">
        <v>2.86</v>
      </c>
      <c r="L191" s="203">
        <v>2.86</v>
      </c>
      <c r="M191" s="204">
        <v>0</v>
      </c>
      <c r="N191" s="205">
        <v>340.13</v>
      </c>
      <c r="O191" s="205">
        <v>0.05</v>
      </c>
      <c r="P191" s="205">
        <v>0.05</v>
      </c>
    </row>
    <row r="192" spans="1:16" ht="12.75" x14ac:dyDescent="0.2">
      <c r="A192" s="206">
        <v>919</v>
      </c>
      <c r="B192" s="90">
        <f t="shared" si="4"/>
        <v>919</v>
      </c>
      <c r="C192" s="207" t="s">
        <v>2386</v>
      </c>
      <c r="D192" s="208">
        <v>657</v>
      </c>
      <c r="E192" s="90">
        <f t="shared" si="5"/>
        <v>657</v>
      </c>
      <c r="F192" s="207" t="s">
        <v>2387</v>
      </c>
      <c r="G192" s="57" t="s">
        <v>977</v>
      </c>
      <c r="H192" s="201">
        <v>0</v>
      </c>
      <c r="I192" s="202">
        <v>0</v>
      </c>
      <c r="J192" s="203">
        <v>3.17</v>
      </c>
      <c r="K192" s="203">
        <v>3.15</v>
      </c>
      <c r="L192" s="203">
        <v>3.15</v>
      </c>
      <c r="M192" s="204">
        <v>0</v>
      </c>
      <c r="N192" s="205">
        <v>793.21</v>
      </c>
      <c r="O192" s="205">
        <v>0.05</v>
      </c>
      <c r="P192" s="205">
        <v>0.05</v>
      </c>
    </row>
    <row r="193" spans="1:16" ht="12.75" x14ac:dyDescent="0.2">
      <c r="A193" s="206">
        <v>920</v>
      </c>
      <c r="B193" s="90">
        <f t="shared" si="4"/>
        <v>920</v>
      </c>
      <c r="C193" s="207" t="s">
        <v>2388</v>
      </c>
      <c r="D193" s="208">
        <v>658</v>
      </c>
      <c r="E193" s="90">
        <f t="shared" si="5"/>
        <v>658</v>
      </c>
      <c r="F193" s="207" t="s">
        <v>2389</v>
      </c>
      <c r="G193" s="57" t="s">
        <v>978</v>
      </c>
      <c r="H193" s="201">
        <v>0</v>
      </c>
      <c r="I193" s="202">
        <v>1.679</v>
      </c>
      <c r="J193" s="203">
        <v>8.16</v>
      </c>
      <c r="K193" s="203">
        <v>1.65</v>
      </c>
      <c r="L193" s="203">
        <v>1.65</v>
      </c>
      <c r="M193" s="204">
        <v>0</v>
      </c>
      <c r="N193" s="205">
        <v>304.66000000000003</v>
      </c>
      <c r="O193" s="205">
        <v>0.05</v>
      </c>
      <c r="P193" s="205">
        <v>0.05</v>
      </c>
    </row>
    <row r="194" spans="1:16" ht="12.75" x14ac:dyDescent="0.2">
      <c r="A194" s="206">
        <v>922</v>
      </c>
      <c r="B194" s="90">
        <f t="shared" si="4"/>
        <v>922</v>
      </c>
      <c r="C194" s="207" t="s">
        <v>2390</v>
      </c>
      <c r="D194" s="208">
        <v>660</v>
      </c>
      <c r="E194" s="90">
        <f t="shared" si="5"/>
        <v>660</v>
      </c>
      <c r="F194" s="207" t="s">
        <v>2391</v>
      </c>
      <c r="G194" s="57" t="s">
        <v>979</v>
      </c>
      <c r="H194" s="201">
        <v>1</v>
      </c>
      <c r="I194" s="202">
        <v>3.202</v>
      </c>
      <c r="J194" s="203">
        <v>470.40999999999997</v>
      </c>
      <c r="K194" s="203">
        <v>1.41</v>
      </c>
      <c r="L194" s="203">
        <v>1.41</v>
      </c>
      <c r="M194" s="204">
        <v>-4.532</v>
      </c>
      <c r="N194" s="205">
        <v>1411.21</v>
      </c>
      <c r="O194" s="205">
        <v>0.05</v>
      </c>
      <c r="P194" s="205">
        <v>0.05</v>
      </c>
    </row>
    <row r="195" spans="1:16" ht="12.75" x14ac:dyDescent="0.2">
      <c r="A195" s="206">
        <v>923</v>
      </c>
      <c r="B195" s="90">
        <f t="shared" si="4"/>
        <v>923</v>
      </c>
      <c r="C195" s="207" t="s">
        <v>2392</v>
      </c>
      <c r="D195" s="208">
        <v>691</v>
      </c>
      <c r="E195" s="90">
        <f t="shared" si="5"/>
        <v>691</v>
      </c>
      <c r="F195" s="207" t="s">
        <v>2393</v>
      </c>
      <c r="G195" s="57" t="s">
        <v>980</v>
      </c>
      <c r="H195" s="201">
        <v>0</v>
      </c>
      <c r="I195" s="202">
        <v>0</v>
      </c>
      <c r="J195" s="203">
        <v>3.12</v>
      </c>
      <c r="K195" s="203">
        <v>2.5299999999999998</v>
      </c>
      <c r="L195" s="203">
        <v>2.5299999999999998</v>
      </c>
      <c r="M195" s="204">
        <v>0</v>
      </c>
      <c r="N195" s="205">
        <v>806.79</v>
      </c>
      <c r="O195" s="205">
        <v>0.05</v>
      </c>
      <c r="P195" s="205">
        <v>0.05</v>
      </c>
    </row>
    <row r="196" spans="1:16" ht="12.75" x14ac:dyDescent="0.2">
      <c r="A196" s="206">
        <v>924</v>
      </c>
      <c r="B196" s="90">
        <f t="shared" si="4"/>
        <v>924</v>
      </c>
      <c r="C196" s="207" t="s">
        <v>2394</v>
      </c>
      <c r="D196" s="208">
        <v>692</v>
      </c>
      <c r="E196" s="90">
        <f t="shared" si="5"/>
        <v>692</v>
      </c>
      <c r="F196" s="207" t="s">
        <v>2395</v>
      </c>
      <c r="G196" s="57" t="s">
        <v>981</v>
      </c>
      <c r="H196" s="201">
        <v>0</v>
      </c>
      <c r="I196" s="202">
        <v>0</v>
      </c>
      <c r="J196" s="203">
        <v>7.46</v>
      </c>
      <c r="K196" s="203">
        <v>3.36</v>
      </c>
      <c r="L196" s="203">
        <v>3.36</v>
      </c>
      <c r="M196" s="204">
        <v>0</v>
      </c>
      <c r="N196" s="205">
        <v>559.29</v>
      </c>
      <c r="O196" s="205">
        <v>0.05</v>
      </c>
      <c r="P196" s="205">
        <v>0.05</v>
      </c>
    </row>
    <row r="197" spans="1:16" ht="12.75" x14ac:dyDescent="0.2">
      <c r="A197" s="206">
        <v>925</v>
      </c>
      <c r="B197" s="90">
        <f t="shared" si="4"/>
        <v>925</v>
      </c>
      <c r="C197" s="207" t="s">
        <v>2396</v>
      </c>
      <c r="D197" s="208">
        <v>693</v>
      </c>
      <c r="E197" s="90">
        <f t="shared" si="5"/>
        <v>693</v>
      </c>
      <c r="F197" s="207" t="s">
        <v>2397</v>
      </c>
      <c r="G197" s="57" t="s">
        <v>982</v>
      </c>
      <c r="H197" s="201">
        <v>0</v>
      </c>
      <c r="I197" s="202">
        <v>3.085</v>
      </c>
      <c r="J197" s="203">
        <v>5.42</v>
      </c>
      <c r="K197" s="203">
        <v>2.1</v>
      </c>
      <c r="L197" s="203">
        <v>2.1</v>
      </c>
      <c r="M197" s="204">
        <v>0</v>
      </c>
      <c r="N197" s="205">
        <v>650.75</v>
      </c>
      <c r="O197" s="205">
        <v>0.05</v>
      </c>
      <c r="P197" s="205">
        <v>0.05</v>
      </c>
    </row>
    <row r="198" spans="1:16" ht="12.75" x14ac:dyDescent="0.2">
      <c r="A198" s="206">
        <v>930</v>
      </c>
      <c r="B198" s="90">
        <f t="shared" si="4"/>
        <v>930</v>
      </c>
      <c r="C198" s="207" t="s">
        <v>2398</v>
      </c>
      <c r="D198" s="208"/>
      <c r="E198" s="90" t="str">
        <f t="shared" si="5"/>
        <v/>
      </c>
      <c r="F198" s="207" t="s">
        <v>768</v>
      </c>
      <c r="G198" s="57" t="s">
        <v>983</v>
      </c>
      <c r="H198" s="201">
        <v>3</v>
      </c>
      <c r="I198" s="202">
        <v>3.3969999999999998</v>
      </c>
      <c r="J198" s="203">
        <v>9392.16</v>
      </c>
      <c r="K198" s="203">
        <v>0.68</v>
      </c>
      <c r="L198" s="203">
        <v>0.68</v>
      </c>
      <c r="M198" s="204">
        <v>0</v>
      </c>
      <c r="N198" s="205">
        <v>0</v>
      </c>
      <c r="O198" s="205">
        <v>0</v>
      </c>
      <c r="P198" s="205">
        <v>0</v>
      </c>
    </row>
    <row r="199" spans="1:16" ht="51" x14ac:dyDescent="0.2">
      <c r="A199" s="206">
        <v>931</v>
      </c>
      <c r="B199" s="90">
        <f t="shared" si="4"/>
        <v>931</v>
      </c>
      <c r="C199" s="207" t="s">
        <v>2399</v>
      </c>
      <c r="D199" s="208"/>
      <c r="E199" s="90" t="str">
        <f t="shared" si="5"/>
        <v/>
      </c>
      <c r="F199" s="207" t="s">
        <v>768</v>
      </c>
      <c r="G199" s="57" t="s">
        <v>984</v>
      </c>
      <c r="H199" s="201">
        <v>3</v>
      </c>
      <c r="I199" s="202">
        <v>1.9550000000000001</v>
      </c>
      <c r="J199" s="203">
        <v>34173.990000000005</v>
      </c>
      <c r="K199" s="203">
        <v>0.81</v>
      </c>
      <c r="L199" s="203">
        <v>0.81</v>
      </c>
      <c r="M199" s="204">
        <v>0</v>
      </c>
      <c r="N199" s="205">
        <v>0</v>
      </c>
      <c r="O199" s="205">
        <v>0</v>
      </c>
      <c r="P199" s="205">
        <v>0</v>
      </c>
    </row>
    <row r="200" spans="1:16" ht="12.75" x14ac:dyDescent="0.2">
      <c r="A200" s="206">
        <v>932</v>
      </c>
      <c r="B200" s="90">
        <f t="shared" si="4"/>
        <v>932</v>
      </c>
      <c r="C200" s="207">
        <v>1160001446600</v>
      </c>
      <c r="D200" s="208"/>
      <c r="E200" s="90" t="str">
        <f t="shared" si="5"/>
        <v/>
      </c>
      <c r="F200" s="207" t="s">
        <v>768</v>
      </c>
      <c r="G200" s="57" t="s">
        <v>985</v>
      </c>
      <c r="H200" s="201">
        <v>1</v>
      </c>
      <c r="I200" s="202">
        <v>4.8319999999999999</v>
      </c>
      <c r="J200" s="203">
        <v>151.75</v>
      </c>
      <c r="K200" s="203">
        <v>1.67</v>
      </c>
      <c r="L200" s="203">
        <v>1.67</v>
      </c>
      <c r="M200" s="204">
        <v>0</v>
      </c>
      <c r="N200" s="205">
        <v>0</v>
      </c>
      <c r="O200" s="205">
        <v>0</v>
      </c>
      <c r="P200" s="205">
        <v>0</v>
      </c>
    </row>
    <row r="201" spans="1:16" ht="12.75" x14ac:dyDescent="0.2">
      <c r="A201" s="206">
        <v>940</v>
      </c>
      <c r="B201" s="90">
        <f t="shared" si="4"/>
        <v>940</v>
      </c>
      <c r="C201" s="207" t="s">
        <v>2400</v>
      </c>
      <c r="D201" s="208">
        <v>694</v>
      </c>
      <c r="E201" s="90">
        <f t="shared" si="5"/>
        <v>694</v>
      </c>
      <c r="F201" s="207" t="s">
        <v>2401</v>
      </c>
      <c r="G201" s="57" t="s">
        <v>986</v>
      </c>
      <c r="H201" s="201">
        <v>0</v>
      </c>
      <c r="I201" s="202">
        <v>3.048</v>
      </c>
      <c r="J201" s="203">
        <v>21.42</v>
      </c>
      <c r="K201" s="203">
        <v>2.3199999999999998</v>
      </c>
      <c r="L201" s="203">
        <v>2.3199999999999998</v>
      </c>
      <c r="M201" s="204">
        <v>0</v>
      </c>
      <c r="N201" s="205">
        <v>1071.1199999999999</v>
      </c>
      <c r="O201" s="205">
        <v>0.05</v>
      </c>
      <c r="P201" s="205">
        <v>0.05</v>
      </c>
    </row>
    <row r="202" spans="1:16" ht="12.75" x14ac:dyDescent="0.2">
      <c r="A202" s="206">
        <v>941</v>
      </c>
      <c r="B202" s="90">
        <f t="shared" si="4"/>
        <v>941</v>
      </c>
      <c r="C202" s="207" t="s">
        <v>2402</v>
      </c>
      <c r="D202" s="208">
        <v>695</v>
      </c>
      <c r="E202" s="90">
        <f t="shared" si="5"/>
        <v>695</v>
      </c>
      <c r="F202" s="207" t="s">
        <v>2403</v>
      </c>
      <c r="G202" s="57" t="s">
        <v>987</v>
      </c>
      <c r="H202" s="201">
        <v>0</v>
      </c>
      <c r="I202" s="202">
        <v>0</v>
      </c>
      <c r="J202" s="203">
        <v>22.49</v>
      </c>
      <c r="K202" s="203">
        <v>3.39</v>
      </c>
      <c r="L202" s="203">
        <v>3.39</v>
      </c>
      <c r="M202" s="204">
        <v>0</v>
      </c>
      <c r="N202" s="205">
        <v>3036</v>
      </c>
      <c r="O202" s="205">
        <v>0.05</v>
      </c>
      <c r="P202" s="205">
        <v>0.05</v>
      </c>
    </row>
    <row r="203" spans="1:16" ht="12.75" x14ac:dyDescent="0.2">
      <c r="A203" s="206">
        <v>942</v>
      </c>
      <c r="B203" s="90">
        <f t="shared" si="4"/>
        <v>942</v>
      </c>
      <c r="C203" s="207" t="s">
        <v>2404</v>
      </c>
      <c r="D203" s="208">
        <v>696</v>
      </c>
      <c r="E203" s="90">
        <f t="shared" si="5"/>
        <v>696</v>
      </c>
      <c r="F203" s="207" t="s">
        <v>2405</v>
      </c>
      <c r="G203" s="57" t="s">
        <v>988</v>
      </c>
      <c r="H203" s="201">
        <v>1</v>
      </c>
      <c r="I203" s="202">
        <v>1.7330000000000001</v>
      </c>
      <c r="J203" s="203">
        <v>3.1</v>
      </c>
      <c r="K203" s="203">
        <v>1.4</v>
      </c>
      <c r="L203" s="203">
        <v>1.4</v>
      </c>
      <c r="M203" s="204">
        <v>0</v>
      </c>
      <c r="N203" s="205">
        <v>309.73</v>
      </c>
      <c r="O203" s="205">
        <v>0.05</v>
      </c>
      <c r="P203" s="205">
        <v>0.05</v>
      </c>
    </row>
    <row r="204" spans="1:16" ht="12.75" x14ac:dyDescent="0.2">
      <c r="A204" s="206">
        <v>943</v>
      </c>
      <c r="B204" s="90">
        <f t="shared" ref="B204:B267" si="6">IF(A204="","",A204)</f>
        <v>943</v>
      </c>
      <c r="C204" s="207" t="s">
        <v>2406</v>
      </c>
      <c r="D204" s="208">
        <v>697</v>
      </c>
      <c r="E204" s="90">
        <f t="shared" ref="E204:E267" si="7">IF(D204="","",D204)</f>
        <v>697</v>
      </c>
      <c r="F204" s="207" t="s">
        <v>2407</v>
      </c>
      <c r="G204" s="57" t="s">
        <v>989</v>
      </c>
      <c r="H204" s="201">
        <v>0</v>
      </c>
      <c r="I204" s="202">
        <v>1.5960000000000001</v>
      </c>
      <c r="J204" s="203">
        <v>64.45</v>
      </c>
      <c r="K204" s="203">
        <v>1.52</v>
      </c>
      <c r="L204" s="203">
        <v>1.52</v>
      </c>
      <c r="M204" s="204">
        <v>0</v>
      </c>
      <c r="N204" s="205">
        <v>2882.54</v>
      </c>
      <c r="O204" s="205">
        <v>0.05</v>
      </c>
      <c r="P204" s="205">
        <v>0.05</v>
      </c>
    </row>
    <row r="205" spans="1:16" ht="12.75" x14ac:dyDescent="0.2">
      <c r="A205" s="206">
        <v>944</v>
      </c>
      <c r="B205" s="90">
        <f t="shared" si="6"/>
        <v>944</v>
      </c>
      <c r="C205" s="207" t="s">
        <v>2408</v>
      </c>
      <c r="D205" s="208">
        <v>698</v>
      </c>
      <c r="E205" s="90">
        <f t="shared" si="7"/>
        <v>698</v>
      </c>
      <c r="F205" s="207" t="s">
        <v>2409</v>
      </c>
      <c r="G205" s="57" t="s">
        <v>990</v>
      </c>
      <c r="H205" s="201">
        <v>0</v>
      </c>
      <c r="I205" s="202">
        <v>1.607</v>
      </c>
      <c r="J205" s="203">
        <v>97.91</v>
      </c>
      <c r="K205" s="203">
        <v>1.56</v>
      </c>
      <c r="L205" s="203">
        <v>1.56</v>
      </c>
      <c r="M205" s="204">
        <v>0</v>
      </c>
      <c r="N205" s="205">
        <v>5734.94</v>
      </c>
      <c r="O205" s="205">
        <v>0.05</v>
      </c>
      <c r="P205" s="205">
        <v>0.05</v>
      </c>
    </row>
    <row r="206" spans="1:16" ht="12.75" x14ac:dyDescent="0.2">
      <c r="A206" s="206">
        <v>945</v>
      </c>
      <c r="B206" s="90">
        <f t="shared" si="6"/>
        <v>945</v>
      </c>
      <c r="C206" s="207" t="s">
        <v>2410</v>
      </c>
      <c r="D206" s="208">
        <v>699</v>
      </c>
      <c r="E206" s="90">
        <f t="shared" si="7"/>
        <v>699</v>
      </c>
      <c r="F206" s="207" t="s">
        <v>2411</v>
      </c>
      <c r="G206" s="57" t="s">
        <v>991</v>
      </c>
      <c r="H206" s="201">
        <v>0</v>
      </c>
      <c r="I206" s="202">
        <v>2.3130000000000002</v>
      </c>
      <c r="J206" s="203">
        <v>2.41</v>
      </c>
      <c r="K206" s="203">
        <v>1.71</v>
      </c>
      <c r="L206" s="203">
        <v>1.71</v>
      </c>
      <c r="M206" s="204">
        <v>0</v>
      </c>
      <c r="N206" s="205">
        <v>361.2</v>
      </c>
      <c r="O206" s="205">
        <v>0.05</v>
      </c>
      <c r="P206" s="205">
        <v>0.05</v>
      </c>
    </row>
    <row r="207" spans="1:16" ht="12.75" x14ac:dyDescent="0.2">
      <c r="A207" s="206">
        <v>946</v>
      </c>
      <c r="B207" s="90">
        <f t="shared" si="6"/>
        <v>946</v>
      </c>
      <c r="C207" s="207" t="s">
        <v>2412</v>
      </c>
      <c r="D207" s="208">
        <v>701</v>
      </c>
      <c r="E207" s="90">
        <f t="shared" si="7"/>
        <v>701</v>
      </c>
      <c r="F207" s="207" t="s">
        <v>2413</v>
      </c>
      <c r="G207" s="57" t="s">
        <v>992</v>
      </c>
      <c r="H207" s="201">
        <v>0</v>
      </c>
      <c r="I207" s="202">
        <v>0</v>
      </c>
      <c r="J207" s="203">
        <v>20.34</v>
      </c>
      <c r="K207" s="203">
        <v>3.5</v>
      </c>
      <c r="L207" s="203">
        <v>3.5</v>
      </c>
      <c r="M207" s="204">
        <v>0</v>
      </c>
      <c r="N207" s="205">
        <v>712.01</v>
      </c>
      <c r="O207" s="205">
        <v>0.05</v>
      </c>
      <c r="P207" s="205">
        <v>0.05</v>
      </c>
    </row>
    <row r="208" spans="1:16" ht="12.75" x14ac:dyDescent="0.2">
      <c r="A208" s="206">
        <v>947</v>
      </c>
      <c r="B208" s="90">
        <f t="shared" si="6"/>
        <v>947</v>
      </c>
      <c r="C208" s="207" t="s">
        <v>2414</v>
      </c>
      <c r="D208" s="208">
        <v>702</v>
      </c>
      <c r="E208" s="90">
        <f t="shared" si="7"/>
        <v>702</v>
      </c>
      <c r="F208" s="207" t="s">
        <v>2415</v>
      </c>
      <c r="G208" s="57" t="s">
        <v>993</v>
      </c>
      <c r="H208" s="201">
        <v>0</v>
      </c>
      <c r="I208" s="202">
        <v>1.7390000000000001</v>
      </c>
      <c r="J208" s="203">
        <v>31.18</v>
      </c>
      <c r="K208" s="203">
        <v>2.2999999999999998</v>
      </c>
      <c r="L208" s="203">
        <v>2.2999999999999998</v>
      </c>
      <c r="M208" s="204">
        <v>0</v>
      </c>
      <c r="N208" s="205">
        <v>4676.6899999999996</v>
      </c>
      <c r="O208" s="205">
        <v>0.05</v>
      </c>
      <c r="P208" s="205">
        <v>0.05</v>
      </c>
    </row>
    <row r="209" spans="1:16" ht="12.75" x14ac:dyDescent="0.2">
      <c r="A209" s="206">
        <v>948</v>
      </c>
      <c r="B209" s="90">
        <f t="shared" si="6"/>
        <v>948</v>
      </c>
      <c r="C209" s="207" t="s">
        <v>2416</v>
      </c>
      <c r="D209" s="208">
        <v>703</v>
      </c>
      <c r="E209" s="90">
        <f t="shared" si="7"/>
        <v>703</v>
      </c>
      <c r="F209" s="207" t="s">
        <v>2417</v>
      </c>
      <c r="G209" s="57" t="s">
        <v>994</v>
      </c>
      <c r="H209" s="201">
        <v>0</v>
      </c>
      <c r="I209" s="202">
        <v>1.716</v>
      </c>
      <c r="J209" s="203">
        <v>7.12</v>
      </c>
      <c r="K209" s="203">
        <v>2.12</v>
      </c>
      <c r="L209" s="203">
        <v>2.12</v>
      </c>
      <c r="M209" s="204">
        <v>0</v>
      </c>
      <c r="N209" s="205">
        <v>355.78</v>
      </c>
      <c r="O209" s="205">
        <v>0.05</v>
      </c>
      <c r="P209" s="205">
        <v>0.05</v>
      </c>
    </row>
    <row r="210" spans="1:16" ht="12.75" x14ac:dyDescent="0.2">
      <c r="A210" s="206">
        <v>949</v>
      </c>
      <c r="B210" s="90">
        <f t="shared" si="6"/>
        <v>949</v>
      </c>
      <c r="C210" s="207" t="s">
        <v>2418</v>
      </c>
      <c r="D210" s="208">
        <v>704</v>
      </c>
      <c r="E210" s="90">
        <f t="shared" si="7"/>
        <v>704</v>
      </c>
      <c r="F210" s="207" t="s">
        <v>2419</v>
      </c>
      <c r="G210" s="57" t="s">
        <v>995</v>
      </c>
      <c r="H210" s="201">
        <v>0</v>
      </c>
      <c r="I210" s="202">
        <v>1.655</v>
      </c>
      <c r="J210" s="203">
        <v>55.47</v>
      </c>
      <c r="K210" s="203">
        <v>1.98</v>
      </c>
      <c r="L210" s="203">
        <v>1.98</v>
      </c>
      <c r="M210" s="204">
        <v>-3.6829999999999998</v>
      </c>
      <c r="N210" s="205">
        <v>346.69</v>
      </c>
      <c r="O210" s="205">
        <v>0.05</v>
      </c>
      <c r="P210" s="205">
        <v>0.05</v>
      </c>
    </row>
    <row r="211" spans="1:16" ht="12.75" x14ac:dyDescent="0.2">
      <c r="A211" s="206">
        <v>950</v>
      </c>
      <c r="B211" s="90">
        <f t="shared" si="6"/>
        <v>950</v>
      </c>
      <c r="C211" s="207" t="s">
        <v>2420</v>
      </c>
      <c r="D211" s="208">
        <v>661</v>
      </c>
      <c r="E211" s="90">
        <f t="shared" si="7"/>
        <v>661</v>
      </c>
      <c r="F211" s="207" t="s">
        <v>2421</v>
      </c>
      <c r="G211" s="57" t="s">
        <v>996</v>
      </c>
      <c r="H211" s="201">
        <v>0</v>
      </c>
      <c r="I211" s="202">
        <v>0.497</v>
      </c>
      <c r="J211" s="203">
        <v>5.21</v>
      </c>
      <c r="K211" s="203">
        <v>0.94</v>
      </c>
      <c r="L211" s="203">
        <v>0.94</v>
      </c>
      <c r="M211" s="204">
        <v>0</v>
      </c>
      <c r="N211" s="205">
        <v>499.75</v>
      </c>
      <c r="O211" s="205">
        <v>0.05</v>
      </c>
      <c r="P211" s="205">
        <v>0.05</v>
      </c>
    </row>
    <row r="212" spans="1:16" ht="12.75" x14ac:dyDescent="0.2">
      <c r="A212" s="206">
        <v>951</v>
      </c>
      <c r="B212" s="90">
        <f t="shared" si="6"/>
        <v>951</v>
      </c>
      <c r="C212" s="207" t="s">
        <v>2422</v>
      </c>
      <c r="D212" s="208">
        <v>662</v>
      </c>
      <c r="E212" s="90">
        <f t="shared" si="7"/>
        <v>662</v>
      </c>
      <c r="F212" s="207" t="s">
        <v>2423</v>
      </c>
      <c r="G212" s="57" t="s">
        <v>997</v>
      </c>
      <c r="H212" s="201">
        <v>1</v>
      </c>
      <c r="I212" s="202">
        <v>1.736</v>
      </c>
      <c r="J212" s="203">
        <v>3.84</v>
      </c>
      <c r="K212" s="203">
        <v>2.6</v>
      </c>
      <c r="L212" s="203">
        <v>2.6</v>
      </c>
      <c r="M212" s="204">
        <v>0</v>
      </c>
      <c r="N212" s="205">
        <v>573.99</v>
      </c>
      <c r="O212" s="205">
        <v>0.05</v>
      </c>
      <c r="P212" s="205">
        <v>0.05</v>
      </c>
    </row>
    <row r="213" spans="1:16" ht="12.75" x14ac:dyDescent="0.2">
      <c r="A213" s="206">
        <v>952</v>
      </c>
      <c r="B213" s="90">
        <f t="shared" si="6"/>
        <v>952</v>
      </c>
      <c r="C213" s="207" t="s">
        <v>2424</v>
      </c>
      <c r="D213" s="208">
        <v>663</v>
      </c>
      <c r="E213" s="90">
        <f t="shared" si="7"/>
        <v>663</v>
      </c>
      <c r="F213" s="207" t="s">
        <v>2425</v>
      </c>
      <c r="G213" s="57" t="s">
        <v>998</v>
      </c>
      <c r="H213" s="201">
        <v>0</v>
      </c>
      <c r="I213" s="202">
        <v>1.728</v>
      </c>
      <c r="J213" s="203">
        <v>59.16</v>
      </c>
      <c r="K213" s="203">
        <v>1.97</v>
      </c>
      <c r="L213" s="203">
        <v>1.97</v>
      </c>
      <c r="M213" s="204">
        <v>0</v>
      </c>
      <c r="N213" s="205">
        <v>5291.24</v>
      </c>
      <c r="O213" s="205">
        <v>0.05</v>
      </c>
      <c r="P213" s="205">
        <v>0.05</v>
      </c>
    </row>
    <row r="214" spans="1:16" ht="12.75" x14ac:dyDescent="0.2">
      <c r="A214" s="206">
        <v>953</v>
      </c>
      <c r="B214" s="90">
        <f t="shared" si="6"/>
        <v>953</v>
      </c>
      <c r="C214" s="207" t="s">
        <v>2426</v>
      </c>
      <c r="D214" s="208">
        <v>664</v>
      </c>
      <c r="E214" s="90">
        <f t="shared" si="7"/>
        <v>664</v>
      </c>
      <c r="F214" s="207" t="s">
        <v>2427</v>
      </c>
      <c r="G214" s="57" t="s">
        <v>999</v>
      </c>
      <c r="H214" s="201">
        <v>0</v>
      </c>
      <c r="I214" s="202">
        <v>3.0649999999999999</v>
      </c>
      <c r="J214" s="203">
        <v>13.84</v>
      </c>
      <c r="K214" s="203">
        <v>1.81</v>
      </c>
      <c r="L214" s="203">
        <v>1.81</v>
      </c>
      <c r="M214" s="204">
        <v>0</v>
      </c>
      <c r="N214" s="205">
        <v>738.38</v>
      </c>
      <c r="O214" s="205">
        <v>0.05</v>
      </c>
      <c r="P214" s="205">
        <v>0.05</v>
      </c>
    </row>
    <row r="215" spans="1:16" ht="12.75" x14ac:dyDescent="0.2">
      <c r="A215" s="206">
        <v>954</v>
      </c>
      <c r="B215" s="90">
        <f t="shared" si="6"/>
        <v>954</v>
      </c>
      <c r="C215" s="207" t="s">
        <v>2428</v>
      </c>
      <c r="D215" s="208">
        <v>665</v>
      </c>
      <c r="E215" s="90">
        <f t="shared" si="7"/>
        <v>665</v>
      </c>
      <c r="F215" s="207" t="s">
        <v>2429</v>
      </c>
      <c r="G215" s="57" t="s">
        <v>1000</v>
      </c>
      <c r="H215" s="201">
        <v>0</v>
      </c>
      <c r="I215" s="202">
        <v>0.501</v>
      </c>
      <c r="J215" s="203">
        <v>12.96</v>
      </c>
      <c r="K215" s="203">
        <v>2.23</v>
      </c>
      <c r="L215" s="203">
        <v>2.23</v>
      </c>
      <c r="M215" s="204">
        <v>0</v>
      </c>
      <c r="N215" s="205">
        <v>1243.8</v>
      </c>
      <c r="O215" s="205">
        <v>0.05</v>
      </c>
      <c r="P215" s="205">
        <v>0.05</v>
      </c>
    </row>
    <row r="216" spans="1:16" ht="12.75" x14ac:dyDescent="0.2">
      <c r="A216" s="206">
        <v>955</v>
      </c>
      <c r="B216" s="90">
        <f t="shared" si="6"/>
        <v>955</v>
      </c>
      <c r="C216" s="207" t="s">
        <v>2430</v>
      </c>
      <c r="D216" s="208">
        <v>666</v>
      </c>
      <c r="E216" s="90">
        <f t="shared" si="7"/>
        <v>666</v>
      </c>
      <c r="F216" s="207" t="s">
        <v>2431</v>
      </c>
      <c r="G216" s="57" t="s">
        <v>1001</v>
      </c>
      <c r="H216" s="201">
        <v>1</v>
      </c>
      <c r="I216" s="202">
        <v>1.7130000000000001</v>
      </c>
      <c r="J216" s="203">
        <v>8.36</v>
      </c>
      <c r="K216" s="203">
        <v>1.53</v>
      </c>
      <c r="L216" s="203">
        <v>1.53</v>
      </c>
      <c r="M216" s="204">
        <v>0</v>
      </c>
      <c r="N216" s="205">
        <v>148.07</v>
      </c>
      <c r="O216" s="205">
        <v>0.05</v>
      </c>
      <c r="P216" s="205">
        <v>0.05</v>
      </c>
    </row>
    <row r="217" spans="1:16" ht="12.75" x14ac:dyDescent="0.2">
      <c r="A217" s="206">
        <v>956</v>
      </c>
      <c r="B217" s="90">
        <f t="shared" si="6"/>
        <v>956</v>
      </c>
      <c r="C217" s="207" t="s">
        <v>2432</v>
      </c>
      <c r="D217" s="208">
        <v>667</v>
      </c>
      <c r="E217" s="90">
        <f t="shared" si="7"/>
        <v>667</v>
      </c>
      <c r="F217" s="207" t="s">
        <v>2433</v>
      </c>
      <c r="G217" s="57" t="s">
        <v>1002</v>
      </c>
      <c r="H217" s="201">
        <v>0</v>
      </c>
      <c r="I217" s="202">
        <v>1.7410000000000001</v>
      </c>
      <c r="J217" s="203">
        <v>1.06</v>
      </c>
      <c r="K217" s="203">
        <v>3.87</v>
      </c>
      <c r="L217" s="203">
        <v>3.87</v>
      </c>
      <c r="M217" s="204">
        <v>0</v>
      </c>
      <c r="N217" s="205">
        <v>381.32</v>
      </c>
      <c r="O217" s="205">
        <v>0.05</v>
      </c>
      <c r="P217" s="205">
        <v>0.05</v>
      </c>
    </row>
    <row r="218" spans="1:16" ht="12.75" x14ac:dyDescent="0.2">
      <c r="A218" s="206">
        <v>957</v>
      </c>
      <c r="B218" s="90">
        <f t="shared" si="6"/>
        <v>957</v>
      </c>
      <c r="C218" s="207" t="s">
        <v>2434</v>
      </c>
      <c r="D218" s="208">
        <v>668</v>
      </c>
      <c r="E218" s="90">
        <f t="shared" si="7"/>
        <v>668</v>
      </c>
      <c r="F218" s="207" t="s">
        <v>2435</v>
      </c>
      <c r="G218" s="57" t="s">
        <v>1003</v>
      </c>
      <c r="H218" s="201">
        <v>1</v>
      </c>
      <c r="I218" s="202">
        <v>0</v>
      </c>
      <c r="J218" s="203">
        <v>1.04</v>
      </c>
      <c r="K218" s="203">
        <v>2.94</v>
      </c>
      <c r="L218" s="203">
        <v>2.94</v>
      </c>
      <c r="M218" s="204">
        <v>0</v>
      </c>
      <c r="N218" s="205">
        <v>311.79000000000002</v>
      </c>
      <c r="O218" s="205">
        <v>0.05</v>
      </c>
      <c r="P218" s="205">
        <v>0.05</v>
      </c>
    </row>
    <row r="219" spans="1:16" ht="12.75" x14ac:dyDescent="0.2">
      <c r="A219" s="206">
        <v>958</v>
      </c>
      <c r="B219" s="90">
        <f t="shared" si="6"/>
        <v>958</v>
      </c>
      <c r="C219" s="207" t="s">
        <v>2436</v>
      </c>
      <c r="D219" s="208">
        <v>669</v>
      </c>
      <c r="E219" s="90">
        <f t="shared" si="7"/>
        <v>669</v>
      </c>
      <c r="F219" s="207" t="s">
        <v>2437</v>
      </c>
      <c r="G219" s="57" t="s">
        <v>1004</v>
      </c>
      <c r="H219" s="201">
        <v>0</v>
      </c>
      <c r="I219" s="202">
        <v>0</v>
      </c>
      <c r="J219" s="203">
        <v>10.59</v>
      </c>
      <c r="K219" s="203">
        <v>3.21</v>
      </c>
      <c r="L219" s="203">
        <v>3.21</v>
      </c>
      <c r="M219" s="204">
        <v>0</v>
      </c>
      <c r="N219" s="205">
        <v>1079.8399999999999</v>
      </c>
      <c r="O219" s="205">
        <v>0.05</v>
      </c>
      <c r="P219" s="205">
        <v>0.05</v>
      </c>
    </row>
    <row r="220" spans="1:16" ht="12.75" x14ac:dyDescent="0.2">
      <c r="A220" s="206">
        <v>959</v>
      </c>
      <c r="B220" s="90">
        <f t="shared" si="6"/>
        <v>959</v>
      </c>
      <c r="C220" s="207" t="s">
        <v>2438</v>
      </c>
      <c r="D220" s="208">
        <v>670</v>
      </c>
      <c r="E220" s="90">
        <f t="shared" si="7"/>
        <v>670</v>
      </c>
      <c r="F220" s="207" t="s">
        <v>2439</v>
      </c>
      <c r="G220" s="57" t="s">
        <v>1005</v>
      </c>
      <c r="H220" s="201">
        <v>0</v>
      </c>
      <c r="I220" s="202">
        <v>1.7090000000000001</v>
      </c>
      <c r="J220" s="203">
        <v>162.94999999999999</v>
      </c>
      <c r="K220" s="203">
        <v>1.24</v>
      </c>
      <c r="L220" s="203">
        <v>1.24</v>
      </c>
      <c r="M220" s="204">
        <v>0</v>
      </c>
      <c r="N220" s="205">
        <v>7332.53</v>
      </c>
      <c r="O220" s="205">
        <v>0.05</v>
      </c>
      <c r="P220" s="205">
        <v>0.05</v>
      </c>
    </row>
    <row r="221" spans="1:16" ht="12.75" x14ac:dyDescent="0.2">
      <c r="A221" s="206">
        <v>960</v>
      </c>
      <c r="B221" s="90">
        <f t="shared" si="6"/>
        <v>960</v>
      </c>
      <c r="C221" s="207" t="s">
        <v>2440</v>
      </c>
      <c r="D221" s="208">
        <v>671</v>
      </c>
      <c r="E221" s="90">
        <f t="shared" si="7"/>
        <v>671</v>
      </c>
      <c r="F221" s="207" t="s">
        <v>2441</v>
      </c>
      <c r="G221" s="57" t="s">
        <v>1006</v>
      </c>
      <c r="H221" s="201">
        <v>1</v>
      </c>
      <c r="I221" s="202">
        <v>0</v>
      </c>
      <c r="J221" s="203">
        <v>37.340000000000032</v>
      </c>
      <c r="K221" s="203">
        <v>2.99</v>
      </c>
      <c r="L221" s="203">
        <v>2.99</v>
      </c>
      <c r="M221" s="204">
        <v>0</v>
      </c>
      <c r="N221" s="205">
        <v>1600.29</v>
      </c>
      <c r="O221" s="205">
        <v>0.05</v>
      </c>
      <c r="P221" s="205">
        <v>0.05</v>
      </c>
    </row>
    <row r="222" spans="1:16" ht="12.75" x14ac:dyDescent="0.2">
      <c r="A222" s="206">
        <v>961</v>
      </c>
      <c r="B222" s="90">
        <f t="shared" si="6"/>
        <v>961</v>
      </c>
      <c r="C222" s="207" t="s">
        <v>2442</v>
      </c>
      <c r="D222" s="208">
        <v>672</v>
      </c>
      <c r="E222" s="90">
        <f t="shared" si="7"/>
        <v>672</v>
      </c>
      <c r="F222" s="207" t="s">
        <v>2443</v>
      </c>
      <c r="G222" s="57" t="s">
        <v>1007</v>
      </c>
      <c r="H222" s="201">
        <v>0</v>
      </c>
      <c r="I222" s="202">
        <v>0.503</v>
      </c>
      <c r="J222" s="203">
        <v>2.5499999999999998</v>
      </c>
      <c r="K222" s="203">
        <v>1.18</v>
      </c>
      <c r="L222" s="203">
        <v>1.18</v>
      </c>
      <c r="M222" s="204">
        <v>0</v>
      </c>
      <c r="N222" s="205">
        <v>510.1</v>
      </c>
      <c r="O222" s="205">
        <v>0.05</v>
      </c>
      <c r="P222" s="205">
        <v>0.05</v>
      </c>
    </row>
    <row r="223" spans="1:16" ht="12.75" x14ac:dyDescent="0.2">
      <c r="A223" s="206">
        <v>962</v>
      </c>
      <c r="B223" s="90">
        <f t="shared" si="6"/>
        <v>962</v>
      </c>
      <c r="C223" s="207" t="s">
        <v>2444</v>
      </c>
      <c r="D223" s="208">
        <v>673</v>
      </c>
      <c r="E223" s="90">
        <f t="shared" si="7"/>
        <v>673</v>
      </c>
      <c r="F223" s="207" t="s">
        <v>2445</v>
      </c>
      <c r="G223" s="57" t="s">
        <v>1008</v>
      </c>
      <c r="H223" s="201">
        <v>0</v>
      </c>
      <c r="I223" s="202">
        <v>1.353</v>
      </c>
      <c r="J223" s="203">
        <v>162.38</v>
      </c>
      <c r="K223" s="203">
        <v>1.76</v>
      </c>
      <c r="L223" s="203">
        <v>1.76</v>
      </c>
      <c r="M223" s="204">
        <v>0</v>
      </c>
      <c r="N223" s="205">
        <v>2639.73</v>
      </c>
      <c r="O223" s="205">
        <v>0.05</v>
      </c>
      <c r="P223" s="205">
        <v>0.05</v>
      </c>
    </row>
    <row r="224" spans="1:16" ht="12.75" x14ac:dyDescent="0.2">
      <c r="A224" s="206">
        <v>963</v>
      </c>
      <c r="B224" s="90">
        <f t="shared" si="6"/>
        <v>963</v>
      </c>
      <c r="C224" s="207" t="s">
        <v>2446</v>
      </c>
      <c r="D224" s="208">
        <v>674</v>
      </c>
      <c r="E224" s="90">
        <f t="shared" si="7"/>
        <v>674</v>
      </c>
      <c r="F224" s="207" t="s">
        <v>2447</v>
      </c>
      <c r="G224" s="57" t="s">
        <v>1009</v>
      </c>
      <c r="H224" s="201">
        <v>0</v>
      </c>
      <c r="I224" s="202">
        <v>0.501</v>
      </c>
      <c r="J224" s="203">
        <v>3.17</v>
      </c>
      <c r="K224" s="203">
        <v>0.92</v>
      </c>
      <c r="L224" s="203">
        <v>0.92</v>
      </c>
      <c r="M224" s="204">
        <v>0</v>
      </c>
      <c r="N224" s="205">
        <v>317.38</v>
      </c>
      <c r="O224" s="205">
        <v>0.05</v>
      </c>
      <c r="P224" s="205">
        <v>0.05</v>
      </c>
    </row>
    <row r="225" spans="1:16" ht="12.75" x14ac:dyDescent="0.2">
      <c r="A225" s="206">
        <v>964</v>
      </c>
      <c r="B225" s="90">
        <f t="shared" si="6"/>
        <v>964</v>
      </c>
      <c r="C225" s="207" t="s">
        <v>2448</v>
      </c>
      <c r="D225" s="208">
        <v>675</v>
      </c>
      <c r="E225" s="90">
        <f t="shared" si="7"/>
        <v>675</v>
      </c>
      <c r="F225" s="207" t="s">
        <v>2449</v>
      </c>
      <c r="G225" s="57" t="s">
        <v>1010</v>
      </c>
      <c r="H225" s="201">
        <v>0</v>
      </c>
      <c r="I225" s="202">
        <v>0.501</v>
      </c>
      <c r="J225" s="203">
        <v>16.2</v>
      </c>
      <c r="K225" s="203">
        <v>1.07</v>
      </c>
      <c r="L225" s="203">
        <v>1.07</v>
      </c>
      <c r="M225" s="204">
        <v>0</v>
      </c>
      <c r="N225" s="205">
        <v>2131.48</v>
      </c>
      <c r="O225" s="205">
        <v>0.05</v>
      </c>
      <c r="P225" s="205">
        <v>0.05</v>
      </c>
    </row>
    <row r="226" spans="1:16" ht="12.75" x14ac:dyDescent="0.2">
      <c r="A226" s="206">
        <v>965</v>
      </c>
      <c r="B226" s="90">
        <f t="shared" si="6"/>
        <v>965</v>
      </c>
      <c r="C226" s="207" t="s">
        <v>2450</v>
      </c>
      <c r="D226" s="208">
        <v>676</v>
      </c>
      <c r="E226" s="90">
        <f t="shared" si="7"/>
        <v>676</v>
      </c>
      <c r="F226" s="207" t="s">
        <v>2451</v>
      </c>
      <c r="G226" s="57" t="s">
        <v>1011</v>
      </c>
      <c r="H226" s="201">
        <v>0</v>
      </c>
      <c r="I226" s="202">
        <v>0</v>
      </c>
      <c r="J226" s="203">
        <v>3.31</v>
      </c>
      <c r="K226" s="203">
        <v>2.77</v>
      </c>
      <c r="L226" s="203">
        <v>2.77</v>
      </c>
      <c r="M226" s="204">
        <v>0</v>
      </c>
      <c r="N226" s="205">
        <v>926.66</v>
      </c>
      <c r="O226" s="205">
        <v>0.05</v>
      </c>
      <c r="P226" s="205">
        <v>0.05</v>
      </c>
    </row>
    <row r="227" spans="1:16" ht="12.75" x14ac:dyDescent="0.2">
      <c r="A227" s="206">
        <v>966</v>
      </c>
      <c r="B227" s="90">
        <f t="shared" si="6"/>
        <v>966</v>
      </c>
      <c r="C227" s="207" t="s">
        <v>2452</v>
      </c>
      <c r="D227" s="208">
        <v>677</v>
      </c>
      <c r="E227" s="90">
        <f t="shared" si="7"/>
        <v>677</v>
      </c>
      <c r="F227" s="207" t="s">
        <v>2453</v>
      </c>
      <c r="G227" s="57" t="s">
        <v>1012</v>
      </c>
      <c r="H227" s="201">
        <v>0</v>
      </c>
      <c r="I227" s="202">
        <v>3.0539999999999998</v>
      </c>
      <c r="J227" s="203">
        <v>3.8</v>
      </c>
      <c r="K227" s="203">
        <v>2.09</v>
      </c>
      <c r="L227" s="203">
        <v>2.09</v>
      </c>
      <c r="M227" s="204">
        <v>0</v>
      </c>
      <c r="N227" s="205">
        <v>608.30999999999995</v>
      </c>
      <c r="O227" s="205">
        <v>0.05</v>
      </c>
      <c r="P227" s="205">
        <v>0.05</v>
      </c>
    </row>
    <row r="228" spans="1:16" ht="12.75" x14ac:dyDescent="0.2">
      <c r="A228" s="206">
        <v>968</v>
      </c>
      <c r="B228" s="90">
        <f t="shared" si="6"/>
        <v>968</v>
      </c>
      <c r="C228" s="207" t="s">
        <v>2454</v>
      </c>
      <c r="D228" s="208">
        <v>679</v>
      </c>
      <c r="E228" s="90">
        <f t="shared" si="7"/>
        <v>679</v>
      </c>
      <c r="F228" s="207" t="s">
        <v>2455</v>
      </c>
      <c r="G228" s="57" t="s">
        <v>1013</v>
      </c>
      <c r="H228" s="201">
        <v>0</v>
      </c>
      <c r="I228" s="202">
        <v>0</v>
      </c>
      <c r="J228" s="203">
        <v>7.22</v>
      </c>
      <c r="K228" s="203">
        <v>3.07</v>
      </c>
      <c r="L228" s="203">
        <v>3.07</v>
      </c>
      <c r="M228" s="204">
        <v>0</v>
      </c>
      <c r="N228" s="205">
        <v>1083.21</v>
      </c>
      <c r="O228" s="205">
        <v>0.05</v>
      </c>
      <c r="P228" s="205">
        <v>0.05</v>
      </c>
    </row>
    <row r="229" spans="1:16" ht="12.75" x14ac:dyDescent="0.2">
      <c r="A229" s="206">
        <v>969</v>
      </c>
      <c r="B229" s="90">
        <f t="shared" si="6"/>
        <v>969</v>
      </c>
      <c r="C229" s="207" t="s">
        <v>2456</v>
      </c>
      <c r="D229" s="208">
        <v>680</v>
      </c>
      <c r="E229" s="90">
        <f t="shared" si="7"/>
        <v>680</v>
      </c>
      <c r="F229" s="207" t="s">
        <v>2457</v>
      </c>
      <c r="G229" s="57" t="s">
        <v>1014</v>
      </c>
      <c r="H229" s="201">
        <v>0</v>
      </c>
      <c r="I229" s="202">
        <v>0</v>
      </c>
      <c r="J229" s="203">
        <v>3.04</v>
      </c>
      <c r="K229" s="203">
        <v>3.73</v>
      </c>
      <c r="L229" s="203">
        <v>3.73</v>
      </c>
      <c r="M229" s="204">
        <v>0</v>
      </c>
      <c r="N229" s="205">
        <v>325.25</v>
      </c>
      <c r="O229" s="205">
        <v>0.05</v>
      </c>
      <c r="P229" s="205">
        <v>0.05</v>
      </c>
    </row>
    <row r="230" spans="1:16" ht="12.75" x14ac:dyDescent="0.2">
      <c r="A230" s="206">
        <v>2034</v>
      </c>
      <c r="B230" s="90">
        <f t="shared" si="6"/>
        <v>2034</v>
      </c>
      <c r="C230" s="207">
        <v>2034</v>
      </c>
      <c r="D230" s="208">
        <v>2034</v>
      </c>
      <c r="E230" s="90">
        <f t="shared" si="7"/>
        <v>2034</v>
      </c>
      <c r="F230" s="207">
        <v>2034</v>
      </c>
      <c r="G230" s="57" t="s">
        <v>1015</v>
      </c>
      <c r="H230" s="201">
        <v>4</v>
      </c>
      <c r="I230" s="202">
        <v>0</v>
      </c>
      <c r="J230" s="203">
        <v>0</v>
      </c>
      <c r="K230" s="203">
        <v>1.91</v>
      </c>
      <c r="L230" s="203">
        <v>1.91</v>
      </c>
      <c r="M230" s="204">
        <v>0</v>
      </c>
      <c r="N230" s="205">
        <v>0</v>
      </c>
      <c r="O230" s="205">
        <v>0</v>
      </c>
      <c r="P230" s="205">
        <v>0</v>
      </c>
    </row>
    <row r="231" spans="1:16" ht="12.75" x14ac:dyDescent="0.2">
      <c r="A231" s="206">
        <v>7015</v>
      </c>
      <c r="B231" s="90">
        <f t="shared" si="6"/>
        <v>7015</v>
      </c>
      <c r="C231" s="207">
        <v>7015</v>
      </c>
      <c r="D231" s="208">
        <v>7015</v>
      </c>
      <c r="E231" s="90">
        <f t="shared" si="7"/>
        <v>7015</v>
      </c>
      <c r="F231" s="207">
        <v>7015</v>
      </c>
      <c r="G231" s="57" t="s">
        <v>1016</v>
      </c>
      <c r="H231" s="201">
        <v>0</v>
      </c>
      <c r="I231" s="202">
        <v>0</v>
      </c>
      <c r="J231" s="203">
        <v>0</v>
      </c>
      <c r="K231" s="203">
        <v>0</v>
      </c>
      <c r="L231" s="203">
        <v>0</v>
      </c>
      <c r="M231" s="204">
        <v>-1.7869999999999999</v>
      </c>
      <c r="N231" s="205">
        <v>934.17</v>
      </c>
      <c r="O231" s="205">
        <v>0.05</v>
      </c>
      <c r="P231" s="205">
        <v>0.05</v>
      </c>
    </row>
    <row r="232" spans="1:16" ht="12.75" x14ac:dyDescent="0.2">
      <c r="A232" s="206">
        <v>7315</v>
      </c>
      <c r="B232" s="90">
        <f t="shared" si="6"/>
        <v>7315</v>
      </c>
      <c r="C232" s="207">
        <v>7315</v>
      </c>
      <c r="D232" s="208">
        <v>7316</v>
      </c>
      <c r="E232" s="90">
        <f t="shared" si="7"/>
        <v>7316</v>
      </c>
      <c r="F232" s="207">
        <v>7316</v>
      </c>
      <c r="G232" s="57" t="s">
        <v>1017</v>
      </c>
      <c r="H232" s="201">
        <v>0</v>
      </c>
      <c r="I232" s="202">
        <v>1.4339999999999999</v>
      </c>
      <c r="J232" s="203">
        <v>61.33</v>
      </c>
      <c r="K232" s="203">
        <v>1.56</v>
      </c>
      <c r="L232" s="203">
        <v>1.56</v>
      </c>
      <c r="M232" s="204">
        <v>-2.4780000000000002</v>
      </c>
      <c r="N232" s="205">
        <v>1600.6</v>
      </c>
      <c r="O232" s="205">
        <v>0.05</v>
      </c>
      <c r="P232" s="205">
        <v>0.05</v>
      </c>
    </row>
    <row r="233" spans="1:16" ht="12.75" x14ac:dyDescent="0.2">
      <c r="A233" s="206">
        <v>7324</v>
      </c>
      <c r="B233" s="90">
        <f t="shared" si="6"/>
        <v>7324</v>
      </c>
      <c r="C233" s="207">
        <v>7324</v>
      </c>
      <c r="D233" s="208">
        <v>7325</v>
      </c>
      <c r="E233" s="90">
        <f t="shared" si="7"/>
        <v>7325</v>
      </c>
      <c r="F233" s="207">
        <v>7325</v>
      </c>
      <c r="G233" s="57" t="s">
        <v>1018</v>
      </c>
      <c r="H233" s="201">
        <v>0</v>
      </c>
      <c r="I233" s="202">
        <v>2.6850000000000001</v>
      </c>
      <c r="J233" s="203">
        <v>65.89</v>
      </c>
      <c r="K233" s="203">
        <v>0.76</v>
      </c>
      <c r="L233" s="203">
        <v>0.76</v>
      </c>
      <c r="M233" s="204">
        <v>-2.76</v>
      </c>
      <c r="N233" s="205">
        <v>1528.69</v>
      </c>
      <c r="O233" s="205">
        <v>0.05</v>
      </c>
      <c r="P233" s="205">
        <v>0.05</v>
      </c>
    </row>
    <row r="234" spans="1:16" ht="12.75" x14ac:dyDescent="0.2">
      <c r="A234" s="206">
        <v>7326</v>
      </c>
      <c r="B234" s="90">
        <f t="shared" si="6"/>
        <v>7326</v>
      </c>
      <c r="C234" s="207">
        <v>7326</v>
      </c>
      <c r="D234" s="208">
        <v>7327</v>
      </c>
      <c r="E234" s="90">
        <f t="shared" si="7"/>
        <v>7327</v>
      </c>
      <c r="F234" s="207">
        <v>7327</v>
      </c>
      <c r="G234" s="57" t="s">
        <v>1019</v>
      </c>
      <c r="H234" s="201">
        <v>0</v>
      </c>
      <c r="I234" s="202">
        <v>1.377</v>
      </c>
      <c r="J234" s="203">
        <v>377.78</v>
      </c>
      <c r="K234" s="203">
        <v>2.0499999999999998</v>
      </c>
      <c r="L234" s="203">
        <v>2.0499999999999998</v>
      </c>
      <c r="M234" s="204">
        <v>-2.4780000000000002</v>
      </c>
      <c r="N234" s="205">
        <v>1878.1</v>
      </c>
      <c r="O234" s="205">
        <v>0.05</v>
      </c>
      <c r="P234" s="205">
        <v>0.05</v>
      </c>
    </row>
    <row r="235" spans="1:16" ht="12.75" x14ac:dyDescent="0.2">
      <c r="A235" s="206">
        <v>7443</v>
      </c>
      <c r="B235" s="90">
        <f t="shared" si="6"/>
        <v>7443</v>
      </c>
      <c r="C235" s="207">
        <v>7443</v>
      </c>
      <c r="D235" s="208">
        <v>7444</v>
      </c>
      <c r="E235" s="90">
        <f t="shared" si="7"/>
        <v>7444</v>
      </c>
      <c r="F235" s="207">
        <v>7444</v>
      </c>
      <c r="G235" s="57" t="s">
        <v>1020</v>
      </c>
      <c r="H235" s="201">
        <v>0</v>
      </c>
      <c r="I235" s="202">
        <v>0</v>
      </c>
      <c r="J235" s="203">
        <v>7.77</v>
      </c>
      <c r="K235" s="203">
        <v>2.6</v>
      </c>
      <c r="L235" s="203">
        <v>2.6</v>
      </c>
      <c r="M235" s="204">
        <v>0</v>
      </c>
      <c r="N235" s="205">
        <v>0</v>
      </c>
      <c r="O235" s="205">
        <v>0</v>
      </c>
      <c r="P235" s="205">
        <v>0</v>
      </c>
    </row>
    <row r="236" spans="1:16" ht="12.75" x14ac:dyDescent="0.2">
      <c r="A236" s="206">
        <v>10500</v>
      </c>
      <c r="B236" s="90">
        <f t="shared" si="6"/>
        <v>10500</v>
      </c>
      <c r="C236" s="207">
        <v>10500</v>
      </c>
      <c r="D236" s="208">
        <v>10501</v>
      </c>
      <c r="E236" s="90">
        <f t="shared" si="7"/>
        <v>10501</v>
      </c>
      <c r="F236" s="207">
        <v>10501</v>
      </c>
      <c r="G236" s="57" t="s">
        <v>1021</v>
      </c>
      <c r="H236" s="201">
        <v>0</v>
      </c>
      <c r="I236" s="202">
        <v>0.503</v>
      </c>
      <c r="J236" s="203">
        <v>18.399999999999999</v>
      </c>
      <c r="K236" s="203">
        <v>2.42</v>
      </c>
      <c r="L236" s="203">
        <v>2.42</v>
      </c>
      <c r="M236" s="204">
        <v>0</v>
      </c>
      <c r="N236" s="205">
        <v>6256.05</v>
      </c>
      <c r="O236" s="205">
        <v>0.05</v>
      </c>
      <c r="P236" s="205">
        <v>0.05</v>
      </c>
    </row>
    <row r="237" spans="1:16" ht="12.75" x14ac:dyDescent="0.2">
      <c r="A237" s="206"/>
      <c r="B237" s="90" t="str">
        <f t="shared" si="6"/>
        <v/>
      </c>
      <c r="C237" s="207" t="s">
        <v>768</v>
      </c>
      <c r="D237" s="208">
        <v>370</v>
      </c>
      <c r="E237" s="90">
        <f t="shared" si="7"/>
        <v>370</v>
      </c>
      <c r="F237" s="207" t="s">
        <v>2458</v>
      </c>
      <c r="G237" s="57" t="s">
        <v>853</v>
      </c>
      <c r="H237" s="201">
        <v>0</v>
      </c>
      <c r="I237" s="202">
        <v>0</v>
      </c>
      <c r="J237" s="203">
        <v>0</v>
      </c>
      <c r="K237" s="203">
        <v>0</v>
      </c>
      <c r="L237" s="203">
        <v>0</v>
      </c>
      <c r="M237" s="204">
        <v>-4.8239999999999998</v>
      </c>
      <c r="N237" s="205">
        <v>142.19</v>
      </c>
      <c r="O237" s="205">
        <v>0.05</v>
      </c>
      <c r="P237" s="205">
        <v>0.05</v>
      </c>
    </row>
    <row r="238" spans="1:16" ht="12.75" x14ac:dyDescent="0.2">
      <c r="A238" s="206"/>
      <c r="B238" s="90" t="str">
        <f t="shared" si="6"/>
        <v/>
      </c>
      <c r="C238" s="207" t="s">
        <v>768</v>
      </c>
      <c r="D238" s="208">
        <v>375</v>
      </c>
      <c r="E238" s="90">
        <f t="shared" si="7"/>
        <v>375</v>
      </c>
      <c r="F238" s="207" t="s">
        <v>2459</v>
      </c>
      <c r="G238" s="57" t="s">
        <v>824</v>
      </c>
      <c r="H238" s="201">
        <v>0</v>
      </c>
      <c r="I238" s="202">
        <v>0</v>
      </c>
      <c r="J238" s="203">
        <v>0</v>
      </c>
      <c r="K238" s="203">
        <v>0</v>
      </c>
      <c r="L238" s="203">
        <v>0</v>
      </c>
      <c r="M238" s="204">
        <v>0</v>
      </c>
      <c r="N238" s="205">
        <v>155.25</v>
      </c>
      <c r="O238" s="205">
        <v>0.05</v>
      </c>
      <c r="P238" s="205">
        <v>0.05</v>
      </c>
    </row>
    <row r="239" spans="1:16" ht="12.75" x14ac:dyDescent="0.2">
      <c r="A239" s="206"/>
      <c r="B239" s="90" t="str">
        <f t="shared" si="6"/>
        <v/>
      </c>
      <c r="C239" s="207" t="s">
        <v>768</v>
      </c>
      <c r="D239" s="208">
        <v>404</v>
      </c>
      <c r="E239" s="90">
        <f t="shared" si="7"/>
        <v>404</v>
      </c>
      <c r="F239" s="207" t="s">
        <v>2460</v>
      </c>
      <c r="G239" s="57" t="s">
        <v>854</v>
      </c>
      <c r="H239" s="201">
        <v>0</v>
      </c>
      <c r="I239" s="202">
        <v>0</v>
      </c>
      <c r="J239" s="203">
        <v>0</v>
      </c>
      <c r="K239" s="203">
        <v>0</v>
      </c>
      <c r="L239" s="203">
        <v>0</v>
      </c>
      <c r="M239" s="204">
        <v>-4.8239999999999998</v>
      </c>
      <c r="N239" s="205">
        <v>142.19</v>
      </c>
      <c r="O239" s="205">
        <v>0.05</v>
      </c>
      <c r="P239" s="205">
        <v>0.05</v>
      </c>
    </row>
    <row r="240" spans="1:16" ht="12.75" x14ac:dyDescent="0.2">
      <c r="A240" s="206"/>
      <c r="B240" s="90" t="str">
        <f t="shared" si="6"/>
        <v/>
      </c>
      <c r="C240" s="207" t="s">
        <v>768</v>
      </c>
      <c r="D240" s="208">
        <v>417</v>
      </c>
      <c r="E240" s="90">
        <f t="shared" si="7"/>
        <v>417</v>
      </c>
      <c r="F240" s="207" t="s">
        <v>2461</v>
      </c>
      <c r="G240" s="57" t="s">
        <v>825</v>
      </c>
      <c r="H240" s="201">
        <v>0</v>
      </c>
      <c r="I240" s="202">
        <v>0</v>
      </c>
      <c r="J240" s="203">
        <v>0</v>
      </c>
      <c r="K240" s="203">
        <v>0</v>
      </c>
      <c r="L240" s="203">
        <v>0</v>
      </c>
      <c r="M240" s="204">
        <v>0</v>
      </c>
      <c r="N240" s="205">
        <v>155.25</v>
      </c>
      <c r="O240" s="205">
        <v>0.05</v>
      </c>
      <c r="P240" s="205">
        <v>0.05</v>
      </c>
    </row>
    <row r="241" spans="1:16" ht="12.75" x14ac:dyDescent="0.2">
      <c r="A241" s="206" t="s">
        <v>1051</v>
      </c>
      <c r="B241" s="90" t="str">
        <f t="shared" si="6"/>
        <v>New Import 1</v>
      </c>
      <c r="C241" s="207" t="s">
        <v>1051</v>
      </c>
      <c r="D241" s="208" t="s">
        <v>1151</v>
      </c>
      <c r="E241" s="90" t="str">
        <f t="shared" si="7"/>
        <v>New Export 1</v>
      </c>
      <c r="F241" s="207" t="s">
        <v>1151</v>
      </c>
      <c r="G241" s="57" t="s">
        <v>1304</v>
      </c>
      <c r="H241" s="201">
        <v>0</v>
      </c>
      <c r="I241" s="202">
        <v>0</v>
      </c>
      <c r="J241" s="203">
        <v>1.22</v>
      </c>
      <c r="K241" s="203">
        <v>3.21</v>
      </c>
      <c r="L241" s="203">
        <v>3.21</v>
      </c>
      <c r="M241" s="204">
        <v>0</v>
      </c>
      <c r="N241" s="205">
        <v>366.81</v>
      </c>
      <c r="O241" s="205">
        <v>0.05</v>
      </c>
      <c r="P241" s="205">
        <v>0.05</v>
      </c>
    </row>
    <row r="242" spans="1:16" ht="12.75" x14ac:dyDescent="0.2">
      <c r="A242" s="206" t="s">
        <v>1052</v>
      </c>
      <c r="B242" s="90" t="str">
        <f t="shared" si="6"/>
        <v>New Import 2</v>
      </c>
      <c r="C242" s="207" t="s">
        <v>1052</v>
      </c>
      <c r="D242" s="208" t="s">
        <v>1152</v>
      </c>
      <c r="E242" s="90" t="str">
        <f t="shared" si="7"/>
        <v>New Export 2</v>
      </c>
      <c r="F242" s="207" t="s">
        <v>1152</v>
      </c>
      <c r="G242" s="57" t="s">
        <v>1255</v>
      </c>
      <c r="H242" s="201">
        <v>0</v>
      </c>
      <c r="I242" s="202">
        <v>0</v>
      </c>
      <c r="J242" s="203">
        <v>7.56</v>
      </c>
      <c r="K242" s="203">
        <v>1.41</v>
      </c>
      <c r="L242" s="203">
        <v>1.41</v>
      </c>
      <c r="M242" s="204">
        <v>0</v>
      </c>
      <c r="N242" s="205">
        <v>2871.39</v>
      </c>
      <c r="O242" s="205">
        <v>0.05</v>
      </c>
      <c r="P242" s="205">
        <v>0.05</v>
      </c>
    </row>
    <row r="243" spans="1:16" ht="12.75" x14ac:dyDescent="0.2">
      <c r="A243" s="206" t="s">
        <v>1053</v>
      </c>
      <c r="B243" s="90" t="str">
        <f t="shared" si="6"/>
        <v>New Import 3</v>
      </c>
      <c r="C243" s="207" t="s">
        <v>1053</v>
      </c>
      <c r="D243" s="208" t="s">
        <v>1153</v>
      </c>
      <c r="E243" s="90" t="str">
        <f t="shared" si="7"/>
        <v>New Export 3</v>
      </c>
      <c r="F243" s="207" t="s">
        <v>1153</v>
      </c>
      <c r="G243" s="57" t="s">
        <v>1246</v>
      </c>
      <c r="H243" s="201">
        <v>0</v>
      </c>
      <c r="I243" s="202">
        <v>1.7330000000000001</v>
      </c>
      <c r="J243" s="203">
        <v>154.07</v>
      </c>
      <c r="K243" s="203">
        <v>3.12</v>
      </c>
      <c r="L243" s="203">
        <v>3.12</v>
      </c>
      <c r="M243" s="204">
        <v>0</v>
      </c>
      <c r="N243" s="205">
        <v>12634</v>
      </c>
      <c r="O243" s="205">
        <v>0.05</v>
      </c>
      <c r="P243" s="205">
        <v>0.05</v>
      </c>
    </row>
    <row r="244" spans="1:16" ht="12.75" x14ac:dyDescent="0.2">
      <c r="A244" s="206" t="s">
        <v>1054</v>
      </c>
      <c r="B244" s="90" t="str">
        <f t="shared" si="6"/>
        <v>New Import 4</v>
      </c>
      <c r="C244" s="207" t="s">
        <v>1054</v>
      </c>
      <c r="D244" s="208" t="s">
        <v>1154</v>
      </c>
      <c r="E244" s="90" t="str">
        <f t="shared" si="7"/>
        <v>New Export 4</v>
      </c>
      <c r="F244" s="207" t="s">
        <v>1154</v>
      </c>
      <c r="G244" s="57" t="s">
        <v>1022</v>
      </c>
      <c r="H244" s="201">
        <v>0</v>
      </c>
      <c r="I244" s="202">
        <v>0</v>
      </c>
      <c r="J244" s="203">
        <v>467.09</v>
      </c>
      <c r="K244" s="203">
        <v>3.13</v>
      </c>
      <c r="L244" s="203">
        <v>3.13</v>
      </c>
      <c r="M244" s="204">
        <v>-3.1589999999999998</v>
      </c>
      <c r="N244" s="205">
        <v>467.09</v>
      </c>
      <c r="O244" s="205">
        <v>0.05</v>
      </c>
      <c r="P244" s="205">
        <v>0.05</v>
      </c>
    </row>
    <row r="245" spans="1:16" ht="12.75" x14ac:dyDescent="0.2">
      <c r="A245" s="206" t="s">
        <v>1055</v>
      </c>
      <c r="B245" s="90" t="str">
        <f t="shared" si="6"/>
        <v>New Import 5</v>
      </c>
      <c r="C245" s="207" t="s">
        <v>1055</v>
      </c>
      <c r="D245" s="208" t="s">
        <v>1155</v>
      </c>
      <c r="E245" s="90" t="str">
        <f t="shared" si="7"/>
        <v>New Export 5</v>
      </c>
      <c r="F245" s="207" t="s">
        <v>1155</v>
      </c>
      <c r="G245" s="57" t="s">
        <v>1247</v>
      </c>
      <c r="H245" s="201">
        <v>0</v>
      </c>
      <c r="I245" s="202">
        <v>0</v>
      </c>
      <c r="J245" s="203">
        <v>155.96</v>
      </c>
      <c r="K245" s="203">
        <v>2.02</v>
      </c>
      <c r="L245" s="203">
        <v>2.02</v>
      </c>
      <c r="M245" s="204">
        <v>-1.694</v>
      </c>
      <c r="N245" s="205">
        <v>778.22</v>
      </c>
      <c r="O245" s="205">
        <v>0.05</v>
      </c>
      <c r="P245" s="205">
        <v>0.05</v>
      </c>
    </row>
    <row r="246" spans="1:16" ht="12.75" x14ac:dyDescent="0.2">
      <c r="A246" s="206" t="s">
        <v>1056</v>
      </c>
      <c r="B246" s="90" t="str">
        <f t="shared" si="6"/>
        <v>New Import 6</v>
      </c>
      <c r="C246" s="207" t="s">
        <v>1056</v>
      </c>
      <c r="D246" s="208" t="s">
        <v>1156</v>
      </c>
      <c r="E246" s="90" t="str">
        <f t="shared" si="7"/>
        <v>New Export 6</v>
      </c>
      <c r="F246" s="207" t="s">
        <v>1156</v>
      </c>
      <c r="G246" s="57" t="s">
        <v>1305</v>
      </c>
      <c r="H246" s="201">
        <v>0</v>
      </c>
      <c r="I246" s="202">
        <v>1.6259999999999999</v>
      </c>
      <c r="J246" s="203">
        <v>1.65</v>
      </c>
      <c r="K246" s="203">
        <v>2.06</v>
      </c>
      <c r="L246" s="203">
        <v>2.06</v>
      </c>
      <c r="M246" s="204">
        <v>0</v>
      </c>
      <c r="N246" s="205">
        <v>366.38</v>
      </c>
      <c r="O246" s="205">
        <v>0.05</v>
      </c>
      <c r="P246" s="205">
        <v>0.05</v>
      </c>
    </row>
    <row r="247" spans="1:16" ht="12.75" x14ac:dyDescent="0.2">
      <c r="A247" s="206" t="s">
        <v>1057</v>
      </c>
      <c r="B247" s="90" t="str">
        <f t="shared" si="6"/>
        <v>New Import 7</v>
      </c>
      <c r="C247" s="207" t="s">
        <v>1057</v>
      </c>
      <c r="D247" s="208" t="s">
        <v>1157</v>
      </c>
      <c r="E247" s="90" t="str">
        <f t="shared" si="7"/>
        <v>New Export 7</v>
      </c>
      <c r="F247" s="207" t="s">
        <v>1157</v>
      </c>
      <c r="G247" s="57" t="s">
        <v>1248</v>
      </c>
      <c r="H247" s="201">
        <v>0</v>
      </c>
      <c r="I247" s="202">
        <v>0</v>
      </c>
      <c r="J247" s="203">
        <v>3627.33</v>
      </c>
      <c r="K247" s="203">
        <v>3.26</v>
      </c>
      <c r="L247" s="203">
        <v>3.26</v>
      </c>
      <c r="M247" s="204">
        <v>0</v>
      </c>
      <c r="N247" s="205">
        <v>3627.33</v>
      </c>
      <c r="O247" s="205">
        <v>0.05</v>
      </c>
      <c r="P247" s="205">
        <v>0.05</v>
      </c>
    </row>
    <row r="248" spans="1:16" ht="12.75" x14ac:dyDescent="0.2">
      <c r="A248" s="206" t="s">
        <v>1058</v>
      </c>
      <c r="B248" s="90" t="str">
        <f t="shared" si="6"/>
        <v>New Import 8</v>
      </c>
      <c r="C248" s="207" t="s">
        <v>1058</v>
      </c>
      <c r="D248" s="208" t="s">
        <v>1158</v>
      </c>
      <c r="E248" s="90" t="str">
        <f t="shared" si="7"/>
        <v>New Export 8</v>
      </c>
      <c r="F248" s="207" t="s">
        <v>1158</v>
      </c>
      <c r="G248" s="57" t="s">
        <v>1306</v>
      </c>
      <c r="H248" s="201">
        <v>0</v>
      </c>
      <c r="I248" s="202">
        <v>0</v>
      </c>
      <c r="J248" s="203">
        <v>4.66</v>
      </c>
      <c r="K248" s="203">
        <v>2.4</v>
      </c>
      <c r="L248" s="203">
        <v>2.4</v>
      </c>
      <c r="M248" s="204">
        <v>0</v>
      </c>
      <c r="N248" s="205">
        <v>929.52</v>
      </c>
      <c r="O248" s="205">
        <v>0.05</v>
      </c>
      <c r="P248" s="205">
        <v>0.05</v>
      </c>
    </row>
    <row r="249" spans="1:16" ht="12.75" x14ac:dyDescent="0.2">
      <c r="A249" s="206" t="s">
        <v>1059</v>
      </c>
      <c r="B249" s="90" t="str">
        <f t="shared" si="6"/>
        <v>New Import 9</v>
      </c>
      <c r="C249" s="207" t="s">
        <v>1059</v>
      </c>
      <c r="D249" s="208" t="s">
        <v>1159</v>
      </c>
      <c r="E249" s="90" t="str">
        <f t="shared" si="7"/>
        <v>New Export 9</v>
      </c>
      <c r="F249" s="207" t="s">
        <v>1159</v>
      </c>
      <c r="G249" s="57" t="s">
        <v>1023</v>
      </c>
      <c r="H249" s="201">
        <v>0</v>
      </c>
      <c r="I249" s="202">
        <v>0</v>
      </c>
      <c r="J249" s="203">
        <v>4.66</v>
      </c>
      <c r="K249" s="203">
        <v>3.26</v>
      </c>
      <c r="L249" s="203">
        <v>3.26</v>
      </c>
      <c r="M249" s="204">
        <v>0</v>
      </c>
      <c r="N249" s="205">
        <v>929.52</v>
      </c>
      <c r="O249" s="205">
        <v>0.05</v>
      </c>
      <c r="P249" s="205">
        <v>0.05</v>
      </c>
    </row>
    <row r="250" spans="1:16" ht="12.75" x14ac:dyDescent="0.2">
      <c r="A250" s="206" t="s">
        <v>1060</v>
      </c>
      <c r="B250" s="90" t="str">
        <f t="shared" si="6"/>
        <v>New Import 10</v>
      </c>
      <c r="C250" s="207" t="s">
        <v>1060</v>
      </c>
      <c r="D250" s="208" t="s">
        <v>1160</v>
      </c>
      <c r="E250" s="90" t="str">
        <f t="shared" si="7"/>
        <v>New Export 10</v>
      </c>
      <c r="F250" s="207" t="s">
        <v>1160</v>
      </c>
      <c r="G250" s="57" t="s">
        <v>1249</v>
      </c>
      <c r="H250" s="201">
        <v>0</v>
      </c>
      <c r="I250" s="202">
        <v>1.788</v>
      </c>
      <c r="J250" s="203">
        <v>4.62</v>
      </c>
      <c r="K250" s="203">
        <v>2.06</v>
      </c>
      <c r="L250" s="203">
        <v>2.06</v>
      </c>
      <c r="M250" s="204">
        <v>-3.62</v>
      </c>
      <c r="N250" s="205">
        <v>308.20999999999998</v>
      </c>
      <c r="O250" s="205">
        <v>0.05</v>
      </c>
      <c r="P250" s="205">
        <v>0.05</v>
      </c>
    </row>
    <row r="251" spans="1:16" ht="12.75" x14ac:dyDescent="0.2">
      <c r="A251" s="206" t="s">
        <v>1061</v>
      </c>
      <c r="B251" s="90" t="str">
        <f t="shared" si="6"/>
        <v>New Import 11</v>
      </c>
      <c r="C251" s="207" t="s">
        <v>1061</v>
      </c>
      <c r="D251" s="208" t="s">
        <v>1161</v>
      </c>
      <c r="E251" s="90" t="str">
        <f t="shared" si="7"/>
        <v>New Export 11</v>
      </c>
      <c r="F251" s="207" t="s">
        <v>1161</v>
      </c>
      <c r="G251" s="57" t="s">
        <v>1250</v>
      </c>
      <c r="H251" s="201">
        <v>0</v>
      </c>
      <c r="I251" s="202">
        <v>0</v>
      </c>
      <c r="J251" s="203">
        <v>55.59</v>
      </c>
      <c r="K251" s="203">
        <v>2.4</v>
      </c>
      <c r="L251" s="203">
        <v>2.4</v>
      </c>
      <c r="M251" s="204">
        <v>-2.3530000000000002</v>
      </c>
      <c r="N251" s="205">
        <v>878.58</v>
      </c>
      <c r="O251" s="205">
        <v>0.05</v>
      </c>
      <c r="P251" s="205">
        <v>0.05</v>
      </c>
    </row>
    <row r="252" spans="1:16" ht="12.75" x14ac:dyDescent="0.2">
      <c r="A252" s="206" t="s">
        <v>1062</v>
      </c>
      <c r="B252" s="90" t="str">
        <f t="shared" si="6"/>
        <v>New Import 12</v>
      </c>
      <c r="C252" s="207" t="s">
        <v>1062</v>
      </c>
      <c r="D252" s="208" t="s">
        <v>1162</v>
      </c>
      <c r="E252" s="90" t="str">
        <f t="shared" si="7"/>
        <v>New Export 12</v>
      </c>
      <c r="F252" s="207" t="s">
        <v>1162</v>
      </c>
      <c r="G252" s="57" t="s">
        <v>1307</v>
      </c>
      <c r="H252" s="201">
        <v>0</v>
      </c>
      <c r="I252" s="202">
        <v>0</v>
      </c>
      <c r="J252" s="203">
        <v>9.0399999999999991</v>
      </c>
      <c r="K252" s="203">
        <v>2.1</v>
      </c>
      <c r="L252" s="203">
        <v>2.1</v>
      </c>
      <c r="M252" s="204">
        <v>0</v>
      </c>
      <c r="N252" s="205">
        <v>3615.8</v>
      </c>
      <c r="O252" s="205">
        <v>0.05</v>
      </c>
      <c r="P252" s="205">
        <v>0.05</v>
      </c>
    </row>
    <row r="253" spans="1:16" ht="12.75" x14ac:dyDescent="0.2">
      <c r="A253" s="206" t="s">
        <v>1063</v>
      </c>
      <c r="B253" s="90" t="str">
        <f t="shared" si="6"/>
        <v>New Import 13</v>
      </c>
      <c r="C253" s="207" t="s">
        <v>1063</v>
      </c>
      <c r="D253" s="208" t="s">
        <v>1163</v>
      </c>
      <c r="E253" s="90" t="str">
        <f t="shared" si="7"/>
        <v>New Export 13</v>
      </c>
      <c r="F253" s="207" t="s">
        <v>1163</v>
      </c>
      <c r="G253" s="57" t="s">
        <v>883</v>
      </c>
      <c r="H253" s="201">
        <v>0</v>
      </c>
      <c r="I253" s="202">
        <v>0</v>
      </c>
      <c r="J253" s="203">
        <v>637.25</v>
      </c>
      <c r="K253" s="203">
        <v>0.67</v>
      </c>
      <c r="L253" s="203">
        <v>0.67</v>
      </c>
      <c r="M253" s="204">
        <v>0</v>
      </c>
      <c r="N253" s="205">
        <v>637.25</v>
      </c>
      <c r="O253" s="205">
        <v>0.05</v>
      </c>
      <c r="P253" s="205">
        <v>0.05</v>
      </c>
    </row>
    <row r="254" spans="1:16" ht="12.75" x14ac:dyDescent="0.2">
      <c r="A254" s="206" t="s">
        <v>1064</v>
      </c>
      <c r="B254" s="90" t="str">
        <f t="shared" si="6"/>
        <v>New Import 14</v>
      </c>
      <c r="C254" s="207" t="s">
        <v>1064</v>
      </c>
      <c r="D254" s="208" t="s">
        <v>1164</v>
      </c>
      <c r="E254" s="90" t="str">
        <f t="shared" si="7"/>
        <v>New Export 14</v>
      </c>
      <c r="F254" s="207" t="s">
        <v>1164</v>
      </c>
      <c r="G254" s="57" t="s">
        <v>1256</v>
      </c>
      <c r="H254" s="201">
        <v>0</v>
      </c>
      <c r="I254" s="202">
        <v>0.503</v>
      </c>
      <c r="J254" s="203">
        <v>33.28</v>
      </c>
      <c r="K254" s="203">
        <v>3.24</v>
      </c>
      <c r="L254" s="203">
        <v>3.24</v>
      </c>
      <c r="M254" s="204">
        <v>-3.8879999999999999</v>
      </c>
      <c r="N254" s="205">
        <v>279.55</v>
      </c>
      <c r="O254" s="205">
        <v>0.05</v>
      </c>
      <c r="P254" s="205">
        <v>0.05</v>
      </c>
    </row>
    <row r="255" spans="1:16" ht="12.75" x14ac:dyDescent="0.2">
      <c r="A255" s="206" t="s">
        <v>1065</v>
      </c>
      <c r="B255" s="90" t="str">
        <f t="shared" si="6"/>
        <v>New Import 15</v>
      </c>
      <c r="C255" s="207" t="s">
        <v>1065</v>
      </c>
      <c r="D255" s="208" t="s">
        <v>1165</v>
      </c>
      <c r="E255" s="90" t="str">
        <f t="shared" si="7"/>
        <v>New Export 15</v>
      </c>
      <c r="F255" s="207" t="s">
        <v>1165</v>
      </c>
      <c r="G255" s="57" t="s">
        <v>1251</v>
      </c>
      <c r="H255" s="201">
        <v>0</v>
      </c>
      <c r="I255" s="202">
        <v>0</v>
      </c>
      <c r="J255" s="203">
        <v>5.45</v>
      </c>
      <c r="K255" s="203">
        <v>2.2999999999999998</v>
      </c>
      <c r="L255" s="203">
        <v>2.2999999999999998</v>
      </c>
      <c r="M255" s="204">
        <v>0</v>
      </c>
      <c r="N255" s="205">
        <v>928.73</v>
      </c>
      <c r="O255" s="205">
        <v>0.05</v>
      </c>
      <c r="P255" s="205">
        <v>0.05</v>
      </c>
    </row>
    <row r="256" spans="1:16" ht="12.75" x14ac:dyDescent="0.2">
      <c r="A256" s="206" t="s">
        <v>1066</v>
      </c>
      <c r="B256" s="90" t="str">
        <f t="shared" si="6"/>
        <v>New Import 16</v>
      </c>
      <c r="C256" s="207" t="s">
        <v>1066</v>
      </c>
      <c r="D256" s="208" t="s">
        <v>1166</v>
      </c>
      <c r="E256" s="90" t="str">
        <f t="shared" si="7"/>
        <v>New Export 16</v>
      </c>
      <c r="F256" s="207" t="s">
        <v>1166</v>
      </c>
      <c r="G256" s="57" t="s">
        <v>1308</v>
      </c>
      <c r="H256" s="201">
        <v>0</v>
      </c>
      <c r="I256" s="202">
        <v>1.6259999999999999</v>
      </c>
      <c r="J256" s="203">
        <v>7.19</v>
      </c>
      <c r="K256" s="203">
        <v>2.82</v>
      </c>
      <c r="L256" s="203">
        <v>2.82</v>
      </c>
      <c r="M256" s="204">
        <v>0</v>
      </c>
      <c r="N256" s="205">
        <v>305.64</v>
      </c>
      <c r="O256" s="205">
        <v>0.05</v>
      </c>
      <c r="P256" s="205">
        <v>0.05</v>
      </c>
    </row>
    <row r="257" spans="1:16" ht="12.75" x14ac:dyDescent="0.2">
      <c r="A257" s="206" t="s">
        <v>1067</v>
      </c>
      <c r="B257" s="90" t="str">
        <f t="shared" si="6"/>
        <v>New Import 17</v>
      </c>
      <c r="C257" s="207" t="s">
        <v>1067</v>
      </c>
      <c r="D257" s="208" t="s">
        <v>1167</v>
      </c>
      <c r="E257" s="90" t="str">
        <f t="shared" si="7"/>
        <v>New Export 17</v>
      </c>
      <c r="F257" s="207" t="s">
        <v>1167</v>
      </c>
      <c r="G257" s="57" t="s">
        <v>1309</v>
      </c>
      <c r="H257" s="201">
        <v>0</v>
      </c>
      <c r="I257" s="202">
        <v>0</v>
      </c>
      <c r="J257" s="203">
        <v>8.5299999999999994</v>
      </c>
      <c r="K257" s="203">
        <v>3.26</v>
      </c>
      <c r="L257" s="203">
        <v>3.26</v>
      </c>
      <c r="M257" s="204">
        <v>0</v>
      </c>
      <c r="N257" s="205">
        <v>925.65</v>
      </c>
      <c r="O257" s="205">
        <v>0.05</v>
      </c>
      <c r="P257" s="205">
        <v>0.05</v>
      </c>
    </row>
    <row r="258" spans="1:16" ht="12.75" x14ac:dyDescent="0.2">
      <c r="A258" s="206" t="s">
        <v>1068</v>
      </c>
      <c r="B258" s="90" t="str">
        <f t="shared" si="6"/>
        <v>New Import 18</v>
      </c>
      <c r="C258" s="207" t="s">
        <v>1068</v>
      </c>
      <c r="D258" s="208" t="s">
        <v>1168</v>
      </c>
      <c r="E258" s="90" t="str">
        <f t="shared" si="7"/>
        <v>New Export 18</v>
      </c>
      <c r="F258" s="207" t="s">
        <v>1168</v>
      </c>
      <c r="G258" s="57" t="s">
        <v>1310</v>
      </c>
      <c r="H258" s="201">
        <v>0</v>
      </c>
      <c r="I258" s="202">
        <v>1.6259999999999999</v>
      </c>
      <c r="J258" s="203">
        <v>107.34</v>
      </c>
      <c r="K258" s="203">
        <v>1.82</v>
      </c>
      <c r="L258" s="203">
        <v>1.82</v>
      </c>
      <c r="M258" s="204">
        <v>-3.0270000000000001</v>
      </c>
      <c r="N258" s="205">
        <v>536.69000000000005</v>
      </c>
      <c r="O258" s="205">
        <v>0.05</v>
      </c>
      <c r="P258" s="205">
        <v>0.05</v>
      </c>
    </row>
    <row r="259" spans="1:16" ht="12.75" x14ac:dyDescent="0.2">
      <c r="A259" s="206" t="s">
        <v>1069</v>
      </c>
      <c r="B259" s="90" t="str">
        <f t="shared" si="6"/>
        <v>New Import 19</v>
      </c>
      <c r="C259" s="207" t="s">
        <v>1069</v>
      </c>
      <c r="D259" s="208" t="s">
        <v>1169</v>
      </c>
      <c r="E259" s="90" t="str">
        <f t="shared" si="7"/>
        <v>New Export 19</v>
      </c>
      <c r="F259" s="207" t="s">
        <v>1169</v>
      </c>
      <c r="G259" s="57" t="s">
        <v>1257</v>
      </c>
      <c r="H259" s="201">
        <v>0</v>
      </c>
      <c r="I259" s="202">
        <v>0</v>
      </c>
      <c r="J259" s="203">
        <v>48.28</v>
      </c>
      <c r="K259" s="203">
        <v>2.7</v>
      </c>
      <c r="L259" s="203">
        <v>2.7</v>
      </c>
      <c r="M259" s="204">
        <v>0</v>
      </c>
      <c r="N259" s="205">
        <v>9637.34</v>
      </c>
      <c r="O259" s="205">
        <v>0.05</v>
      </c>
      <c r="P259" s="205">
        <v>0.05</v>
      </c>
    </row>
    <row r="260" spans="1:16" ht="12.75" x14ac:dyDescent="0.2">
      <c r="A260" s="206" t="s">
        <v>1070</v>
      </c>
      <c r="B260" s="90" t="str">
        <f t="shared" si="6"/>
        <v>New Import 20</v>
      </c>
      <c r="C260" s="207" t="s">
        <v>1070</v>
      </c>
      <c r="D260" s="208" t="s">
        <v>1170</v>
      </c>
      <c r="E260" s="90" t="str">
        <f t="shared" si="7"/>
        <v>New Export 20</v>
      </c>
      <c r="F260" s="207" t="s">
        <v>1170</v>
      </c>
      <c r="G260" s="57" t="s">
        <v>1311</v>
      </c>
      <c r="H260" s="201">
        <v>0</v>
      </c>
      <c r="I260" s="202">
        <v>1.6259999999999999</v>
      </c>
      <c r="J260" s="203">
        <v>2.69</v>
      </c>
      <c r="K260" s="203">
        <v>2.06</v>
      </c>
      <c r="L260" s="203">
        <v>2.06</v>
      </c>
      <c r="M260" s="204">
        <v>0</v>
      </c>
      <c r="N260" s="205">
        <v>806.94</v>
      </c>
      <c r="O260" s="205">
        <v>0.05</v>
      </c>
      <c r="P260" s="205">
        <v>0.05</v>
      </c>
    </row>
    <row r="261" spans="1:16" ht="12.75" x14ac:dyDescent="0.2">
      <c r="A261" s="206" t="s">
        <v>1071</v>
      </c>
      <c r="B261" s="90" t="str">
        <f t="shared" si="6"/>
        <v>New Import 21</v>
      </c>
      <c r="C261" s="207" t="s">
        <v>1071</v>
      </c>
      <c r="D261" s="208" t="s">
        <v>1171</v>
      </c>
      <c r="E261" s="90" t="str">
        <f t="shared" si="7"/>
        <v>New Export 21</v>
      </c>
      <c r="F261" s="207" t="s">
        <v>1171</v>
      </c>
      <c r="G261" s="57" t="s">
        <v>1258</v>
      </c>
      <c r="H261" s="201">
        <v>0</v>
      </c>
      <c r="I261" s="202">
        <v>1.355</v>
      </c>
      <c r="J261" s="203">
        <v>29.23</v>
      </c>
      <c r="K261" s="203">
        <v>1.95</v>
      </c>
      <c r="L261" s="203">
        <v>1.95</v>
      </c>
      <c r="M261" s="204">
        <v>-2.9369999999999998</v>
      </c>
      <c r="N261" s="205">
        <v>283.60000000000002</v>
      </c>
      <c r="O261" s="205">
        <v>0.05</v>
      </c>
      <c r="P261" s="205">
        <v>0.05</v>
      </c>
    </row>
    <row r="262" spans="1:16" ht="12.75" x14ac:dyDescent="0.2">
      <c r="A262" s="206" t="s">
        <v>1072</v>
      </c>
      <c r="B262" s="90" t="str">
        <f t="shared" si="6"/>
        <v>New Import 22</v>
      </c>
      <c r="C262" s="207" t="s">
        <v>1072</v>
      </c>
      <c r="D262" s="208" t="s">
        <v>1172</v>
      </c>
      <c r="E262" s="90" t="str">
        <f t="shared" si="7"/>
        <v>New Export 22</v>
      </c>
      <c r="F262" s="207" t="s">
        <v>1172</v>
      </c>
      <c r="G262" s="57" t="s">
        <v>1024</v>
      </c>
      <c r="H262" s="201">
        <v>0</v>
      </c>
      <c r="I262" s="202">
        <v>0</v>
      </c>
      <c r="J262" s="203">
        <v>467.09</v>
      </c>
      <c r="K262" s="203">
        <v>1.88</v>
      </c>
      <c r="L262" s="203">
        <v>1.88</v>
      </c>
      <c r="M262" s="204">
        <v>-1.7869999999999999</v>
      </c>
      <c r="N262" s="205">
        <v>467.09</v>
      </c>
      <c r="O262" s="205">
        <v>0.05</v>
      </c>
      <c r="P262" s="205">
        <v>0.05</v>
      </c>
    </row>
    <row r="263" spans="1:16" ht="12.75" x14ac:dyDescent="0.2">
      <c r="A263" s="206" t="s">
        <v>1073</v>
      </c>
      <c r="B263" s="90" t="str">
        <f t="shared" si="6"/>
        <v>New Import 23</v>
      </c>
      <c r="C263" s="207" t="s">
        <v>1073</v>
      </c>
      <c r="D263" s="208" t="s">
        <v>1173</v>
      </c>
      <c r="E263" s="90" t="str">
        <f t="shared" si="7"/>
        <v>New Export 23</v>
      </c>
      <c r="F263" s="207" t="s">
        <v>1173</v>
      </c>
      <c r="G263" s="57" t="s">
        <v>1259</v>
      </c>
      <c r="H263" s="201">
        <v>0</v>
      </c>
      <c r="I263" s="202">
        <v>0</v>
      </c>
      <c r="J263" s="203">
        <v>4.66</v>
      </c>
      <c r="K263" s="203">
        <v>1.05</v>
      </c>
      <c r="L263" s="203">
        <v>1.05</v>
      </c>
      <c r="M263" s="204">
        <v>0</v>
      </c>
      <c r="N263" s="205">
        <v>929.52</v>
      </c>
      <c r="O263" s="205">
        <v>0.05</v>
      </c>
      <c r="P263" s="205">
        <v>0.05</v>
      </c>
    </row>
    <row r="264" spans="1:16" ht="12.75" x14ac:dyDescent="0.2">
      <c r="A264" s="206" t="s">
        <v>1074</v>
      </c>
      <c r="B264" s="90" t="str">
        <f t="shared" si="6"/>
        <v>New Import 24</v>
      </c>
      <c r="C264" s="207" t="s">
        <v>1074</v>
      </c>
      <c r="D264" s="208" t="s">
        <v>1174</v>
      </c>
      <c r="E264" s="90" t="str">
        <f t="shared" si="7"/>
        <v>New Export 24</v>
      </c>
      <c r="F264" s="207" t="s">
        <v>1174</v>
      </c>
      <c r="G264" s="57" t="s">
        <v>1312</v>
      </c>
      <c r="H264" s="201">
        <v>0</v>
      </c>
      <c r="I264" s="202">
        <v>1.6259999999999999</v>
      </c>
      <c r="J264" s="203">
        <v>17.47</v>
      </c>
      <c r="K264" s="203">
        <v>2.71</v>
      </c>
      <c r="L264" s="203">
        <v>2.71</v>
      </c>
      <c r="M264" s="204">
        <v>0</v>
      </c>
      <c r="N264" s="205">
        <v>5241.3</v>
      </c>
      <c r="O264" s="205">
        <v>0.05</v>
      </c>
      <c r="P264" s="205">
        <v>0.05</v>
      </c>
    </row>
    <row r="265" spans="1:16" ht="12.75" x14ac:dyDescent="0.2">
      <c r="A265" s="206" t="s">
        <v>1075</v>
      </c>
      <c r="B265" s="90" t="str">
        <f t="shared" si="6"/>
        <v>New Import 25</v>
      </c>
      <c r="C265" s="207" t="s">
        <v>1075</v>
      </c>
      <c r="D265" s="208" t="s">
        <v>1175</v>
      </c>
      <c r="E265" s="90" t="str">
        <f t="shared" si="7"/>
        <v>New Export 25</v>
      </c>
      <c r="F265" s="207" t="s">
        <v>1175</v>
      </c>
      <c r="G265" s="57" t="s">
        <v>1260</v>
      </c>
      <c r="H265" s="201">
        <v>0</v>
      </c>
      <c r="I265" s="202">
        <v>0</v>
      </c>
      <c r="J265" s="203">
        <v>6.51</v>
      </c>
      <c r="K265" s="203">
        <v>2.0299999999999998</v>
      </c>
      <c r="L265" s="203">
        <v>2.0299999999999998</v>
      </c>
      <c r="M265" s="204">
        <v>0</v>
      </c>
      <c r="N265" s="205">
        <v>927.67</v>
      </c>
      <c r="O265" s="205">
        <v>0.05</v>
      </c>
      <c r="P265" s="205">
        <v>0.05</v>
      </c>
    </row>
    <row r="266" spans="1:16" ht="12.75" x14ac:dyDescent="0.2">
      <c r="A266" s="206" t="s">
        <v>1076</v>
      </c>
      <c r="B266" s="90" t="str">
        <f t="shared" si="6"/>
        <v>New Import 26</v>
      </c>
      <c r="C266" s="207" t="s">
        <v>1076</v>
      </c>
      <c r="D266" s="208" t="s">
        <v>1176</v>
      </c>
      <c r="E266" s="90" t="str">
        <f t="shared" si="7"/>
        <v>New Export 26</v>
      </c>
      <c r="F266" s="207" t="s">
        <v>1176</v>
      </c>
      <c r="G266" s="57" t="s">
        <v>1261</v>
      </c>
      <c r="H266" s="201">
        <v>0</v>
      </c>
      <c r="I266" s="202">
        <v>0</v>
      </c>
      <c r="J266" s="203">
        <v>9.27</v>
      </c>
      <c r="K266" s="203">
        <v>2.2200000000000002</v>
      </c>
      <c r="L266" s="203">
        <v>2.2200000000000002</v>
      </c>
      <c r="M266" s="204">
        <v>0</v>
      </c>
      <c r="N266" s="205">
        <v>924.91</v>
      </c>
      <c r="O266" s="205">
        <v>0.05</v>
      </c>
      <c r="P266" s="205">
        <v>0.05</v>
      </c>
    </row>
    <row r="267" spans="1:16" ht="12.75" x14ac:dyDescent="0.2">
      <c r="A267" s="206" t="s">
        <v>1077</v>
      </c>
      <c r="B267" s="90" t="str">
        <f t="shared" si="6"/>
        <v>New Import 27</v>
      </c>
      <c r="C267" s="207" t="s">
        <v>1077</v>
      </c>
      <c r="D267" s="208" t="s">
        <v>1177</v>
      </c>
      <c r="E267" s="90" t="str">
        <f t="shared" si="7"/>
        <v>New Export 27</v>
      </c>
      <c r="F267" s="207" t="s">
        <v>1177</v>
      </c>
      <c r="G267" s="57" t="s">
        <v>1025</v>
      </c>
      <c r="H267" s="201">
        <v>0</v>
      </c>
      <c r="I267" s="202">
        <v>0.503</v>
      </c>
      <c r="J267" s="203">
        <v>8.61</v>
      </c>
      <c r="K267" s="203">
        <v>1.34</v>
      </c>
      <c r="L267" s="203">
        <v>1.34</v>
      </c>
      <c r="M267" s="204">
        <v>0</v>
      </c>
      <c r="N267" s="205">
        <v>856.22</v>
      </c>
      <c r="O267" s="205">
        <v>0.05</v>
      </c>
      <c r="P267" s="205">
        <v>0.05</v>
      </c>
    </row>
    <row r="268" spans="1:16" ht="12.75" x14ac:dyDescent="0.2">
      <c r="A268" s="206" t="s">
        <v>1078</v>
      </c>
      <c r="B268" s="90" t="str">
        <f t="shared" ref="B268:B331" si="8">IF(A268="","",A268)</f>
        <v>New Import 28</v>
      </c>
      <c r="C268" s="207" t="s">
        <v>1078</v>
      </c>
      <c r="D268" s="208" t="s">
        <v>1178</v>
      </c>
      <c r="E268" s="90" t="str">
        <f t="shared" ref="E268:E331" si="9">IF(D268="","",D268)</f>
        <v>New Export 28</v>
      </c>
      <c r="F268" s="207" t="s">
        <v>1178</v>
      </c>
      <c r="G268" s="57" t="s">
        <v>1262</v>
      </c>
      <c r="H268" s="201">
        <v>0</v>
      </c>
      <c r="I268" s="202">
        <v>1.3720000000000001</v>
      </c>
      <c r="J268" s="203">
        <v>933.03</v>
      </c>
      <c r="K268" s="203">
        <v>1.46</v>
      </c>
      <c r="L268" s="203">
        <v>1.46</v>
      </c>
      <c r="M268" s="204">
        <v>-2.4780000000000002</v>
      </c>
      <c r="N268" s="205">
        <v>2857.41</v>
      </c>
      <c r="O268" s="205">
        <v>0.05</v>
      </c>
      <c r="P268" s="205">
        <v>0.05</v>
      </c>
    </row>
    <row r="269" spans="1:16" ht="12.75" x14ac:dyDescent="0.2">
      <c r="A269" s="206" t="s">
        <v>1079</v>
      </c>
      <c r="B269" s="90" t="str">
        <f t="shared" si="8"/>
        <v>New Import 29</v>
      </c>
      <c r="C269" s="207" t="s">
        <v>1079</v>
      </c>
      <c r="D269" s="208" t="s">
        <v>1179</v>
      </c>
      <c r="E269" s="90" t="str">
        <f t="shared" si="9"/>
        <v>New Export 29</v>
      </c>
      <c r="F269" s="207" t="s">
        <v>1179</v>
      </c>
      <c r="G269" s="57" t="s">
        <v>1263</v>
      </c>
      <c r="H269" s="201">
        <v>0</v>
      </c>
      <c r="I269" s="202">
        <v>1.6639999999999999</v>
      </c>
      <c r="J269" s="203">
        <v>818.82</v>
      </c>
      <c r="K269" s="203">
        <v>1.61</v>
      </c>
      <c r="L269" s="203">
        <v>1.61</v>
      </c>
      <c r="M269" s="204">
        <v>-2.74</v>
      </c>
      <c r="N269" s="205">
        <v>818.82</v>
      </c>
      <c r="O269" s="205">
        <v>0.05</v>
      </c>
      <c r="P269" s="205">
        <v>0.05</v>
      </c>
    </row>
    <row r="270" spans="1:16" ht="12.75" x14ac:dyDescent="0.2">
      <c r="A270" s="206" t="s">
        <v>1080</v>
      </c>
      <c r="B270" s="90" t="str">
        <f t="shared" si="8"/>
        <v>New Import 30</v>
      </c>
      <c r="C270" s="207" t="s">
        <v>1080</v>
      </c>
      <c r="D270" s="208" t="s">
        <v>1180</v>
      </c>
      <c r="E270" s="90" t="str">
        <f t="shared" si="9"/>
        <v>New Export 30</v>
      </c>
      <c r="F270" s="207" t="s">
        <v>1180</v>
      </c>
      <c r="G270" s="57" t="s">
        <v>1264</v>
      </c>
      <c r="H270" s="201">
        <v>0</v>
      </c>
      <c r="I270" s="202">
        <v>0</v>
      </c>
      <c r="J270" s="203">
        <v>467.09</v>
      </c>
      <c r="K270" s="203">
        <v>1.41</v>
      </c>
      <c r="L270" s="203">
        <v>1.41</v>
      </c>
      <c r="M270" s="204">
        <v>-0.51300000000000001</v>
      </c>
      <c r="N270" s="205">
        <v>467.09</v>
      </c>
      <c r="O270" s="205">
        <v>0.05</v>
      </c>
      <c r="P270" s="205">
        <v>0.05</v>
      </c>
    </row>
    <row r="271" spans="1:16" ht="12.75" x14ac:dyDescent="0.2">
      <c r="A271" s="206" t="s">
        <v>1081</v>
      </c>
      <c r="B271" s="90" t="str">
        <f t="shared" si="8"/>
        <v>New Import 31</v>
      </c>
      <c r="C271" s="207" t="s">
        <v>1081</v>
      </c>
      <c r="D271" s="208" t="s">
        <v>1181</v>
      </c>
      <c r="E271" s="90" t="str">
        <f t="shared" si="9"/>
        <v>New Export 31</v>
      </c>
      <c r="F271" s="207" t="s">
        <v>1181</v>
      </c>
      <c r="G271" s="57" t="s">
        <v>1313</v>
      </c>
      <c r="H271" s="201">
        <v>0</v>
      </c>
      <c r="I271" s="202">
        <v>0</v>
      </c>
      <c r="J271" s="203">
        <v>73.599999999999994</v>
      </c>
      <c r="K271" s="203">
        <v>2.2999999999999998</v>
      </c>
      <c r="L271" s="203">
        <v>2.2999999999999998</v>
      </c>
      <c r="M271" s="204">
        <v>0</v>
      </c>
      <c r="N271" s="205">
        <v>18363.48</v>
      </c>
      <c r="O271" s="205">
        <v>0.05</v>
      </c>
      <c r="P271" s="205">
        <v>0.05</v>
      </c>
    </row>
    <row r="272" spans="1:16" ht="12.75" x14ac:dyDescent="0.2">
      <c r="A272" s="206" t="s">
        <v>1082</v>
      </c>
      <c r="B272" s="90" t="str">
        <f t="shared" si="8"/>
        <v>New Import 32</v>
      </c>
      <c r="C272" s="207" t="s">
        <v>1082</v>
      </c>
      <c r="D272" s="208" t="s">
        <v>1182</v>
      </c>
      <c r="E272" s="90" t="str">
        <f t="shared" si="9"/>
        <v>New Export 32</v>
      </c>
      <c r="F272" s="207" t="s">
        <v>1182</v>
      </c>
      <c r="G272" s="57" t="s">
        <v>1265</v>
      </c>
      <c r="H272" s="201">
        <v>0</v>
      </c>
      <c r="I272" s="202">
        <v>0</v>
      </c>
      <c r="J272" s="203">
        <v>1318.68</v>
      </c>
      <c r="K272" s="203">
        <v>2.67</v>
      </c>
      <c r="L272" s="203">
        <v>2.67</v>
      </c>
      <c r="M272" s="204">
        <v>-2.5649999999999999</v>
      </c>
      <c r="N272" s="205">
        <v>2637.36</v>
      </c>
      <c r="O272" s="205">
        <v>0.05</v>
      </c>
      <c r="P272" s="205">
        <v>0.05</v>
      </c>
    </row>
    <row r="273" spans="1:16" ht="12.75" x14ac:dyDescent="0.2">
      <c r="A273" s="206" t="s">
        <v>1083</v>
      </c>
      <c r="B273" s="90" t="str">
        <f t="shared" si="8"/>
        <v>New Import 33</v>
      </c>
      <c r="C273" s="207" t="s">
        <v>1083</v>
      </c>
      <c r="D273" s="208" t="s">
        <v>1183</v>
      </c>
      <c r="E273" s="90" t="str">
        <f t="shared" si="9"/>
        <v>New Export 33</v>
      </c>
      <c r="F273" s="207" t="s">
        <v>1183</v>
      </c>
      <c r="G273" s="57" t="s">
        <v>1266</v>
      </c>
      <c r="H273" s="201">
        <v>0</v>
      </c>
      <c r="I273" s="202">
        <v>0</v>
      </c>
      <c r="J273" s="203">
        <v>1.87</v>
      </c>
      <c r="K273" s="203">
        <v>1.05</v>
      </c>
      <c r="L273" s="203">
        <v>1.05</v>
      </c>
      <c r="M273" s="204">
        <v>0</v>
      </c>
      <c r="N273" s="205">
        <v>932.31</v>
      </c>
      <c r="O273" s="205">
        <v>0.05</v>
      </c>
      <c r="P273" s="205">
        <v>0.05</v>
      </c>
    </row>
    <row r="274" spans="1:16" ht="12.75" x14ac:dyDescent="0.2">
      <c r="A274" s="206" t="s">
        <v>1084</v>
      </c>
      <c r="B274" s="90" t="str">
        <f t="shared" si="8"/>
        <v>New Import 34</v>
      </c>
      <c r="C274" s="207" t="s">
        <v>1084</v>
      </c>
      <c r="D274" s="208" t="s">
        <v>1184</v>
      </c>
      <c r="E274" s="90" t="str">
        <f t="shared" si="9"/>
        <v>New Export 34</v>
      </c>
      <c r="F274" s="207" t="s">
        <v>1184</v>
      </c>
      <c r="G274" s="57" t="s">
        <v>1314</v>
      </c>
      <c r="H274" s="201">
        <v>0</v>
      </c>
      <c r="I274" s="202">
        <v>0</v>
      </c>
      <c r="J274" s="203">
        <v>18.399999999999999</v>
      </c>
      <c r="K274" s="203">
        <v>2.91</v>
      </c>
      <c r="L274" s="203">
        <v>2.91</v>
      </c>
      <c r="M274" s="204">
        <v>0</v>
      </c>
      <c r="N274" s="205">
        <v>294.43</v>
      </c>
      <c r="O274" s="205">
        <v>0.05</v>
      </c>
      <c r="P274" s="205">
        <v>0.05</v>
      </c>
    </row>
    <row r="275" spans="1:16" ht="12.75" x14ac:dyDescent="0.2">
      <c r="A275" s="206" t="s">
        <v>1085</v>
      </c>
      <c r="B275" s="90" t="str">
        <f t="shared" si="8"/>
        <v>New Import 35</v>
      </c>
      <c r="C275" s="207" t="s">
        <v>1085</v>
      </c>
      <c r="D275" s="208" t="s">
        <v>1185</v>
      </c>
      <c r="E275" s="90" t="str">
        <f t="shared" si="9"/>
        <v>New Export 35</v>
      </c>
      <c r="F275" s="207" t="s">
        <v>1185</v>
      </c>
      <c r="G275" s="57" t="s">
        <v>1315</v>
      </c>
      <c r="H275" s="201">
        <v>0</v>
      </c>
      <c r="I275" s="202">
        <v>1.7330000000000001</v>
      </c>
      <c r="J275" s="203">
        <v>24.18</v>
      </c>
      <c r="K275" s="203">
        <v>1.1200000000000001</v>
      </c>
      <c r="L275" s="203">
        <v>1.1200000000000001</v>
      </c>
      <c r="M275" s="204">
        <v>0</v>
      </c>
      <c r="N275" s="205">
        <v>9672.68</v>
      </c>
      <c r="O275" s="205">
        <v>0.05</v>
      </c>
      <c r="P275" s="205">
        <v>0.05</v>
      </c>
    </row>
    <row r="276" spans="1:16" ht="12.75" x14ac:dyDescent="0.2">
      <c r="A276" s="206" t="s">
        <v>1086</v>
      </c>
      <c r="B276" s="90" t="str">
        <f t="shared" si="8"/>
        <v>New Import 36</v>
      </c>
      <c r="C276" s="207" t="s">
        <v>1086</v>
      </c>
      <c r="D276" s="208" t="s">
        <v>1186</v>
      </c>
      <c r="E276" s="90" t="str">
        <f t="shared" si="9"/>
        <v>New Export 36</v>
      </c>
      <c r="F276" s="207" t="s">
        <v>1186</v>
      </c>
      <c r="G276" s="57" t="s">
        <v>1267</v>
      </c>
      <c r="H276" s="201">
        <v>0</v>
      </c>
      <c r="I276" s="202">
        <v>0</v>
      </c>
      <c r="J276" s="203">
        <v>5.86</v>
      </c>
      <c r="K276" s="203">
        <v>3.26</v>
      </c>
      <c r="L276" s="203">
        <v>3.26</v>
      </c>
      <c r="M276" s="204">
        <v>0</v>
      </c>
      <c r="N276" s="205">
        <v>1171.4100000000001</v>
      </c>
      <c r="O276" s="205">
        <v>0.05</v>
      </c>
      <c r="P276" s="205">
        <v>0.05</v>
      </c>
    </row>
    <row r="277" spans="1:16" ht="12.75" x14ac:dyDescent="0.2">
      <c r="A277" s="206" t="s">
        <v>1087</v>
      </c>
      <c r="B277" s="90" t="str">
        <f t="shared" si="8"/>
        <v>New Import 37</v>
      </c>
      <c r="C277" s="207" t="s">
        <v>1087</v>
      </c>
      <c r="D277" s="208" t="s">
        <v>1187</v>
      </c>
      <c r="E277" s="90" t="str">
        <f t="shared" si="9"/>
        <v>New Export 37</v>
      </c>
      <c r="F277" s="207" t="s">
        <v>1187</v>
      </c>
      <c r="G277" s="57" t="s">
        <v>1268</v>
      </c>
      <c r="H277" s="201">
        <v>0</v>
      </c>
      <c r="I277" s="202">
        <v>0</v>
      </c>
      <c r="J277" s="203">
        <v>3689.23</v>
      </c>
      <c r="K277" s="203">
        <v>1.29</v>
      </c>
      <c r="L277" s="203">
        <v>1.29</v>
      </c>
      <c r="M277" s="204">
        <v>-0.94</v>
      </c>
      <c r="N277" s="205">
        <v>3689.23</v>
      </c>
      <c r="O277" s="205">
        <v>0.05</v>
      </c>
      <c r="P277" s="205">
        <v>0.05</v>
      </c>
    </row>
    <row r="278" spans="1:16" ht="12.75" x14ac:dyDescent="0.2">
      <c r="A278" s="206" t="s">
        <v>1088</v>
      </c>
      <c r="B278" s="90" t="str">
        <f t="shared" si="8"/>
        <v>New Import 38</v>
      </c>
      <c r="C278" s="207" t="s">
        <v>1088</v>
      </c>
      <c r="D278" s="208" t="s">
        <v>1188</v>
      </c>
      <c r="E278" s="90" t="str">
        <f t="shared" si="9"/>
        <v>New Export 38</v>
      </c>
      <c r="F278" s="207" t="s">
        <v>1188</v>
      </c>
      <c r="G278" s="57" t="s">
        <v>1269</v>
      </c>
      <c r="H278" s="201">
        <v>0</v>
      </c>
      <c r="I278" s="202">
        <v>0</v>
      </c>
      <c r="J278" s="203">
        <v>1682.57</v>
      </c>
      <c r="K278" s="203">
        <v>1.88</v>
      </c>
      <c r="L278" s="203">
        <v>1.88</v>
      </c>
      <c r="M278" s="204">
        <v>-1.7869999999999999</v>
      </c>
      <c r="N278" s="205">
        <v>1682.57</v>
      </c>
      <c r="O278" s="205">
        <v>0.05</v>
      </c>
      <c r="P278" s="205">
        <v>0.05</v>
      </c>
    </row>
    <row r="279" spans="1:16" ht="12.75" x14ac:dyDescent="0.2">
      <c r="A279" s="206" t="s">
        <v>1089</v>
      </c>
      <c r="B279" s="90" t="str">
        <f t="shared" si="8"/>
        <v>New Import 39</v>
      </c>
      <c r="C279" s="207" t="s">
        <v>1089</v>
      </c>
      <c r="D279" s="208" t="s">
        <v>1189</v>
      </c>
      <c r="E279" s="90" t="str">
        <f t="shared" si="9"/>
        <v>New Export 39</v>
      </c>
      <c r="F279" s="207" t="s">
        <v>1189</v>
      </c>
      <c r="G279" s="57" t="s">
        <v>1026</v>
      </c>
      <c r="H279" s="201">
        <v>0</v>
      </c>
      <c r="I279" s="202">
        <v>0</v>
      </c>
      <c r="J279" s="203">
        <v>4.66</v>
      </c>
      <c r="K279" s="203">
        <v>3.26</v>
      </c>
      <c r="L279" s="203">
        <v>3.26</v>
      </c>
      <c r="M279" s="204">
        <v>0</v>
      </c>
      <c r="N279" s="205">
        <v>929.52</v>
      </c>
      <c r="O279" s="205">
        <v>0.05</v>
      </c>
      <c r="P279" s="205">
        <v>0.05</v>
      </c>
    </row>
    <row r="280" spans="1:16" ht="12.75" x14ac:dyDescent="0.2">
      <c r="A280" s="206" t="s">
        <v>1090</v>
      </c>
      <c r="B280" s="90" t="str">
        <f t="shared" si="8"/>
        <v>New Import 40</v>
      </c>
      <c r="C280" s="207" t="s">
        <v>1090</v>
      </c>
      <c r="D280" s="208" t="s">
        <v>1190</v>
      </c>
      <c r="E280" s="90" t="str">
        <f t="shared" si="9"/>
        <v>New Export 40</v>
      </c>
      <c r="F280" s="207" t="s">
        <v>1190</v>
      </c>
      <c r="G280" s="57" t="s">
        <v>1270</v>
      </c>
      <c r="H280" s="201">
        <v>0</v>
      </c>
      <c r="I280" s="202">
        <v>1.6259999999999999</v>
      </c>
      <c r="J280" s="203">
        <v>5.77</v>
      </c>
      <c r="K280" s="203">
        <v>2.73</v>
      </c>
      <c r="L280" s="203">
        <v>2.73</v>
      </c>
      <c r="M280" s="204">
        <v>0</v>
      </c>
      <c r="N280" s="205">
        <v>483.7</v>
      </c>
      <c r="O280" s="205">
        <v>0.05</v>
      </c>
      <c r="P280" s="205">
        <v>0.05</v>
      </c>
    </row>
    <row r="281" spans="1:16" ht="12.75" x14ac:dyDescent="0.2">
      <c r="A281" s="206" t="s">
        <v>1091</v>
      </c>
      <c r="B281" s="90" t="str">
        <f t="shared" si="8"/>
        <v>New Import 41</v>
      </c>
      <c r="C281" s="207" t="s">
        <v>1091</v>
      </c>
      <c r="D281" s="208" t="s">
        <v>1191</v>
      </c>
      <c r="E281" s="90" t="str">
        <f t="shared" si="9"/>
        <v>New Export 41</v>
      </c>
      <c r="F281" s="207" t="s">
        <v>1191</v>
      </c>
      <c r="G281" s="57" t="s">
        <v>1027</v>
      </c>
      <c r="H281" s="201">
        <v>0</v>
      </c>
      <c r="I281" s="202">
        <v>0</v>
      </c>
      <c r="J281" s="203">
        <v>16.09</v>
      </c>
      <c r="K281" s="203">
        <v>1.34</v>
      </c>
      <c r="L281" s="203">
        <v>1.34</v>
      </c>
      <c r="M281" s="204">
        <v>0</v>
      </c>
      <c r="N281" s="205">
        <v>8210.9599999999991</v>
      </c>
      <c r="O281" s="205">
        <v>0.05</v>
      </c>
      <c r="P281" s="205">
        <v>0.05</v>
      </c>
    </row>
    <row r="282" spans="1:16" ht="12.75" x14ac:dyDescent="0.2">
      <c r="A282" s="206" t="s">
        <v>1092</v>
      </c>
      <c r="B282" s="90" t="str">
        <f t="shared" si="8"/>
        <v>New Import 42</v>
      </c>
      <c r="C282" s="207" t="s">
        <v>1092</v>
      </c>
      <c r="D282" s="208" t="s">
        <v>1192</v>
      </c>
      <c r="E282" s="90" t="str">
        <f t="shared" si="9"/>
        <v>New Export 42</v>
      </c>
      <c r="F282" s="207" t="s">
        <v>1192</v>
      </c>
      <c r="G282" s="57" t="s">
        <v>1028</v>
      </c>
      <c r="H282" s="201">
        <v>0</v>
      </c>
      <c r="I282" s="202">
        <v>0</v>
      </c>
      <c r="J282" s="203">
        <v>8.5299999999999994</v>
      </c>
      <c r="K282" s="203">
        <v>1.05</v>
      </c>
      <c r="L282" s="203">
        <v>1.05</v>
      </c>
      <c r="M282" s="204">
        <v>0</v>
      </c>
      <c r="N282" s="205">
        <v>925.65</v>
      </c>
      <c r="O282" s="205">
        <v>0.05</v>
      </c>
      <c r="P282" s="205">
        <v>0.05</v>
      </c>
    </row>
    <row r="283" spans="1:16" ht="12.75" x14ac:dyDescent="0.2">
      <c r="A283" s="206" t="s">
        <v>1093</v>
      </c>
      <c r="B283" s="90" t="str">
        <f t="shared" si="8"/>
        <v>New Import 43</v>
      </c>
      <c r="C283" s="207" t="s">
        <v>1093</v>
      </c>
      <c r="D283" s="208"/>
      <c r="E283" s="90" t="str">
        <f t="shared" si="9"/>
        <v/>
      </c>
      <c r="F283" s="207" t="s">
        <v>768</v>
      </c>
      <c r="G283" s="57" t="s">
        <v>1030</v>
      </c>
      <c r="H283" s="201">
        <v>3</v>
      </c>
      <c r="I283" s="202">
        <v>1.7070000000000001</v>
      </c>
      <c r="J283" s="203">
        <v>18308.09</v>
      </c>
      <c r="K283" s="203">
        <v>2.06</v>
      </c>
      <c r="L283" s="203">
        <v>2.06</v>
      </c>
      <c r="M283" s="204">
        <v>0</v>
      </c>
      <c r="N283" s="205">
        <v>0</v>
      </c>
      <c r="O283" s="205">
        <v>0</v>
      </c>
      <c r="P283" s="205">
        <v>0</v>
      </c>
    </row>
    <row r="284" spans="1:16" ht="12.75" x14ac:dyDescent="0.2">
      <c r="A284" s="206" t="s">
        <v>1094</v>
      </c>
      <c r="B284" s="90" t="str">
        <f t="shared" si="8"/>
        <v>New Import 44</v>
      </c>
      <c r="C284" s="207" t="s">
        <v>1094</v>
      </c>
      <c r="D284" s="208" t="s">
        <v>1193</v>
      </c>
      <c r="E284" s="90" t="str">
        <f t="shared" si="9"/>
        <v>New Export 44</v>
      </c>
      <c r="F284" s="207" t="s">
        <v>1193</v>
      </c>
      <c r="G284" s="57" t="s">
        <v>1031</v>
      </c>
      <c r="H284" s="201">
        <v>0</v>
      </c>
      <c r="I284" s="202">
        <v>0.503</v>
      </c>
      <c r="J284" s="203">
        <v>0.78</v>
      </c>
      <c r="K284" s="203">
        <v>1.53</v>
      </c>
      <c r="L284" s="203">
        <v>1.53</v>
      </c>
      <c r="M284" s="204">
        <v>0</v>
      </c>
      <c r="N284" s="205">
        <v>312.05</v>
      </c>
      <c r="O284" s="205">
        <v>0.05</v>
      </c>
      <c r="P284" s="205">
        <v>0.05</v>
      </c>
    </row>
    <row r="285" spans="1:16" ht="12.75" x14ac:dyDescent="0.2">
      <c r="A285" s="206" t="s">
        <v>1095</v>
      </c>
      <c r="B285" s="90" t="str">
        <f t="shared" si="8"/>
        <v>New Import 45</v>
      </c>
      <c r="C285" s="207" t="s">
        <v>1095</v>
      </c>
      <c r="D285" s="208" t="s">
        <v>1194</v>
      </c>
      <c r="E285" s="90" t="str">
        <f t="shared" si="9"/>
        <v>New Export 45</v>
      </c>
      <c r="F285" s="207" t="s">
        <v>1194</v>
      </c>
      <c r="G285" s="57" t="s">
        <v>1032</v>
      </c>
      <c r="H285" s="201">
        <v>0</v>
      </c>
      <c r="I285" s="202">
        <v>0</v>
      </c>
      <c r="J285" s="203">
        <v>18.350000000000001</v>
      </c>
      <c r="K285" s="203">
        <v>1.41</v>
      </c>
      <c r="L285" s="203">
        <v>1.41</v>
      </c>
      <c r="M285" s="204">
        <v>0</v>
      </c>
      <c r="N285" s="205">
        <v>915.82</v>
      </c>
      <c r="O285" s="205">
        <v>0.05</v>
      </c>
      <c r="P285" s="205">
        <v>0.05</v>
      </c>
    </row>
    <row r="286" spans="1:16" ht="12.75" x14ac:dyDescent="0.2">
      <c r="A286" s="206" t="s">
        <v>1096</v>
      </c>
      <c r="B286" s="90" t="str">
        <f t="shared" si="8"/>
        <v>New Import 46</v>
      </c>
      <c r="C286" s="207" t="s">
        <v>1096</v>
      </c>
      <c r="D286" s="208" t="s">
        <v>1195</v>
      </c>
      <c r="E286" s="90" t="str">
        <f t="shared" si="9"/>
        <v>New Export 46</v>
      </c>
      <c r="F286" s="207" t="s">
        <v>1195</v>
      </c>
      <c r="G286" s="57" t="s">
        <v>1271</v>
      </c>
      <c r="H286" s="201">
        <v>3</v>
      </c>
      <c r="I286" s="202">
        <v>0.503</v>
      </c>
      <c r="J286" s="203">
        <v>208.54999999999973</v>
      </c>
      <c r="K286" s="203">
        <v>1.33</v>
      </c>
      <c r="L286" s="203">
        <v>1.33</v>
      </c>
      <c r="M286" s="204">
        <v>-1.103</v>
      </c>
      <c r="N286" s="205">
        <v>104.28</v>
      </c>
      <c r="O286" s="205">
        <v>0.05</v>
      </c>
      <c r="P286" s="205">
        <v>0.05</v>
      </c>
    </row>
    <row r="287" spans="1:16" ht="12.75" x14ac:dyDescent="0.2">
      <c r="A287" s="206" t="s">
        <v>1097</v>
      </c>
      <c r="B287" s="90" t="str">
        <f t="shared" si="8"/>
        <v>New Import 47</v>
      </c>
      <c r="C287" s="207" t="s">
        <v>1097</v>
      </c>
      <c r="D287" s="208" t="s">
        <v>1196</v>
      </c>
      <c r="E287" s="90" t="str">
        <f t="shared" si="9"/>
        <v>New Export 47</v>
      </c>
      <c r="F287" s="207" t="s">
        <v>1196</v>
      </c>
      <c r="G287" s="57" t="s">
        <v>1272</v>
      </c>
      <c r="H287" s="201">
        <v>0</v>
      </c>
      <c r="I287" s="202">
        <v>0</v>
      </c>
      <c r="J287" s="203">
        <v>1.87</v>
      </c>
      <c r="K287" s="203">
        <v>2.0299999999999998</v>
      </c>
      <c r="L287" s="203">
        <v>2.0299999999999998</v>
      </c>
      <c r="M287" s="204">
        <v>0</v>
      </c>
      <c r="N287" s="205">
        <v>932.31</v>
      </c>
      <c r="O287" s="205">
        <v>0.05</v>
      </c>
      <c r="P287" s="205">
        <v>0.05</v>
      </c>
    </row>
    <row r="288" spans="1:16" ht="12.75" x14ac:dyDescent="0.2">
      <c r="A288" s="206" t="s">
        <v>1098</v>
      </c>
      <c r="B288" s="90" t="str">
        <f t="shared" si="8"/>
        <v>New Import 48</v>
      </c>
      <c r="C288" s="207" t="s">
        <v>1098</v>
      </c>
      <c r="D288" s="208" t="s">
        <v>1302</v>
      </c>
      <c r="E288" s="90" t="str">
        <f t="shared" si="9"/>
        <v>New Export 48</v>
      </c>
      <c r="F288" s="207" t="s">
        <v>1302</v>
      </c>
      <c r="G288" s="57" t="s">
        <v>1273</v>
      </c>
      <c r="H288" s="201">
        <v>0</v>
      </c>
      <c r="I288" s="202">
        <v>0</v>
      </c>
      <c r="J288" s="203">
        <v>185.89</v>
      </c>
      <c r="K288" s="203">
        <v>2.37</v>
      </c>
      <c r="L288" s="203">
        <v>2.37</v>
      </c>
      <c r="M288" s="204">
        <v>0</v>
      </c>
      <c r="N288" s="205">
        <v>3438.95</v>
      </c>
      <c r="O288" s="205">
        <v>0.05</v>
      </c>
      <c r="P288" s="205">
        <v>0.05</v>
      </c>
    </row>
    <row r="289" spans="1:16" ht="12.75" x14ac:dyDescent="0.2">
      <c r="A289" s="206" t="s">
        <v>1099</v>
      </c>
      <c r="B289" s="90" t="str">
        <f t="shared" si="8"/>
        <v>New Import 49</v>
      </c>
      <c r="C289" s="207" t="s">
        <v>1099</v>
      </c>
      <c r="D289" s="208" t="s">
        <v>1197</v>
      </c>
      <c r="E289" s="90" t="str">
        <f t="shared" si="9"/>
        <v>New Export 49</v>
      </c>
      <c r="F289" s="207" t="s">
        <v>1197</v>
      </c>
      <c r="G289" s="57" t="s">
        <v>1274</v>
      </c>
      <c r="H289" s="201">
        <v>0</v>
      </c>
      <c r="I289" s="202">
        <v>0</v>
      </c>
      <c r="J289" s="203">
        <v>747.81</v>
      </c>
      <c r="K289" s="203">
        <v>0.84</v>
      </c>
      <c r="L289" s="203">
        <v>0.84</v>
      </c>
      <c r="M289" s="204">
        <v>0</v>
      </c>
      <c r="N289" s="205">
        <v>2617.33</v>
      </c>
      <c r="O289" s="205">
        <v>0.05</v>
      </c>
      <c r="P289" s="205">
        <v>0.05</v>
      </c>
    </row>
    <row r="290" spans="1:16" ht="12.75" x14ac:dyDescent="0.2">
      <c r="A290" s="206" t="s">
        <v>1100</v>
      </c>
      <c r="B290" s="90" t="str">
        <f t="shared" si="8"/>
        <v>New Import 50</v>
      </c>
      <c r="C290" s="207" t="s">
        <v>1100</v>
      </c>
      <c r="D290" s="208" t="s">
        <v>1198</v>
      </c>
      <c r="E290" s="90" t="str">
        <f t="shared" si="9"/>
        <v>New Export 50</v>
      </c>
      <c r="F290" s="207" t="s">
        <v>1198</v>
      </c>
      <c r="G290" s="57" t="s">
        <v>1033</v>
      </c>
      <c r="H290" s="201">
        <v>0</v>
      </c>
      <c r="I290" s="202">
        <v>0</v>
      </c>
      <c r="J290" s="203">
        <v>4.6500000000000004</v>
      </c>
      <c r="K290" s="203">
        <v>1.41</v>
      </c>
      <c r="L290" s="203">
        <v>1.41</v>
      </c>
      <c r="M290" s="204">
        <v>0</v>
      </c>
      <c r="N290" s="205">
        <v>929.53</v>
      </c>
      <c r="O290" s="205">
        <v>0.05</v>
      </c>
      <c r="P290" s="205">
        <v>0.05</v>
      </c>
    </row>
    <row r="291" spans="1:16" ht="12.75" x14ac:dyDescent="0.2">
      <c r="A291" s="206" t="s">
        <v>1101</v>
      </c>
      <c r="B291" s="90" t="str">
        <f t="shared" si="8"/>
        <v>New Import 51</v>
      </c>
      <c r="C291" s="207" t="s">
        <v>1101</v>
      </c>
      <c r="D291" s="208" t="s">
        <v>1199</v>
      </c>
      <c r="E291" s="90" t="str">
        <f t="shared" si="9"/>
        <v>New Export 51</v>
      </c>
      <c r="F291" s="207" t="s">
        <v>1199</v>
      </c>
      <c r="G291" s="57" t="s">
        <v>1275</v>
      </c>
      <c r="H291" s="201">
        <v>0</v>
      </c>
      <c r="I291" s="202">
        <v>0.503</v>
      </c>
      <c r="J291" s="203">
        <v>69.209999999999994</v>
      </c>
      <c r="K291" s="203">
        <v>1.93</v>
      </c>
      <c r="L291" s="203">
        <v>1.93</v>
      </c>
      <c r="M291" s="204">
        <v>0</v>
      </c>
      <c r="N291" s="205">
        <v>519.62</v>
      </c>
      <c r="O291" s="205">
        <v>0.05</v>
      </c>
      <c r="P291" s="205">
        <v>0.05</v>
      </c>
    </row>
    <row r="292" spans="1:16" ht="12.75" x14ac:dyDescent="0.2">
      <c r="A292" s="206" t="s">
        <v>1102</v>
      </c>
      <c r="B292" s="90" t="str">
        <f t="shared" si="8"/>
        <v>New Import 52</v>
      </c>
      <c r="C292" s="207" t="s">
        <v>1102</v>
      </c>
      <c r="D292" s="208" t="s">
        <v>1200</v>
      </c>
      <c r="E292" s="90" t="str">
        <f t="shared" si="9"/>
        <v>New Export 52</v>
      </c>
      <c r="F292" s="207" t="s">
        <v>1200</v>
      </c>
      <c r="G292" s="57" t="s">
        <v>1276</v>
      </c>
      <c r="H292" s="201">
        <v>0</v>
      </c>
      <c r="I292" s="202">
        <v>0</v>
      </c>
      <c r="J292" s="203">
        <v>2.1</v>
      </c>
      <c r="K292" s="203">
        <v>2.4</v>
      </c>
      <c r="L292" s="203">
        <v>2.4</v>
      </c>
      <c r="M292" s="204">
        <v>0</v>
      </c>
      <c r="N292" s="205">
        <v>932.08</v>
      </c>
      <c r="O292" s="205">
        <v>0.05</v>
      </c>
      <c r="P292" s="205">
        <v>0.05</v>
      </c>
    </row>
    <row r="293" spans="1:16" ht="12.75" x14ac:dyDescent="0.2">
      <c r="A293" s="206" t="s">
        <v>1103</v>
      </c>
      <c r="B293" s="90" t="str">
        <f t="shared" si="8"/>
        <v>New Import 53</v>
      </c>
      <c r="C293" s="207" t="s">
        <v>1103</v>
      </c>
      <c r="D293" s="208" t="s">
        <v>1201</v>
      </c>
      <c r="E293" s="90" t="str">
        <f t="shared" si="9"/>
        <v>New Export 53</v>
      </c>
      <c r="F293" s="207" t="s">
        <v>1201</v>
      </c>
      <c r="G293" s="57" t="s">
        <v>1277</v>
      </c>
      <c r="H293" s="201">
        <v>0</v>
      </c>
      <c r="I293" s="202">
        <v>1.6259999999999999</v>
      </c>
      <c r="J293" s="203">
        <v>2.11</v>
      </c>
      <c r="K293" s="203">
        <v>2.71</v>
      </c>
      <c r="L293" s="203">
        <v>2.71</v>
      </c>
      <c r="M293" s="204">
        <v>0</v>
      </c>
      <c r="N293" s="205">
        <v>421.12</v>
      </c>
      <c r="O293" s="205">
        <v>0.05</v>
      </c>
      <c r="P293" s="205">
        <v>0.05</v>
      </c>
    </row>
    <row r="294" spans="1:16" ht="12.75" x14ac:dyDescent="0.2">
      <c r="A294" s="206" t="s">
        <v>1104</v>
      </c>
      <c r="B294" s="90" t="str">
        <f t="shared" si="8"/>
        <v>New Import 54</v>
      </c>
      <c r="C294" s="207" t="s">
        <v>1104</v>
      </c>
      <c r="D294" s="208" t="s">
        <v>1202</v>
      </c>
      <c r="E294" s="90" t="str">
        <f t="shared" si="9"/>
        <v>New Export 54</v>
      </c>
      <c r="F294" s="207" t="s">
        <v>1202</v>
      </c>
      <c r="G294" s="57" t="s">
        <v>1316</v>
      </c>
      <c r="H294" s="201">
        <v>0</v>
      </c>
      <c r="I294" s="202">
        <v>0</v>
      </c>
      <c r="J294" s="203">
        <v>6.51</v>
      </c>
      <c r="K294" s="203">
        <v>3.26</v>
      </c>
      <c r="L294" s="203">
        <v>3.26</v>
      </c>
      <c r="M294" s="204">
        <v>0</v>
      </c>
      <c r="N294" s="205">
        <v>927.67</v>
      </c>
      <c r="O294" s="205">
        <v>0.05</v>
      </c>
      <c r="P294" s="205">
        <v>0.05</v>
      </c>
    </row>
    <row r="295" spans="1:16" ht="12.75" x14ac:dyDescent="0.2">
      <c r="A295" s="206" t="s">
        <v>1105</v>
      </c>
      <c r="B295" s="90" t="str">
        <f t="shared" si="8"/>
        <v>New Import 55</v>
      </c>
      <c r="C295" s="207" t="s">
        <v>1105</v>
      </c>
      <c r="D295" s="208" t="s">
        <v>1203</v>
      </c>
      <c r="E295" s="90" t="str">
        <f t="shared" si="9"/>
        <v>New Export 55</v>
      </c>
      <c r="F295" s="207" t="s">
        <v>1203</v>
      </c>
      <c r="G295" s="57" t="s">
        <v>1317</v>
      </c>
      <c r="H295" s="201">
        <v>0</v>
      </c>
      <c r="I295" s="202">
        <v>1.6639999999999999</v>
      </c>
      <c r="J295" s="203">
        <v>4.53</v>
      </c>
      <c r="K295" s="203">
        <v>1.85</v>
      </c>
      <c r="L295" s="203">
        <v>1.85</v>
      </c>
      <c r="M295" s="204">
        <v>0</v>
      </c>
      <c r="N295" s="205">
        <v>3620.32</v>
      </c>
      <c r="O295" s="205">
        <v>0.05</v>
      </c>
      <c r="P295" s="205">
        <v>0.05</v>
      </c>
    </row>
    <row r="296" spans="1:16" ht="12.75" x14ac:dyDescent="0.2">
      <c r="A296" s="206" t="s">
        <v>1106</v>
      </c>
      <c r="B296" s="90" t="str">
        <f t="shared" si="8"/>
        <v>New Import 56</v>
      </c>
      <c r="C296" s="207" t="s">
        <v>1106</v>
      </c>
      <c r="D296" s="208" t="s">
        <v>1204</v>
      </c>
      <c r="E296" s="90" t="str">
        <f t="shared" si="9"/>
        <v>New Export 56</v>
      </c>
      <c r="F296" s="207" t="s">
        <v>1204</v>
      </c>
      <c r="G296" s="57" t="s">
        <v>1278</v>
      </c>
      <c r="H296" s="201">
        <v>0</v>
      </c>
      <c r="I296" s="202">
        <v>2.3119999999999998</v>
      </c>
      <c r="J296" s="203">
        <v>104.28</v>
      </c>
      <c r="K296" s="203">
        <v>1.29</v>
      </c>
      <c r="L296" s="203">
        <v>1.29</v>
      </c>
      <c r="M296" s="204">
        <v>-2.9430000000000001</v>
      </c>
      <c r="N296" s="205">
        <v>208.55</v>
      </c>
      <c r="O296" s="205">
        <v>0.05</v>
      </c>
      <c r="P296" s="205">
        <v>0.05</v>
      </c>
    </row>
    <row r="297" spans="1:16" ht="12.75" x14ac:dyDescent="0.2">
      <c r="A297" s="206" t="s">
        <v>1107</v>
      </c>
      <c r="B297" s="90" t="str">
        <f t="shared" si="8"/>
        <v>New Import 57</v>
      </c>
      <c r="C297" s="207" t="s">
        <v>1107</v>
      </c>
      <c r="D297" s="208" t="s">
        <v>1205</v>
      </c>
      <c r="E297" s="90" t="str">
        <f t="shared" si="9"/>
        <v>New Export 57</v>
      </c>
      <c r="F297" s="207" t="s">
        <v>1205</v>
      </c>
      <c r="G297" s="57" t="s">
        <v>1279</v>
      </c>
      <c r="H297" s="201">
        <v>0</v>
      </c>
      <c r="I297" s="202">
        <v>0</v>
      </c>
      <c r="J297" s="203">
        <v>24.34</v>
      </c>
      <c r="K297" s="203">
        <v>3.21</v>
      </c>
      <c r="L297" s="203">
        <v>3.21</v>
      </c>
      <c r="M297" s="204">
        <v>0</v>
      </c>
      <c r="N297" s="205">
        <v>730.09</v>
      </c>
      <c r="O297" s="205">
        <v>0.05</v>
      </c>
      <c r="P297" s="205">
        <v>0.05</v>
      </c>
    </row>
    <row r="298" spans="1:16" ht="12.75" x14ac:dyDescent="0.2">
      <c r="A298" s="206" t="s">
        <v>1108</v>
      </c>
      <c r="B298" s="90" t="str">
        <f t="shared" si="8"/>
        <v>New Import 58</v>
      </c>
      <c r="C298" s="207" t="s">
        <v>1108</v>
      </c>
      <c r="D298" s="208" t="s">
        <v>1206</v>
      </c>
      <c r="E298" s="90" t="str">
        <f t="shared" si="9"/>
        <v>New Export 58</v>
      </c>
      <c r="F298" s="207" t="s">
        <v>1206</v>
      </c>
      <c r="G298" s="57" t="s">
        <v>1280</v>
      </c>
      <c r="H298" s="201">
        <v>0</v>
      </c>
      <c r="I298" s="202">
        <v>0.503</v>
      </c>
      <c r="J298" s="203">
        <v>217.13</v>
      </c>
      <c r="K298" s="203">
        <v>1.29</v>
      </c>
      <c r="L298" s="203">
        <v>1.29</v>
      </c>
      <c r="M298" s="204">
        <v>-1.103</v>
      </c>
      <c r="N298" s="205">
        <v>217.13</v>
      </c>
      <c r="O298" s="205">
        <v>0.05</v>
      </c>
      <c r="P298" s="205">
        <v>0.05</v>
      </c>
    </row>
    <row r="299" spans="1:16" ht="12.75" x14ac:dyDescent="0.2">
      <c r="A299" s="206" t="s">
        <v>1109</v>
      </c>
      <c r="B299" s="90" t="str">
        <f t="shared" si="8"/>
        <v>New Import 59</v>
      </c>
      <c r="C299" s="207" t="s">
        <v>1109</v>
      </c>
      <c r="D299" s="208" t="s">
        <v>1207</v>
      </c>
      <c r="E299" s="90" t="str">
        <f t="shared" si="9"/>
        <v>New Export 59</v>
      </c>
      <c r="F299" s="207" t="s">
        <v>1207</v>
      </c>
      <c r="G299" s="57" t="s">
        <v>1281</v>
      </c>
      <c r="H299" s="201">
        <v>0</v>
      </c>
      <c r="I299" s="202">
        <v>0</v>
      </c>
      <c r="J299" s="203">
        <v>13.03</v>
      </c>
      <c r="K299" s="203">
        <v>2.2400000000000002</v>
      </c>
      <c r="L299" s="203">
        <v>2.2400000000000002</v>
      </c>
      <c r="M299" s="204">
        <v>0</v>
      </c>
      <c r="N299" s="205">
        <v>1042.69</v>
      </c>
      <c r="O299" s="205">
        <v>0.05</v>
      </c>
      <c r="P299" s="205">
        <v>0.05</v>
      </c>
    </row>
    <row r="300" spans="1:16" ht="12.75" x14ac:dyDescent="0.2">
      <c r="A300" s="206" t="s">
        <v>1110</v>
      </c>
      <c r="B300" s="90" t="str">
        <f t="shared" si="8"/>
        <v>New Import 60</v>
      </c>
      <c r="C300" s="207" t="s">
        <v>1110</v>
      </c>
      <c r="D300" s="208" t="s">
        <v>1208</v>
      </c>
      <c r="E300" s="90" t="str">
        <f t="shared" si="9"/>
        <v>New Export 60</v>
      </c>
      <c r="F300" s="207" t="s">
        <v>1208</v>
      </c>
      <c r="G300" s="57" t="s">
        <v>1318</v>
      </c>
      <c r="H300" s="201">
        <v>0</v>
      </c>
      <c r="I300" s="202">
        <v>1.355</v>
      </c>
      <c r="J300" s="203">
        <v>2.71</v>
      </c>
      <c r="K300" s="203">
        <v>2.7</v>
      </c>
      <c r="L300" s="203">
        <v>2.7</v>
      </c>
      <c r="M300" s="204">
        <v>0</v>
      </c>
      <c r="N300" s="205">
        <v>1193.32</v>
      </c>
      <c r="O300" s="205">
        <v>0.05</v>
      </c>
      <c r="P300" s="205">
        <v>0.05</v>
      </c>
    </row>
    <row r="301" spans="1:16" ht="12.75" x14ac:dyDescent="0.2">
      <c r="A301" s="206" t="s">
        <v>1111</v>
      </c>
      <c r="B301" s="90" t="str">
        <f t="shared" si="8"/>
        <v>New Import 61</v>
      </c>
      <c r="C301" s="207" t="s">
        <v>1111</v>
      </c>
      <c r="D301" s="208" t="s">
        <v>1209</v>
      </c>
      <c r="E301" s="90" t="str">
        <f t="shared" si="9"/>
        <v>New Export 61</v>
      </c>
      <c r="F301" s="207" t="s">
        <v>1209</v>
      </c>
      <c r="G301" s="57" t="s">
        <v>1282</v>
      </c>
      <c r="H301" s="201">
        <v>0</v>
      </c>
      <c r="I301" s="202">
        <v>0</v>
      </c>
      <c r="J301" s="203">
        <v>157.88999999999999</v>
      </c>
      <c r="K301" s="203">
        <v>1.83</v>
      </c>
      <c r="L301" s="203">
        <v>1.83</v>
      </c>
      <c r="M301" s="204">
        <v>0</v>
      </c>
      <c r="N301" s="205">
        <v>4736.5600000000004</v>
      </c>
      <c r="O301" s="205">
        <v>0.05</v>
      </c>
      <c r="P301" s="205">
        <v>0.05</v>
      </c>
    </row>
    <row r="302" spans="1:16" ht="12.75" x14ac:dyDescent="0.2">
      <c r="A302" s="206" t="s">
        <v>1112</v>
      </c>
      <c r="B302" s="90" t="str">
        <f t="shared" si="8"/>
        <v>New Import 62</v>
      </c>
      <c r="C302" s="207" t="s">
        <v>1112</v>
      </c>
      <c r="D302" s="208" t="s">
        <v>1210</v>
      </c>
      <c r="E302" s="90" t="str">
        <f t="shared" si="9"/>
        <v>New Export 62</v>
      </c>
      <c r="F302" s="207" t="s">
        <v>1210</v>
      </c>
      <c r="G302" s="57" t="s">
        <v>1283</v>
      </c>
      <c r="H302" s="201">
        <v>0</v>
      </c>
      <c r="I302" s="202">
        <v>1.6639999999999999</v>
      </c>
      <c r="J302" s="203">
        <v>3.75</v>
      </c>
      <c r="K302" s="203">
        <v>3.25</v>
      </c>
      <c r="L302" s="203">
        <v>3.25</v>
      </c>
      <c r="M302" s="204">
        <v>0</v>
      </c>
      <c r="N302" s="205">
        <v>364.27</v>
      </c>
      <c r="O302" s="205">
        <v>0.05</v>
      </c>
      <c r="P302" s="205">
        <v>0.05</v>
      </c>
    </row>
    <row r="303" spans="1:16" ht="12.75" x14ac:dyDescent="0.2">
      <c r="A303" s="206" t="s">
        <v>1113</v>
      </c>
      <c r="B303" s="90" t="str">
        <f t="shared" si="8"/>
        <v>New Import 63</v>
      </c>
      <c r="C303" s="207" t="s">
        <v>1113</v>
      </c>
      <c r="D303" s="208" t="s">
        <v>1211</v>
      </c>
      <c r="E303" s="90" t="str">
        <f t="shared" si="9"/>
        <v>New Export 63</v>
      </c>
      <c r="F303" s="207" t="s">
        <v>1211</v>
      </c>
      <c r="G303" s="57" t="s">
        <v>1319</v>
      </c>
      <c r="H303" s="201">
        <v>0</v>
      </c>
      <c r="I303" s="202">
        <v>1.6639999999999999</v>
      </c>
      <c r="J303" s="203">
        <v>3.75</v>
      </c>
      <c r="K303" s="203">
        <v>3.25</v>
      </c>
      <c r="L303" s="203">
        <v>3.25</v>
      </c>
      <c r="M303" s="204">
        <v>0</v>
      </c>
      <c r="N303" s="205">
        <v>364.27</v>
      </c>
      <c r="O303" s="205">
        <v>0.05</v>
      </c>
      <c r="P303" s="205">
        <v>0.05</v>
      </c>
    </row>
    <row r="304" spans="1:16" ht="12.75" x14ac:dyDescent="0.2">
      <c r="A304" s="206" t="s">
        <v>1114</v>
      </c>
      <c r="B304" s="90" t="str">
        <f t="shared" si="8"/>
        <v>New Import 64</v>
      </c>
      <c r="C304" s="207" t="s">
        <v>1114</v>
      </c>
      <c r="D304" s="208" t="s">
        <v>1212</v>
      </c>
      <c r="E304" s="90" t="str">
        <f t="shared" si="9"/>
        <v>New Export 64</v>
      </c>
      <c r="F304" s="207" t="s">
        <v>1212</v>
      </c>
      <c r="G304" s="57" t="s">
        <v>1034</v>
      </c>
      <c r="H304" s="201">
        <v>0</v>
      </c>
      <c r="I304" s="202">
        <v>0</v>
      </c>
      <c r="J304" s="203">
        <v>467.09</v>
      </c>
      <c r="K304" s="203">
        <v>0.99</v>
      </c>
      <c r="L304" s="203">
        <v>0.99</v>
      </c>
      <c r="M304" s="204">
        <v>-0.51300000000000001</v>
      </c>
      <c r="N304" s="205">
        <v>467.09</v>
      </c>
      <c r="O304" s="205">
        <v>0.05</v>
      </c>
      <c r="P304" s="205">
        <v>0.05</v>
      </c>
    </row>
    <row r="305" spans="1:16" ht="12.75" x14ac:dyDescent="0.2">
      <c r="A305" s="206" t="s">
        <v>1115</v>
      </c>
      <c r="B305" s="90" t="str">
        <f t="shared" si="8"/>
        <v>New Import 65</v>
      </c>
      <c r="C305" s="207" t="s">
        <v>1115</v>
      </c>
      <c r="D305" s="208" t="s">
        <v>1213</v>
      </c>
      <c r="E305" s="90" t="str">
        <f t="shared" si="9"/>
        <v>New Export 65</v>
      </c>
      <c r="F305" s="207" t="s">
        <v>1213</v>
      </c>
      <c r="G305" s="57" t="s">
        <v>1035</v>
      </c>
      <c r="H305" s="201">
        <v>0</v>
      </c>
      <c r="I305" s="202">
        <v>0</v>
      </c>
      <c r="J305" s="203">
        <v>9.49</v>
      </c>
      <c r="K305" s="203">
        <v>3.26</v>
      </c>
      <c r="L305" s="203">
        <v>3.26</v>
      </c>
      <c r="M305" s="204">
        <v>0</v>
      </c>
      <c r="N305" s="205">
        <v>1265.02</v>
      </c>
      <c r="O305" s="205">
        <v>0.05</v>
      </c>
      <c r="P305" s="205">
        <v>0.05</v>
      </c>
    </row>
    <row r="306" spans="1:16" ht="12.75" x14ac:dyDescent="0.2">
      <c r="A306" s="206" t="s">
        <v>1116</v>
      </c>
      <c r="B306" s="90" t="str">
        <f t="shared" si="8"/>
        <v>New Import 66</v>
      </c>
      <c r="C306" s="207" t="s">
        <v>1116</v>
      </c>
      <c r="D306" s="208" t="s">
        <v>1214</v>
      </c>
      <c r="E306" s="90" t="str">
        <f t="shared" si="9"/>
        <v>New Export 66</v>
      </c>
      <c r="F306" s="207" t="s">
        <v>1214</v>
      </c>
      <c r="G306" s="57" t="s">
        <v>1284</v>
      </c>
      <c r="H306" s="201">
        <v>0</v>
      </c>
      <c r="I306" s="202">
        <v>0</v>
      </c>
      <c r="J306" s="203">
        <v>9.25</v>
      </c>
      <c r="K306" s="203">
        <v>2.2999999999999998</v>
      </c>
      <c r="L306" s="203">
        <v>2.2999999999999998</v>
      </c>
      <c r="M306" s="204">
        <v>0</v>
      </c>
      <c r="N306" s="205">
        <v>924.93</v>
      </c>
      <c r="O306" s="205">
        <v>0.05</v>
      </c>
      <c r="P306" s="205">
        <v>0.05</v>
      </c>
    </row>
    <row r="307" spans="1:16" ht="12.75" x14ac:dyDescent="0.2">
      <c r="A307" s="206" t="s">
        <v>1117</v>
      </c>
      <c r="B307" s="90" t="str">
        <f t="shared" si="8"/>
        <v>New Import 67</v>
      </c>
      <c r="C307" s="207" t="s">
        <v>1117</v>
      </c>
      <c r="D307" s="208" t="s">
        <v>1215</v>
      </c>
      <c r="E307" s="90" t="str">
        <f t="shared" si="9"/>
        <v>New Export 67</v>
      </c>
      <c r="F307" s="207" t="s">
        <v>1215</v>
      </c>
      <c r="G307" s="57" t="s">
        <v>1285</v>
      </c>
      <c r="H307" s="201">
        <v>0</v>
      </c>
      <c r="I307" s="202">
        <v>0</v>
      </c>
      <c r="J307" s="203">
        <v>3.51</v>
      </c>
      <c r="K307" s="203">
        <v>1.32</v>
      </c>
      <c r="L307" s="203">
        <v>1.32</v>
      </c>
      <c r="M307" s="204">
        <v>0</v>
      </c>
      <c r="N307" s="205">
        <v>955.16</v>
      </c>
      <c r="O307" s="205">
        <v>0.05</v>
      </c>
      <c r="P307" s="205">
        <v>0.05</v>
      </c>
    </row>
    <row r="308" spans="1:16" ht="12.75" x14ac:dyDescent="0.2">
      <c r="A308" s="206" t="s">
        <v>1118</v>
      </c>
      <c r="B308" s="90" t="str">
        <f t="shared" si="8"/>
        <v>New Import 68</v>
      </c>
      <c r="C308" s="207" t="s">
        <v>1118</v>
      </c>
      <c r="D308" s="208" t="s">
        <v>1216</v>
      </c>
      <c r="E308" s="90" t="str">
        <f t="shared" si="9"/>
        <v>New Export 68</v>
      </c>
      <c r="F308" s="207" t="s">
        <v>1216</v>
      </c>
      <c r="G308" s="57" t="s">
        <v>1320</v>
      </c>
      <c r="H308" s="201">
        <v>0</v>
      </c>
      <c r="I308" s="202">
        <v>1.355</v>
      </c>
      <c r="J308" s="203">
        <v>1.56</v>
      </c>
      <c r="K308" s="203">
        <v>2.7</v>
      </c>
      <c r="L308" s="203">
        <v>2.7</v>
      </c>
      <c r="M308" s="204">
        <v>0</v>
      </c>
      <c r="N308" s="205">
        <v>311.27</v>
      </c>
      <c r="O308" s="205">
        <v>0.05</v>
      </c>
      <c r="P308" s="205">
        <v>0.05</v>
      </c>
    </row>
    <row r="309" spans="1:16" ht="12.75" x14ac:dyDescent="0.2">
      <c r="A309" s="206" t="s">
        <v>1119</v>
      </c>
      <c r="B309" s="90" t="str">
        <f t="shared" si="8"/>
        <v>New Import 69</v>
      </c>
      <c r="C309" s="207" t="s">
        <v>1119</v>
      </c>
      <c r="D309" s="208" t="s">
        <v>1217</v>
      </c>
      <c r="E309" s="90" t="str">
        <f t="shared" si="9"/>
        <v>New Export 69</v>
      </c>
      <c r="F309" s="207" t="s">
        <v>1217</v>
      </c>
      <c r="G309" s="57" t="s">
        <v>1286</v>
      </c>
      <c r="H309" s="201">
        <v>0</v>
      </c>
      <c r="I309" s="202">
        <v>0</v>
      </c>
      <c r="J309" s="203">
        <v>187.81</v>
      </c>
      <c r="K309" s="203">
        <v>1.05</v>
      </c>
      <c r="L309" s="203">
        <v>1.05</v>
      </c>
      <c r="M309" s="204">
        <v>0</v>
      </c>
      <c r="N309" s="205">
        <v>15619.81</v>
      </c>
      <c r="O309" s="205">
        <v>0.05</v>
      </c>
      <c r="P309" s="205">
        <v>0.05</v>
      </c>
    </row>
    <row r="310" spans="1:16" ht="12.75" x14ac:dyDescent="0.2">
      <c r="A310" s="206" t="s">
        <v>1120</v>
      </c>
      <c r="B310" s="90" t="str">
        <f t="shared" si="8"/>
        <v>New Import 70</v>
      </c>
      <c r="C310" s="207" t="s">
        <v>1120</v>
      </c>
      <c r="D310" s="208" t="s">
        <v>1218</v>
      </c>
      <c r="E310" s="90" t="str">
        <f t="shared" si="9"/>
        <v>New Export 70</v>
      </c>
      <c r="F310" s="207" t="s">
        <v>1218</v>
      </c>
      <c r="G310" s="57" t="s">
        <v>1287</v>
      </c>
      <c r="H310" s="201">
        <v>0</v>
      </c>
      <c r="I310" s="202">
        <v>1.7330000000000001</v>
      </c>
      <c r="J310" s="203">
        <v>5.61</v>
      </c>
      <c r="K310" s="203">
        <v>1.1200000000000001</v>
      </c>
      <c r="L310" s="203">
        <v>1.1200000000000001</v>
      </c>
      <c r="M310" s="204">
        <v>0</v>
      </c>
      <c r="N310" s="205">
        <v>5606.44</v>
      </c>
      <c r="O310" s="205">
        <v>0.05</v>
      </c>
      <c r="P310" s="205">
        <v>0.05</v>
      </c>
    </row>
    <row r="311" spans="1:16" ht="12.75" x14ac:dyDescent="0.2">
      <c r="A311" s="206" t="s">
        <v>1121</v>
      </c>
      <c r="B311" s="90" t="str">
        <f t="shared" si="8"/>
        <v>New Import 71</v>
      </c>
      <c r="C311" s="207" t="s">
        <v>1121</v>
      </c>
      <c r="D311" s="208" t="s">
        <v>1219</v>
      </c>
      <c r="E311" s="90" t="str">
        <f t="shared" si="9"/>
        <v>New Export 71</v>
      </c>
      <c r="F311" s="207" t="s">
        <v>1219</v>
      </c>
      <c r="G311" s="57" t="s">
        <v>1288</v>
      </c>
      <c r="H311" s="201">
        <v>0</v>
      </c>
      <c r="I311" s="202">
        <v>0</v>
      </c>
      <c r="J311" s="203">
        <v>17.649999999999999</v>
      </c>
      <c r="K311" s="203">
        <v>1.53</v>
      </c>
      <c r="L311" s="203">
        <v>1.53</v>
      </c>
      <c r="M311" s="204">
        <v>0</v>
      </c>
      <c r="N311" s="205">
        <v>847.18</v>
      </c>
      <c r="O311" s="205">
        <v>0.05</v>
      </c>
      <c r="P311" s="205">
        <v>0.05</v>
      </c>
    </row>
    <row r="312" spans="1:16" ht="12.75" x14ac:dyDescent="0.2">
      <c r="A312" s="206" t="s">
        <v>1122</v>
      </c>
      <c r="B312" s="90" t="str">
        <f t="shared" si="8"/>
        <v>New Import 72</v>
      </c>
      <c r="C312" s="207" t="s">
        <v>1122</v>
      </c>
      <c r="D312" s="208" t="s">
        <v>1220</v>
      </c>
      <c r="E312" s="90" t="str">
        <f t="shared" si="9"/>
        <v>New Export 72</v>
      </c>
      <c r="F312" s="207" t="s">
        <v>1220</v>
      </c>
      <c r="G312" s="57" t="s">
        <v>1321</v>
      </c>
      <c r="H312" s="201">
        <v>0</v>
      </c>
      <c r="I312" s="202">
        <v>1.7330000000000001</v>
      </c>
      <c r="J312" s="203">
        <v>2.5099999999999998</v>
      </c>
      <c r="K312" s="203">
        <v>2.1</v>
      </c>
      <c r="L312" s="203">
        <v>2.1</v>
      </c>
      <c r="M312" s="204">
        <v>0</v>
      </c>
      <c r="N312" s="205">
        <v>1005.84</v>
      </c>
      <c r="O312" s="205">
        <v>0.05</v>
      </c>
      <c r="P312" s="205">
        <v>0.05</v>
      </c>
    </row>
    <row r="313" spans="1:16" ht="12.75" x14ac:dyDescent="0.2">
      <c r="A313" s="206" t="s">
        <v>1123</v>
      </c>
      <c r="B313" s="90" t="str">
        <f t="shared" si="8"/>
        <v>New Import 73</v>
      </c>
      <c r="C313" s="207" t="s">
        <v>1123</v>
      </c>
      <c r="D313" s="208" t="s">
        <v>1221</v>
      </c>
      <c r="E313" s="90" t="str">
        <f t="shared" si="9"/>
        <v>New Export 73</v>
      </c>
      <c r="F313" s="207" t="s">
        <v>1221</v>
      </c>
      <c r="G313" s="57" t="s">
        <v>1038</v>
      </c>
      <c r="H313" s="201">
        <v>0</v>
      </c>
      <c r="I313" s="202">
        <v>0.505</v>
      </c>
      <c r="J313" s="203">
        <v>6.13</v>
      </c>
      <c r="K313" s="203">
        <v>1.69</v>
      </c>
      <c r="L313" s="203">
        <v>1.69</v>
      </c>
      <c r="M313" s="204">
        <v>-2.0209999999999999</v>
      </c>
      <c r="N313" s="205">
        <v>306.69</v>
      </c>
      <c r="O313" s="205">
        <v>0.05</v>
      </c>
      <c r="P313" s="205">
        <v>0.05</v>
      </c>
    </row>
    <row r="314" spans="1:16" ht="12.75" x14ac:dyDescent="0.2">
      <c r="A314" s="206" t="s">
        <v>1124</v>
      </c>
      <c r="B314" s="90" t="str">
        <f t="shared" si="8"/>
        <v>New Import 74</v>
      </c>
      <c r="C314" s="207" t="s">
        <v>1124</v>
      </c>
      <c r="D314" s="208" t="s">
        <v>1222</v>
      </c>
      <c r="E314" s="90" t="str">
        <f t="shared" si="9"/>
        <v>New Export 74</v>
      </c>
      <c r="F314" s="207" t="s">
        <v>1222</v>
      </c>
      <c r="G314" s="57" t="s">
        <v>1289</v>
      </c>
      <c r="H314" s="201">
        <v>0</v>
      </c>
      <c r="I314" s="202">
        <v>1.6639999999999999</v>
      </c>
      <c r="J314" s="203">
        <v>126.68</v>
      </c>
      <c r="K314" s="203">
        <v>2.73</v>
      </c>
      <c r="L314" s="203">
        <v>2.73</v>
      </c>
      <c r="M314" s="204">
        <v>0</v>
      </c>
      <c r="N314" s="205">
        <v>3166.96</v>
      </c>
      <c r="O314" s="205">
        <v>0.05</v>
      </c>
      <c r="P314" s="205">
        <v>0.05</v>
      </c>
    </row>
    <row r="315" spans="1:16" ht="12.75" x14ac:dyDescent="0.2">
      <c r="A315" s="206" t="s">
        <v>1125</v>
      </c>
      <c r="B315" s="90" t="str">
        <f t="shared" si="8"/>
        <v>New Import 75</v>
      </c>
      <c r="C315" s="207" t="s">
        <v>1125</v>
      </c>
      <c r="D315" s="208" t="s">
        <v>1223</v>
      </c>
      <c r="E315" s="90" t="str">
        <f t="shared" si="9"/>
        <v>New Export 75</v>
      </c>
      <c r="F315" s="207" t="s">
        <v>1223</v>
      </c>
      <c r="G315" s="57" t="s">
        <v>1039</v>
      </c>
      <c r="H315" s="201">
        <v>0</v>
      </c>
      <c r="I315" s="202">
        <v>1.2989999999999999</v>
      </c>
      <c r="J315" s="203">
        <v>2.98</v>
      </c>
      <c r="K315" s="203">
        <v>0.92</v>
      </c>
      <c r="L315" s="203">
        <v>0.92</v>
      </c>
      <c r="M315" s="204">
        <v>0</v>
      </c>
      <c r="N315" s="205">
        <v>148.77000000000001</v>
      </c>
      <c r="O315" s="205">
        <v>0.05</v>
      </c>
      <c r="P315" s="205">
        <v>0.05</v>
      </c>
    </row>
    <row r="316" spans="1:16" ht="12.75" x14ac:dyDescent="0.2">
      <c r="A316" s="206" t="s">
        <v>1126</v>
      </c>
      <c r="B316" s="90" t="str">
        <f t="shared" si="8"/>
        <v>New Import 76</v>
      </c>
      <c r="C316" s="207" t="s">
        <v>1126</v>
      </c>
      <c r="D316" s="208" t="s">
        <v>1224</v>
      </c>
      <c r="E316" s="90" t="str">
        <f t="shared" si="9"/>
        <v>New Export 76</v>
      </c>
      <c r="F316" s="207" t="s">
        <v>1224</v>
      </c>
      <c r="G316" s="57" t="s">
        <v>1290</v>
      </c>
      <c r="H316" s="201">
        <v>0</v>
      </c>
      <c r="I316" s="202">
        <v>0.503</v>
      </c>
      <c r="J316" s="203">
        <v>7.75</v>
      </c>
      <c r="K316" s="203">
        <v>1.94</v>
      </c>
      <c r="L316" s="203">
        <v>1.94</v>
      </c>
      <c r="M316" s="204">
        <v>0</v>
      </c>
      <c r="N316" s="205">
        <v>581.08000000000004</v>
      </c>
      <c r="O316" s="205">
        <v>0.05</v>
      </c>
      <c r="P316" s="205">
        <v>0.05</v>
      </c>
    </row>
    <row r="317" spans="1:16" ht="12.75" x14ac:dyDescent="0.2">
      <c r="A317" s="206" t="s">
        <v>1127</v>
      </c>
      <c r="B317" s="90" t="str">
        <f t="shared" si="8"/>
        <v>New Import 77</v>
      </c>
      <c r="C317" s="207" t="s">
        <v>1127</v>
      </c>
      <c r="D317" s="208"/>
      <c r="E317" s="90" t="str">
        <f t="shared" si="9"/>
        <v/>
      </c>
      <c r="F317" s="207" t="s">
        <v>768</v>
      </c>
      <c r="G317" s="57" t="s">
        <v>1040</v>
      </c>
      <c r="H317" s="201">
        <v>4</v>
      </c>
      <c r="I317" s="202">
        <v>2.8119999999999998</v>
      </c>
      <c r="J317" s="203">
        <v>312.82999999999993</v>
      </c>
      <c r="K317" s="203">
        <v>2.4500000000000002</v>
      </c>
      <c r="L317" s="203">
        <v>2.4500000000000002</v>
      </c>
      <c r="M317" s="204">
        <v>0</v>
      </c>
      <c r="N317" s="205">
        <v>0</v>
      </c>
      <c r="O317" s="205">
        <v>0</v>
      </c>
      <c r="P317" s="205">
        <v>0</v>
      </c>
    </row>
    <row r="318" spans="1:16" ht="12.75" x14ac:dyDescent="0.2">
      <c r="A318" s="206" t="s">
        <v>1128</v>
      </c>
      <c r="B318" s="90" t="str">
        <f t="shared" si="8"/>
        <v>New Import 78</v>
      </c>
      <c r="C318" s="207" t="s">
        <v>1128</v>
      </c>
      <c r="D318" s="208" t="s">
        <v>1225</v>
      </c>
      <c r="E318" s="90" t="str">
        <f t="shared" si="9"/>
        <v>New Export 78</v>
      </c>
      <c r="F318" s="207" t="s">
        <v>1225</v>
      </c>
      <c r="G318" s="57" t="s">
        <v>1291</v>
      </c>
      <c r="H318" s="201">
        <v>0</v>
      </c>
      <c r="I318" s="202">
        <v>0</v>
      </c>
      <c r="J318" s="203">
        <v>18.350000000000001</v>
      </c>
      <c r="K318" s="203">
        <v>2.44</v>
      </c>
      <c r="L318" s="203">
        <v>2.44</v>
      </c>
      <c r="M318" s="204">
        <v>0</v>
      </c>
      <c r="N318" s="205">
        <v>915.82</v>
      </c>
      <c r="O318" s="205">
        <v>0.05</v>
      </c>
      <c r="P318" s="205">
        <v>0.05</v>
      </c>
    </row>
    <row r="319" spans="1:16" ht="12.75" x14ac:dyDescent="0.2">
      <c r="A319" s="206" t="s">
        <v>1129</v>
      </c>
      <c r="B319" s="90" t="str">
        <f t="shared" si="8"/>
        <v>New Import 79</v>
      </c>
      <c r="C319" s="207" t="s">
        <v>1129</v>
      </c>
      <c r="D319" s="208" t="s">
        <v>1226</v>
      </c>
      <c r="E319" s="90" t="str">
        <f t="shared" si="9"/>
        <v>New Export 79</v>
      </c>
      <c r="F319" s="207" t="s">
        <v>1226</v>
      </c>
      <c r="G319" s="57" t="s">
        <v>1041</v>
      </c>
      <c r="H319" s="201">
        <v>0</v>
      </c>
      <c r="I319" s="202">
        <v>0</v>
      </c>
      <c r="J319" s="203">
        <v>1.17</v>
      </c>
      <c r="K319" s="203">
        <v>1.05</v>
      </c>
      <c r="L319" s="203">
        <v>1.05</v>
      </c>
      <c r="M319" s="204">
        <v>0</v>
      </c>
      <c r="N319" s="205">
        <v>933.01</v>
      </c>
      <c r="O319" s="205">
        <v>0.05</v>
      </c>
      <c r="P319" s="205">
        <v>0.05</v>
      </c>
    </row>
    <row r="320" spans="1:16" ht="12.75" x14ac:dyDescent="0.2">
      <c r="A320" s="206" t="s">
        <v>1130</v>
      </c>
      <c r="B320" s="90" t="str">
        <f t="shared" si="8"/>
        <v>New Import 80</v>
      </c>
      <c r="C320" s="207" t="s">
        <v>1130</v>
      </c>
      <c r="D320" s="208" t="s">
        <v>1227</v>
      </c>
      <c r="E320" s="90" t="str">
        <f t="shared" si="9"/>
        <v>New Export 80</v>
      </c>
      <c r="F320" s="207" t="s">
        <v>1227</v>
      </c>
      <c r="G320" s="57" t="s">
        <v>1322</v>
      </c>
      <c r="H320" s="201">
        <v>0</v>
      </c>
      <c r="I320" s="202">
        <v>0</v>
      </c>
      <c r="J320" s="203">
        <v>0.78</v>
      </c>
      <c r="K320" s="203">
        <v>3.21</v>
      </c>
      <c r="L320" s="203">
        <v>3.21</v>
      </c>
      <c r="M320" s="204">
        <v>0</v>
      </c>
      <c r="N320" s="205">
        <v>312.05</v>
      </c>
      <c r="O320" s="205">
        <v>0.05</v>
      </c>
      <c r="P320" s="205">
        <v>0.05</v>
      </c>
    </row>
    <row r="321" spans="1:16" ht="12.75" x14ac:dyDescent="0.2">
      <c r="A321" s="206" t="s">
        <v>1131</v>
      </c>
      <c r="B321" s="90" t="str">
        <f t="shared" si="8"/>
        <v>New Import 81</v>
      </c>
      <c r="C321" s="207" t="s">
        <v>1131</v>
      </c>
      <c r="D321" s="208" t="s">
        <v>1228</v>
      </c>
      <c r="E321" s="90" t="str">
        <f t="shared" si="9"/>
        <v>New Export 81</v>
      </c>
      <c r="F321" s="207" t="s">
        <v>1228</v>
      </c>
      <c r="G321" s="57" t="s">
        <v>1042</v>
      </c>
      <c r="H321" s="201">
        <v>0</v>
      </c>
      <c r="I321" s="202">
        <v>0.50700000000000001</v>
      </c>
      <c r="J321" s="203">
        <v>34.78</v>
      </c>
      <c r="K321" s="203">
        <v>1.39</v>
      </c>
      <c r="L321" s="203">
        <v>1.39</v>
      </c>
      <c r="M321" s="204">
        <v>-1.103</v>
      </c>
      <c r="N321" s="205">
        <v>3736.84</v>
      </c>
      <c r="O321" s="205">
        <v>0.05</v>
      </c>
      <c r="P321" s="205">
        <v>0.05</v>
      </c>
    </row>
    <row r="322" spans="1:16" ht="12.75" x14ac:dyDescent="0.2">
      <c r="A322" s="206" t="s">
        <v>1132</v>
      </c>
      <c r="B322" s="90" t="str">
        <f t="shared" si="8"/>
        <v>New Import 82</v>
      </c>
      <c r="C322" s="207" t="s">
        <v>1132</v>
      </c>
      <c r="D322" s="208" t="s">
        <v>1229</v>
      </c>
      <c r="E322" s="90" t="str">
        <f t="shared" si="9"/>
        <v>New Export 82</v>
      </c>
      <c r="F322" s="207" t="s">
        <v>1229</v>
      </c>
      <c r="G322" s="57" t="s">
        <v>1292</v>
      </c>
      <c r="H322" s="201">
        <v>0</v>
      </c>
      <c r="I322" s="202">
        <v>0</v>
      </c>
      <c r="J322" s="203">
        <v>15.31</v>
      </c>
      <c r="K322" s="203">
        <v>1.05</v>
      </c>
      <c r="L322" s="203">
        <v>1.05</v>
      </c>
      <c r="M322" s="204">
        <v>0</v>
      </c>
      <c r="N322" s="205">
        <v>918.86</v>
      </c>
      <c r="O322" s="205">
        <v>0.05</v>
      </c>
      <c r="P322" s="205">
        <v>0.05</v>
      </c>
    </row>
    <row r="323" spans="1:16" ht="12.75" x14ac:dyDescent="0.2">
      <c r="A323" s="206" t="s">
        <v>1133</v>
      </c>
      <c r="B323" s="90" t="str">
        <f t="shared" si="8"/>
        <v>New Import 83</v>
      </c>
      <c r="C323" s="207" t="s">
        <v>1133</v>
      </c>
      <c r="D323" s="208" t="s">
        <v>1230</v>
      </c>
      <c r="E323" s="90" t="str">
        <f t="shared" si="9"/>
        <v>New Export 83</v>
      </c>
      <c r="F323" s="207" t="s">
        <v>1230</v>
      </c>
      <c r="G323" s="57" t="s">
        <v>1293</v>
      </c>
      <c r="H323" s="201">
        <v>0</v>
      </c>
      <c r="I323" s="202">
        <v>0</v>
      </c>
      <c r="J323" s="203">
        <v>13.16</v>
      </c>
      <c r="K323" s="203">
        <v>0.84</v>
      </c>
      <c r="L323" s="203">
        <v>0.84</v>
      </c>
      <c r="M323" s="204">
        <v>0</v>
      </c>
      <c r="N323" s="205">
        <v>921.02</v>
      </c>
      <c r="O323" s="205">
        <v>0.05</v>
      </c>
      <c r="P323" s="205">
        <v>0.05</v>
      </c>
    </row>
    <row r="324" spans="1:16" ht="12.75" x14ac:dyDescent="0.2">
      <c r="A324" s="206" t="s">
        <v>1134</v>
      </c>
      <c r="B324" s="90" t="str">
        <f t="shared" si="8"/>
        <v>New Import 84</v>
      </c>
      <c r="C324" s="207" t="s">
        <v>1134</v>
      </c>
      <c r="D324" s="208" t="s">
        <v>1231</v>
      </c>
      <c r="E324" s="90" t="str">
        <f t="shared" si="9"/>
        <v>New Export 84</v>
      </c>
      <c r="F324" s="207" t="s">
        <v>1231</v>
      </c>
      <c r="G324" s="57" t="s">
        <v>1294</v>
      </c>
      <c r="H324" s="201">
        <v>0</v>
      </c>
      <c r="I324" s="202">
        <v>0</v>
      </c>
      <c r="J324" s="203">
        <v>467.09</v>
      </c>
      <c r="K324" s="203">
        <v>2.77</v>
      </c>
      <c r="L324" s="203">
        <v>2.77</v>
      </c>
      <c r="M324" s="204">
        <v>-2.76</v>
      </c>
      <c r="N324" s="205">
        <v>467.09</v>
      </c>
      <c r="O324" s="205">
        <v>0.05</v>
      </c>
      <c r="P324" s="205">
        <v>0.05</v>
      </c>
    </row>
    <row r="325" spans="1:16" ht="12.75" x14ac:dyDescent="0.2">
      <c r="A325" s="206" t="s">
        <v>1135</v>
      </c>
      <c r="B325" s="90" t="str">
        <f t="shared" si="8"/>
        <v>New Import 85</v>
      </c>
      <c r="C325" s="207" t="s">
        <v>1135</v>
      </c>
      <c r="D325" s="208" t="s">
        <v>1232</v>
      </c>
      <c r="E325" s="90" t="str">
        <f t="shared" si="9"/>
        <v>New Export 85</v>
      </c>
      <c r="F325" s="207" t="s">
        <v>1232</v>
      </c>
      <c r="G325" s="57" t="s">
        <v>1295</v>
      </c>
      <c r="H325" s="201">
        <v>0</v>
      </c>
      <c r="I325" s="202">
        <v>1.6639999999999999</v>
      </c>
      <c r="J325" s="203">
        <v>1260.42</v>
      </c>
      <c r="K325" s="203">
        <v>3.01</v>
      </c>
      <c r="L325" s="203">
        <v>3.01</v>
      </c>
      <c r="M325" s="204">
        <v>-4.74</v>
      </c>
      <c r="N325" s="205">
        <v>1260.42</v>
      </c>
      <c r="O325" s="205">
        <v>0.05</v>
      </c>
      <c r="P325" s="205">
        <v>0.05</v>
      </c>
    </row>
    <row r="326" spans="1:16" ht="12.75" x14ac:dyDescent="0.2">
      <c r="A326" s="206" t="s">
        <v>1136</v>
      </c>
      <c r="B326" s="90" t="str">
        <f t="shared" si="8"/>
        <v>New Import 86</v>
      </c>
      <c r="C326" s="207" t="s">
        <v>1136</v>
      </c>
      <c r="D326" s="208" t="s">
        <v>1233</v>
      </c>
      <c r="E326" s="90" t="str">
        <f t="shared" si="9"/>
        <v>New Export 86</v>
      </c>
      <c r="F326" s="207" t="s">
        <v>1233</v>
      </c>
      <c r="G326" s="57" t="s">
        <v>1296</v>
      </c>
      <c r="H326" s="201">
        <v>0</v>
      </c>
      <c r="I326" s="202">
        <v>0</v>
      </c>
      <c r="J326" s="203">
        <v>7.43</v>
      </c>
      <c r="K326" s="203">
        <v>3.26</v>
      </c>
      <c r="L326" s="203">
        <v>3.26</v>
      </c>
      <c r="M326" s="204">
        <v>0</v>
      </c>
      <c r="N326" s="205">
        <v>926.75</v>
      </c>
      <c r="O326" s="205">
        <v>0.05</v>
      </c>
      <c r="P326" s="205">
        <v>0.05</v>
      </c>
    </row>
    <row r="327" spans="1:16" ht="12.75" x14ac:dyDescent="0.2">
      <c r="A327" s="206" t="s">
        <v>1137</v>
      </c>
      <c r="B327" s="90" t="str">
        <f t="shared" si="8"/>
        <v>New Import 87</v>
      </c>
      <c r="C327" s="207" t="s">
        <v>1137</v>
      </c>
      <c r="D327" s="208" t="s">
        <v>1234</v>
      </c>
      <c r="E327" s="90" t="str">
        <f t="shared" si="9"/>
        <v>New Export 87</v>
      </c>
      <c r="F327" s="207" t="s">
        <v>1234</v>
      </c>
      <c r="G327" s="57" t="s">
        <v>1043</v>
      </c>
      <c r="H327" s="201">
        <v>0</v>
      </c>
      <c r="I327" s="202">
        <v>0</v>
      </c>
      <c r="J327" s="203">
        <v>2.8</v>
      </c>
      <c r="K327" s="203">
        <v>1.05</v>
      </c>
      <c r="L327" s="203">
        <v>1.05</v>
      </c>
      <c r="M327" s="204">
        <v>0</v>
      </c>
      <c r="N327" s="205">
        <v>931.38</v>
      </c>
      <c r="O327" s="205">
        <v>0.05</v>
      </c>
      <c r="P327" s="205">
        <v>0.05</v>
      </c>
    </row>
    <row r="328" spans="1:16" ht="12.75" x14ac:dyDescent="0.2">
      <c r="A328" s="206" t="s">
        <v>1138</v>
      </c>
      <c r="B328" s="90" t="str">
        <f t="shared" si="8"/>
        <v>New Import 88</v>
      </c>
      <c r="C328" s="207" t="s">
        <v>1138</v>
      </c>
      <c r="D328" s="208" t="s">
        <v>1235</v>
      </c>
      <c r="E328" s="90" t="str">
        <f t="shared" si="9"/>
        <v>New Export 88</v>
      </c>
      <c r="F328" s="207" t="s">
        <v>1235</v>
      </c>
      <c r="G328" s="57" t="s">
        <v>1044</v>
      </c>
      <c r="H328" s="201">
        <v>0</v>
      </c>
      <c r="I328" s="202">
        <v>0</v>
      </c>
      <c r="J328" s="203">
        <v>22.41</v>
      </c>
      <c r="K328" s="203">
        <v>2.4</v>
      </c>
      <c r="L328" s="203">
        <v>2.4</v>
      </c>
      <c r="M328" s="204">
        <v>0</v>
      </c>
      <c r="N328" s="205">
        <v>17928.48</v>
      </c>
      <c r="O328" s="205">
        <v>0.05</v>
      </c>
      <c r="P328" s="205">
        <v>0.05</v>
      </c>
    </row>
    <row r="329" spans="1:16" ht="12.75" x14ac:dyDescent="0.2">
      <c r="A329" s="206" t="s">
        <v>1139</v>
      </c>
      <c r="B329" s="90" t="str">
        <f t="shared" si="8"/>
        <v>New Import 89</v>
      </c>
      <c r="C329" s="207" t="s">
        <v>1139</v>
      </c>
      <c r="D329" s="208" t="s">
        <v>1303</v>
      </c>
      <c r="E329" s="90" t="str">
        <f t="shared" si="9"/>
        <v>New Export 89</v>
      </c>
      <c r="F329" s="207" t="s">
        <v>1303</v>
      </c>
      <c r="G329" s="57" t="s">
        <v>1045</v>
      </c>
      <c r="H329" s="201">
        <v>0</v>
      </c>
      <c r="I329" s="202">
        <v>0</v>
      </c>
      <c r="J329" s="203">
        <v>311.43</v>
      </c>
      <c r="K329" s="203">
        <v>1.05</v>
      </c>
      <c r="L329" s="203">
        <v>1.05</v>
      </c>
      <c r="M329" s="204">
        <v>0</v>
      </c>
      <c r="N329" s="205">
        <v>622.74</v>
      </c>
      <c r="O329" s="205">
        <v>0.05</v>
      </c>
      <c r="P329" s="205">
        <v>0.05</v>
      </c>
    </row>
    <row r="330" spans="1:16" ht="12.75" x14ac:dyDescent="0.2">
      <c r="A330" s="206" t="s">
        <v>1140</v>
      </c>
      <c r="B330" s="90" t="str">
        <f t="shared" si="8"/>
        <v>New Import 90</v>
      </c>
      <c r="C330" s="207" t="s">
        <v>1140</v>
      </c>
      <c r="D330" s="208" t="s">
        <v>1236</v>
      </c>
      <c r="E330" s="90" t="str">
        <f t="shared" si="9"/>
        <v>New Export 90</v>
      </c>
      <c r="F330" s="207" t="s">
        <v>1236</v>
      </c>
      <c r="G330" s="57" t="s">
        <v>1046</v>
      </c>
      <c r="H330" s="201">
        <v>0</v>
      </c>
      <c r="I330" s="202">
        <v>1.6259999999999999</v>
      </c>
      <c r="J330" s="203">
        <v>16.59</v>
      </c>
      <c r="K330" s="203">
        <v>1.54</v>
      </c>
      <c r="L330" s="203">
        <v>1.54</v>
      </c>
      <c r="M330" s="204">
        <v>0</v>
      </c>
      <c r="N330" s="205">
        <v>2073.69</v>
      </c>
      <c r="O330" s="205">
        <v>0.05</v>
      </c>
      <c r="P330" s="205">
        <v>0.05</v>
      </c>
    </row>
    <row r="331" spans="1:16" ht="12.75" x14ac:dyDescent="0.2">
      <c r="A331" s="206" t="s">
        <v>1141</v>
      </c>
      <c r="B331" s="90" t="str">
        <f t="shared" si="8"/>
        <v>New Import 91</v>
      </c>
      <c r="C331" s="207" t="s">
        <v>1141</v>
      </c>
      <c r="D331" s="208" t="s">
        <v>1237</v>
      </c>
      <c r="E331" s="90" t="str">
        <f t="shared" si="9"/>
        <v>New Export 91</v>
      </c>
      <c r="F331" s="207" t="s">
        <v>1237</v>
      </c>
      <c r="G331" s="57" t="s">
        <v>1047</v>
      </c>
      <c r="H331" s="201">
        <v>0</v>
      </c>
      <c r="I331" s="202">
        <v>0</v>
      </c>
      <c r="J331" s="203">
        <v>2.94</v>
      </c>
      <c r="K331" s="203">
        <v>1.1200000000000001</v>
      </c>
      <c r="L331" s="203">
        <v>1.1200000000000001</v>
      </c>
      <c r="M331" s="204">
        <v>0</v>
      </c>
      <c r="N331" s="205">
        <v>817.73</v>
      </c>
      <c r="O331" s="205">
        <v>0.05</v>
      </c>
      <c r="P331" s="205">
        <v>0.05</v>
      </c>
    </row>
    <row r="332" spans="1:16" ht="12.75" x14ac:dyDescent="0.2">
      <c r="A332" s="206" t="s">
        <v>1142</v>
      </c>
      <c r="B332" s="90" t="str">
        <f t="shared" ref="B332:B340" si="10">IF(A332="","",A332)</f>
        <v>New Import 92</v>
      </c>
      <c r="C332" s="207" t="s">
        <v>1142</v>
      </c>
      <c r="D332" s="208" t="s">
        <v>1238</v>
      </c>
      <c r="E332" s="90" t="str">
        <f t="shared" ref="E332:E340" si="11">IF(D332="","",D332)</f>
        <v>New Export 92</v>
      </c>
      <c r="F332" s="207" t="s">
        <v>1238</v>
      </c>
      <c r="G332" s="57" t="s">
        <v>1297</v>
      </c>
      <c r="H332" s="201">
        <v>0</v>
      </c>
      <c r="I332" s="202">
        <v>1.6259999999999999</v>
      </c>
      <c r="J332" s="203">
        <v>18.399999999999999</v>
      </c>
      <c r="K332" s="203">
        <v>1.54</v>
      </c>
      <c r="L332" s="203">
        <v>1.54</v>
      </c>
      <c r="M332" s="204">
        <v>0</v>
      </c>
      <c r="N332" s="205">
        <v>2944.04</v>
      </c>
      <c r="O332" s="205">
        <v>0.05</v>
      </c>
      <c r="P332" s="205">
        <v>0.05</v>
      </c>
    </row>
    <row r="333" spans="1:16" ht="12.75" x14ac:dyDescent="0.2">
      <c r="A333" s="206" t="s">
        <v>1143</v>
      </c>
      <c r="B333" s="90" t="str">
        <f t="shared" si="10"/>
        <v>New Import 93</v>
      </c>
      <c r="C333" s="207" t="s">
        <v>1143</v>
      </c>
      <c r="D333" s="208" t="s">
        <v>1239</v>
      </c>
      <c r="E333" s="90" t="str">
        <f t="shared" si="11"/>
        <v>New Export 93</v>
      </c>
      <c r="F333" s="207" t="s">
        <v>1239</v>
      </c>
      <c r="G333" s="57" t="s">
        <v>1298</v>
      </c>
      <c r="H333" s="201">
        <v>0</v>
      </c>
      <c r="I333" s="202">
        <v>0</v>
      </c>
      <c r="J333" s="203">
        <v>52.35</v>
      </c>
      <c r="K333" s="203">
        <v>1.77</v>
      </c>
      <c r="L333" s="203">
        <v>1.77</v>
      </c>
      <c r="M333" s="204">
        <v>0</v>
      </c>
      <c r="N333" s="205">
        <v>12956.53</v>
      </c>
      <c r="O333" s="205">
        <v>0.05</v>
      </c>
      <c r="P333" s="205">
        <v>0.05</v>
      </c>
    </row>
    <row r="334" spans="1:16" ht="12.75" x14ac:dyDescent="0.2">
      <c r="A334" s="206" t="s">
        <v>1144</v>
      </c>
      <c r="B334" s="90" t="str">
        <f t="shared" si="10"/>
        <v>New Import 94</v>
      </c>
      <c r="C334" s="207" t="s">
        <v>1144</v>
      </c>
      <c r="D334" s="208"/>
      <c r="E334" s="90" t="str">
        <f t="shared" si="11"/>
        <v/>
      </c>
      <c r="F334" s="207" t="s">
        <v>768</v>
      </c>
      <c r="G334" s="57" t="s">
        <v>1048</v>
      </c>
      <c r="H334" s="201">
        <v>3</v>
      </c>
      <c r="I334" s="202">
        <v>1.7070000000000001</v>
      </c>
      <c r="J334" s="203">
        <v>312.82999999999993</v>
      </c>
      <c r="K334" s="203">
        <v>1.86</v>
      </c>
      <c r="L334" s="203">
        <v>1.86</v>
      </c>
      <c r="M334" s="204">
        <v>0</v>
      </c>
      <c r="N334" s="205">
        <v>0</v>
      </c>
      <c r="O334" s="205">
        <v>0</v>
      </c>
      <c r="P334" s="205">
        <v>0</v>
      </c>
    </row>
    <row r="335" spans="1:16" ht="12.75" x14ac:dyDescent="0.2">
      <c r="A335" s="206" t="s">
        <v>1145</v>
      </c>
      <c r="B335" s="90" t="str">
        <f t="shared" si="10"/>
        <v>New Import 95</v>
      </c>
      <c r="C335" s="207" t="s">
        <v>1145</v>
      </c>
      <c r="D335" s="208" t="s">
        <v>1240</v>
      </c>
      <c r="E335" s="90" t="str">
        <f t="shared" si="11"/>
        <v>New Export 95</v>
      </c>
      <c r="F335" s="207" t="s">
        <v>1240</v>
      </c>
      <c r="G335" s="57" t="s">
        <v>1299</v>
      </c>
      <c r="H335" s="201">
        <v>0</v>
      </c>
      <c r="I335" s="202">
        <v>0.503</v>
      </c>
      <c r="J335" s="203">
        <v>14.36</v>
      </c>
      <c r="K335" s="203">
        <v>1.1200000000000001</v>
      </c>
      <c r="L335" s="203">
        <v>1.1200000000000001</v>
      </c>
      <c r="M335" s="204">
        <v>0</v>
      </c>
      <c r="N335" s="205">
        <v>574.47</v>
      </c>
      <c r="O335" s="205">
        <v>0.05</v>
      </c>
      <c r="P335" s="205">
        <v>0.05</v>
      </c>
    </row>
    <row r="336" spans="1:16" ht="12.75" x14ac:dyDescent="0.2">
      <c r="A336" s="206" t="s">
        <v>1146</v>
      </c>
      <c r="B336" s="90" t="str">
        <f t="shared" si="10"/>
        <v>New Import 96</v>
      </c>
      <c r="C336" s="207" t="s">
        <v>1146</v>
      </c>
      <c r="D336" s="208" t="s">
        <v>1241</v>
      </c>
      <c r="E336" s="90" t="str">
        <f t="shared" si="11"/>
        <v>New Export 96</v>
      </c>
      <c r="F336" s="207" t="s">
        <v>1241</v>
      </c>
      <c r="G336" s="57" t="s">
        <v>1049</v>
      </c>
      <c r="H336" s="201">
        <v>0</v>
      </c>
      <c r="I336" s="202">
        <v>0.503</v>
      </c>
      <c r="J336" s="203">
        <v>81.53</v>
      </c>
      <c r="K336" s="203">
        <v>2.1800000000000002</v>
      </c>
      <c r="L336" s="203">
        <v>2.1800000000000002</v>
      </c>
      <c r="M336" s="204">
        <v>0</v>
      </c>
      <c r="N336" s="205">
        <v>5199.32</v>
      </c>
      <c r="O336" s="205">
        <v>0.05</v>
      </c>
      <c r="P336" s="205">
        <v>0.05</v>
      </c>
    </row>
    <row r="337" spans="1:16" ht="12.75" x14ac:dyDescent="0.2">
      <c r="A337" s="206" t="s">
        <v>1147</v>
      </c>
      <c r="B337" s="90" t="str">
        <f t="shared" si="10"/>
        <v>New Import 97</v>
      </c>
      <c r="C337" s="207" t="s">
        <v>1147</v>
      </c>
      <c r="D337" s="208" t="s">
        <v>1242</v>
      </c>
      <c r="E337" s="90" t="str">
        <f t="shared" si="11"/>
        <v>New Export 97</v>
      </c>
      <c r="F337" s="207" t="s">
        <v>1242</v>
      </c>
      <c r="G337" s="57" t="s">
        <v>1300</v>
      </c>
      <c r="H337" s="201">
        <v>0</v>
      </c>
      <c r="I337" s="202">
        <v>1.788</v>
      </c>
      <c r="J337" s="203">
        <v>482.52</v>
      </c>
      <c r="K337" s="203">
        <v>1.8</v>
      </c>
      <c r="L337" s="203">
        <v>1.8</v>
      </c>
      <c r="M337" s="204">
        <v>-2.927</v>
      </c>
      <c r="N337" s="205">
        <v>4135.92</v>
      </c>
      <c r="O337" s="205">
        <v>0.05</v>
      </c>
      <c r="P337" s="205">
        <v>0.05</v>
      </c>
    </row>
    <row r="338" spans="1:16" ht="12.75" x14ac:dyDescent="0.2">
      <c r="A338" s="206" t="s">
        <v>1148</v>
      </c>
      <c r="B338" s="90" t="str">
        <f t="shared" si="10"/>
        <v>New Import 98</v>
      </c>
      <c r="C338" s="207" t="s">
        <v>1148</v>
      </c>
      <c r="D338" s="208" t="s">
        <v>1243</v>
      </c>
      <c r="E338" s="90" t="str">
        <f t="shared" si="11"/>
        <v>New Export 98</v>
      </c>
      <c r="F338" s="207" t="s">
        <v>1243</v>
      </c>
      <c r="G338" s="57" t="s">
        <v>1050</v>
      </c>
      <c r="H338" s="201">
        <v>0</v>
      </c>
      <c r="I338" s="202">
        <v>0</v>
      </c>
      <c r="J338" s="203">
        <v>9.25</v>
      </c>
      <c r="K338" s="203">
        <v>3.26</v>
      </c>
      <c r="L338" s="203">
        <v>3.26</v>
      </c>
      <c r="M338" s="204">
        <v>0</v>
      </c>
      <c r="N338" s="205">
        <v>924.93</v>
      </c>
      <c r="O338" s="205">
        <v>0.05</v>
      </c>
      <c r="P338" s="205">
        <v>0.05</v>
      </c>
    </row>
    <row r="339" spans="1:16" ht="12.75" x14ac:dyDescent="0.2">
      <c r="A339" s="206" t="s">
        <v>1149</v>
      </c>
      <c r="B339" s="90" t="str">
        <f t="shared" si="10"/>
        <v>New Import 99</v>
      </c>
      <c r="C339" s="207" t="s">
        <v>1149</v>
      </c>
      <c r="D339" s="208" t="s">
        <v>1244</v>
      </c>
      <c r="E339" s="90" t="str">
        <f t="shared" si="11"/>
        <v>New Export 99</v>
      </c>
      <c r="F339" s="207" t="s">
        <v>1244</v>
      </c>
      <c r="G339" s="57" t="s">
        <v>1323</v>
      </c>
      <c r="H339" s="201">
        <v>0</v>
      </c>
      <c r="I339" s="202">
        <v>0</v>
      </c>
      <c r="J339" s="203">
        <v>6.95</v>
      </c>
      <c r="K339" s="203">
        <v>2.4</v>
      </c>
      <c r="L339" s="203">
        <v>2.4</v>
      </c>
      <c r="M339" s="204">
        <v>0</v>
      </c>
      <c r="N339" s="205">
        <v>927.22</v>
      </c>
      <c r="O339" s="205">
        <v>0.05</v>
      </c>
      <c r="P339" s="205">
        <v>0.05</v>
      </c>
    </row>
    <row r="340" spans="1:16" ht="12.75" x14ac:dyDescent="0.2">
      <c r="A340" s="206" t="s">
        <v>1150</v>
      </c>
      <c r="B340" s="90" t="str">
        <f t="shared" si="10"/>
        <v>New Import 100</v>
      </c>
      <c r="C340" s="207" t="s">
        <v>1150</v>
      </c>
      <c r="D340" s="208" t="s">
        <v>1245</v>
      </c>
      <c r="E340" s="90" t="str">
        <f t="shared" si="11"/>
        <v>New Export 100</v>
      </c>
      <c r="F340" s="207" t="s">
        <v>1245</v>
      </c>
      <c r="G340" s="57" t="s">
        <v>1301</v>
      </c>
      <c r="H340" s="201">
        <v>0</v>
      </c>
      <c r="I340" s="202">
        <v>0</v>
      </c>
      <c r="J340" s="203">
        <v>8.99</v>
      </c>
      <c r="K340" s="203">
        <v>2.2999999999999998</v>
      </c>
      <c r="L340" s="203">
        <v>2.2999999999999998</v>
      </c>
      <c r="M340" s="204">
        <v>0</v>
      </c>
      <c r="N340" s="205">
        <v>925.18</v>
      </c>
      <c r="O340" s="205">
        <v>0.05</v>
      </c>
      <c r="P340" s="205">
        <v>0.05</v>
      </c>
    </row>
    <row r="341" spans="1:16" ht="12.75" x14ac:dyDescent="0.2"/>
    <row r="342" spans="1:16" ht="12.75" x14ac:dyDescent="0.2"/>
    <row r="343" spans="1:16" ht="12.75" x14ac:dyDescent="0.2"/>
    <row r="344" spans="1:16" ht="12.75" x14ac:dyDescent="0.2"/>
    <row r="345" spans="1:16" ht="12.75" x14ac:dyDescent="0.2"/>
    <row r="346" spans="1:16" ht="12.75" x14ac:dyDescent="0.2"/>
    <row r="347" spans="1:16" ht="12.75" x14ac:dyDescent="0.2"/>
  </sheetData>
  <autoFilter ref="A10:P346"/>
  <mergeCells count="10">
    <mergeCell ref="A4:F4"/>
    <mergeCell ref="D5:F5"/>
    <mergeCell ref="C1:D1"/>
    <mergeCell ref="A2:P2"/>
    <mergeCell ref="F1:P1"/>
    <mergeCell ref="D6:F6"/>
    <mergeCell ref="D7:F7"/>
    <mergeCell ref="A5:C5"/>
    <mergeCell ref="A6:C6"/>
    <mergeCell ref="A7:C7"/>
  </mergeCells>
  <hyperlinks>
    <hyperlink ref="A1" location="Overview!A1" display="Back to Overview"/>
  </hyperlinks>
  <pageMargins left="0.39370078740157483" right="0.39370078740157483" top="0.51181102362204722" bottom="0.74803149606299213" header="0.27559055118110237" footer="0.27559055118110237"/>
  <pageSetup paperSize="9" scale="56" fitToHeight="0" orientation="landscape" r:id="rId1"/>
  <headerFooter scaleWithDoc="0">
    <oddHeader>&amp;LAnnex 2 - Schedule of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
Annex 2 -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site.&amp;R&amp;8&amp;P of &amp;N</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N330"/>
  <sheetViews>
    <sheetView tabSelected="1" zoomScale="90" zoomScaleNormal="90" zoomScaleSheetLayoutView="100" workbookViewId="0">
      <selection activeCell="F5" sqref="F5:H330"/>
    </sheetView>
  </sheetViews>
  <sheetFormatPr defaultColWidth="9.140625" defaultRowHeight="12.75" x14ac:dyDescent="0.2"/>
  <cols>
    <col min="1" max="2" width="14" style="51" bestFit="1" customWidth="1"/>
    <col min="3" max="3" width="18.140625" style="58" bestFit="1" customWidth="1"/>
    <col min="4" max="4" width="36.28515625" style="58" bestFit="1" customWidth="1"/>
    <col min="5" max="5" width="14.7109375" style="59" customWidth="1"/>
    <col min="6" max="7" width="14.7109375" style="60" customWidth="1"/>
    <col min="8" max="8" width="14.7109375" style="51" customWidth="1"/>
    <col min="9" max="9" width="15.5703125" style="51" customWidth="1"/>
    <col min="10" max="13" width="9.140625" style="51"/>
    <col min="14" max="14" width="9.42578125" style="51" bestFit="1" customWidth="1"/>
    <col min="15" max="16384" width="9.140625" style="51"/>
  </cols>
  <sheetData>
    <row r="1" spans="1:14" ht="66.75" customHeight="1" x14ac:dyDescent="0.2">
      <c r="A1" s="253" t="s">
        <v>113</v>
      </c>
      <c r="B1" s="253"/>
      <c r="C1" s="253"/>
      <c r="D1" s="253"/>
      <c r="E1" s="253"/>
      <c r="F1" s="253"/>
      <c r="G1" s="253"/>
      <c r="H1" s="253"/>
    </row>
    <row r="2" spans="1:14" s="52" customFormat="1" ht="17.45" customHeight="1" x14ac:dyDescent="0.2">
      <c r="A2" s="250" t="str">
        <f>Overview!B4&amp; " - Effective from "&amp;Overview!D4&amp;" - "&amp;Overview!E4&amp;" Designated EHV import charges"</f>
        <v>National Grid Electricity Distribution (East Midlands) plc  - Effective from 1 April 2025 - Final Designated EHV import charges</v>
      </c>
      <c r="B2" s="251"/>
      <c r="C2" s="251"/>
      <c r="D2" s="251"/>
      <c r="E2" s="251"/>
      <c r="F2" s="251"/>
      <c r="G2" s="251"/>
      <c r="H2" s="252"/>
    </row>
    <row r="3" spans="1:14" s="79" customFormat="1" ht="18" x14ac:dyDescent="0.2">
      <c r="A3" s="83"/>
      <c r="B3" s="83"/>
      <c r="C3" s="83"/>
      <c r="D3" s="84"/>
      <c r="E3" s="85"/>
      <c r="F3" s="85"/>
      <c r="G3" s="86"/>
      <c r="H3" s="86"/>
      <c r="I3" s="78"/>
      <c r="J3" s="78"/>
      <c r="K3" s="78"/>
      <c r="L3" s="78"/>
      <c r="M3" s="78"/>
      <c r="N3" s="78"/>
    </row>
    <row r="4" spans="1:14" ht="60.75" customHeight="1" x14ac:dyDescent="0.2">
      <c r="A4" s="53" t="s">
        <v>97</v>
      </c>
      <c r="B4" s="54" t="s">
        <v>65</v>
      </c>
      <c r="C4" s="53" t="s">
        <v>66</v>
      </c>
      <c r="D4" s="55" t="s">
        <v>61</v>
      </c>
      <c r="E4" s="121" t="str">
        <f>'Annex 2 Designated EHV charges'!I10</f>
        <v>Import
Super Red
unit charge
(p/kWh)</v>
      </c>
      <c r="F4" s="121" t="str">
        <f>'Annex 2 Designated EHV charges'!J10</f>
        <v>Import
fixed charge
(p/day)</v>
      </c>
      <c r="G4" s="121" t="str">
        <f>'Annex 2 Designated EHV charges'!K10</f>
        <v>Import
capacity charge
(p/kVA/day)</v>
      </c>
      <c r="H4" s="121" t="str">
        <f>'Annex 2 Designated EHV charges'!L10</f>
        <v>Import
exceeded capacity charge
(p/kVA/day)</v>
      </c>
    </row>
    <row r="5" spans="1:14" ht="25.5" x14ac:dyDescent="0.2">
      <c r="A5" s="91">
        <f t="array" ref="A5">IFERROR(INDEX('Annex 2 Designated EHV charges'!$A$11:$A$400, MATCH(0, IF(ISBLANK('Annex 2 Designated EHV charges'!$A$11:$A$400),1, COUNTIF(A$4:$A4, 'Annex 2 Designated EHV charges'!$A$11:$A$400)), 0)),"")</f>
        <v>61</v>
      </c>
      <c r="B5" s="91">
        <f>IF($A5="","",VLOOKUP($A5,'Annex 2 Designated EHV charges'!$A:$O,2,0))</f>
        <v>61</v>
      </c>
      <c r="C5" s="92" t="str">
        <f>IF($A5="","",VLOOKUP($A5,'Annex 2 Designated EHV charges'!$A:$O,3,0))</f>
        <v>1100039606230
1100050612745</v>
      </c>
      <c r="D5" s="91" t="str">
        <f>IF($A5="","",VLOOKUP($A5,'Annex 2 Designated EHV charges'!$A:$O,7,0))</f>
        <v>Jaguar Land Rover Gaydon</v>
      </c>
      <c r="E5" s="94">
        <f>IFERROR(IF(VLOOKUP($A5,'Annex 2 Designated EHV charges'!$A:$P,COLUMN(E5)+4,FALSE)=0,"",VLOOKUP($A5,'Annex 2 Designated EHV charges'!$A:$P,COLUMN(E5)+4,FALSE)),"")</f>
        <v>1.653</v>
      </c>
      <c r="F5" s="304">
        <f>IFERROR(IF(VLOOKUP($A5,'Annex 2 Designated EHV charges'!$A:$P,COLUMN(F5)+4,FALSE)=0,"",VLOOKUP($A5,'Annex 2 Designated EHV charges'!$A:$P,COLUMN(F5)+4,FALSE)),"")</f>
        <v>151.73999999999978</v>
      </c>
      <c r="G5" s="304">
        <f>IFERROR(IF(VLOOKUP($A5,'Annex 2 Designated EHV charges'!$A:$P,COLUMN(G5)+4,FALSE)=0,"",VLOOKUP($A5,'Annex 2 Designated EHV charges'!$A:$P,COLUMN(G5)+4,FALSE)),"")</f>
        <v>1.93</v>
      </c>
      <c r="H5" s="304">
        <f>IFERROR(IF(VLOOKUP($A5,'Annex 2 Designated EHV charges'!$A:$P,COLUMN(H5)+4,FALSE)=0,"",VLOOKUP($A5,'Annex 2 Designated EHV charges'!$A:$P,COLUMN(H5)+4,FALSE)),"")</f>
        <v>1.93</v>
      </c>
    </row>
    <row r="6" spans="1:14" x14ac:dyDescent="0.2">
      <c r="A6" s="91">
        <f t="array" ref="A6">IFERROR(INDEX('Annex 2 Designated EHV charges'!$A$11:$A$400, MATCH(0, IF(ISBLANK('Annex 2 Designated EHV charges'!$A$11:$A$400),1, COUNTIF(A$4:$A5, 'Annex 2 Designated EHV charges'!$A$11:$A$400)), 0)),"")</f>
        <v>155</v>
      </c>
      <c r="B6" s="91">
        <f>IF($A6="","",VLOOKUP($A6,'Annex 2 Designated EHV charges'!$A:$O,2,0))</f>
        <v>155</v>
      </c>
      <c r="C6" s="92" t="str">
        <f>IF($A6="","",VLOOKUP($A6,'Annex 2 Designated EHV charges'!$A:$O,3,0))</f>
        <v>1170000982191</v>
      </c>
      <c r="D6" s="91" t="str">
        <f>IF($A6="","",VLOOKUP($A6,'Annex 2 Designated EHV charges'!$A:$O,7,0))</f>
        <v>Lyon Road Gas Gen</v>
      </c>
      <c r="E6" s="94" t="str">
        <f>IFERROR(IF(VLOOKUP($A6,'Annex 2 Designated EHV charges'!$A:$P,COLUMN(E6)+4,FALSE)=0,"",VLOOKUP($A6,'Annex 2 Designated EHV charges'!$A:$P,COLUMN(E6)+4,FALSE)),"")</f>
        <v/>
      </c>
      <c r="F6" s="304">
        <f>IFERROR(IF(VLOOKUP($A6,'Annex 2 Designated EHV charges'!$A:$P,COLUMN(F6)+4,FALSE)=0,"",VLOOKUP($A6,'Annex 2 Designated EHV charges'!$A:$P,COLUMN(F6)+4,FALSE)),"")</f>
        <v>53.96</v>
      </c>
      <c r="G6" s="304">
        <f>IFERROR(IF(VLOOKUP($A6,'Annex 2 Designated EHV charges'!$A:$P,COLUMN(G6)+4,FALSE)=0,"",VLOOKUP($A6,'Annex 2 Designated EHV charges'!$A:$P,COLUMN(G6)+4,FALSE)),"")</f>
        <v>1.57</v>
      </c>
      <c r="H6" s="304">
        <f>IFERROR(IF(VLOOKUP($A6,'Annex 2 Designated EHV charges'!$A:$P,COLUMN(H6)+4,FALSE)=0,"",VLOOKUP($A6,'Annex 2 Designated EHV charges'!$A:$P,COLUMN(H6)+4,FALSE)),"")</f>
        <v>1.57</v>
      </c>
    </row>
    <row r="7" spans="1:14" x14ac:dyDescent="0.2">
      <c r="A7" s="91">
        <f t="array" ref="A7">IFERROR(INDEX('Annex 2 Designated EHV charges'!$A$11:$A$400, MATCH(0, IF(ISBLANK('Annex 2 Designated EHV charges'!$A$11:$A$400),1, COUNTIF(A$4:$A6, 'Annex 2 Designated EHV charges'!$A$11:$A$400)), 0)),"")</f>
        <v>156</v>
      </c>
      <c r="B7" s="91">
        <f>IF($A7="","",VLOOKUP($A7,'Annex 2 Designated EHV charges'!$A:$O,2,0))</f>
        <v>156</v>
      </c>
      <c r="C7" s="92" t="str">
        <f>IF($A7="","",VLOOKUP($A7,'Annex 2 Designated EHV charges'!$A:$O,3,0))</f>
        <v>1170001003919</v>
      </c>
      <c r="D7" s="91" t="str">
        <f>IF($A7="","",VLOOKUP($A7,'Annex 2 Designated EHV charges'!$A:$O,7,0))</f>
        <v>Asher Lane 33kV STOR</v>
      </c>
      <c r="E7" s="94">
        <f>IFERROR(IF(VLOOKUP($A7,'Annex 2 Designated EHV charges'!$A:$P,COLUMN(E7)+4,FALSE)=0,"",VLOOKUP($A7,'Annex 2 Designated EHV charges'!$A:$P,COLUMN(E7)+4,FALSE)),"")</f>
        <v>0.505</v>
      </c>
      <c r="F7" s="304">
        <f>IFERROR(IF(VLOOKUP($A7,'Annex 2 Designated EHV charges'!$A:$P,COLUMN(F7)+4,FALSE)=0,"",VLOOKUP($A7,'Annex 2 Designated EHV charges'!$A:$P,COLUMN(F7)+4,FALSE)),"")</f>
        <v>5.79</v>
      </c>
      <c r="G7" s="304">
        <f>IFERROR(IF(VLOOKUP($A7,'Annex 2 Designated EHV charges'!$A:$P,COLUMN(G7)+4,FALSE)=0,"",VLOOKUP($A7,'Annex 2 Designated EHV charges'!$A:$P,COLUMN(G7)+4,FALSE)),"")</f>
        <v>0.83</v>
      </c>
      <c r="H7" s="304">
        <f>IFERROR(IF(VLOOKUP($A7,'Annex 2 Designated EHV charges'!$A:$P,COLUMN(H7)+4,FALSE)=0,"",VLOOKUP($A7,'Annex 2 Designated EHV charges'!$A:$P,COLUMN(H7)+4,FALSE)),"")</f>
        <v>0.83</v>
      </c>
    </row>
    <row r="8" spans="1:14" x14ac:dyDescent="0.2">
      <c r="A8" s="91">
        <f t="array" ref="A8">IFERROR(INDEX('Annex 2 Designated EHV charges'!$A$11:$A$400, MATCH(0, IF(ISBLANK('Annex 2 Designated EHV charges'!$A$11:$A$400),1, COUNTIF(A$4:$A7, 'Annex 2 Designated EHV charges'!$A$11:$A$400)), 0)),"")</f>
        <v>157</v>
      </c>
      <c r="B8" s="91">
        <f>IF($A8="","",VLOOKUP($A8,'Annex 2 Designated EHV charges'!$A:$O,2,0))</f>
        <v>157</v>
      </c>
      <c r="C8" s="92" t="str">
        <f>IF($A8="","",VLOOKUP($A8,'Annex 2 Designated EHV charges'!$A:$O,3,0))</f>
        <v>1170001052172</v>
      </c>
      <c r="D8" s="91" t="str">
        <f>IF($A8="","",VLOOKUP($A8,'Annex 2 Designated EHV charges'!$A:$O,7,0))</f>
        <v xml:space="preserve">Spondon Peaking STOR </v>
      </c>
      <c r="E8" s="94">
        <f>IFERROR(IF(VLOOKUP($A8,'Annex 2 Designated EHV charges'!$A:$P,COLUMN(E8)+4,FALSE)=0,"",VLOOKUP($A8,'Annex 2 Designated EHV charges'!$A:$P,COLUMN(E8)+4,FALSE)),"")</f>
        <v>2.6850000000000001</v>
      </c>
      <c r="F8" s="304">
        <f>IFERROR(IF(VLOOKUP($A8,'Annex 2 Designated EHV charges'!$A:$P,COLUMN(F8)+4,FALSE)=0,"",VLOOKUP($A8,'Annex 2 Designated EHV charges'!$A:$P,COLUMN(F8)+4,FALSE)),"")</f>
        <v>16.46</v>
      </c>
      <c r="G8" s="304">
        <f>IFERROR(IF(VLOOKUP($A8,'Annex 2 Designated EHV charges'!$A:$P,COLUMN(G8)+4,FALSE)=0,"",VLOOKUP($A8,'Annex 2 Designated EHV charges'!$A:$P,COLUMN(G8)+4,FALSE)),"")</f>
        <v>1.0900000000000001</v>
      </c>
      <c r="H8" s="304">
        <f>IFERROR(IF(VLOOKUP($A8,'Annex 2 Designated EHV charges'!$A:$P,COLUMN(H8)+4,FALSE)=0,"",VLOOKUP($A8,'Annex 2 Designated EHV charges'!$A:$P,COLUMN(H8)+4,FALSE)),"")</f>
        <v>1.0900000000000001</v>
      </c>
    </row>
    <row r="9" spans="1:14" x14ac:dyDescent="0.2">
      <c r="A9" s="91">
        <f t="array" ref="A9">IFERROR(INDEX('Annex 2 Designated EHV charges'!$A$11:$A$400, MATCH(0, IF(ISBLANK('Annex 2 Designated EHV charges'!$A$11:$A$400),1, COUNTIF(A$4:$A8, 'Annex 2 Designated EHV charges'!$A$11:$A$400)), 0)),"")</f>
        <v>159</v>
      </c>
      <c r="B9" s="91">
        <f>IF($A9="","",VLOOKUP($A9,'Annex 2 Designated EHV charges'!$A:$O,2,0))</f>
        <v>159</v>
      </c>
      <c r="C9" s="92" t="str">
        <f>IF($A9="","",VLOOKUP($A9,'Annex 2 Designated EHV charges'!$A:$O,3,0))</f>
        <v>1170001154334</v>
      </c>
      <c r="D9" s="91" t="str">
        <f>IF($A9="","",VLOOKUP($A9,'Annex 2 Designated EHV charges'!$A:$O,7,0))</f>
        <v>Churchover solar farm new</v>
      </c>
      <c r="E9" s="94">
        <f>IFERROR(IF(VLOOKUP($A9,'Annex 2 Designated EHV charges'!$A:$P,COLUMN(E9)+4,FALSE)=0,"",VLOOKUP($A9,'Annex 2 Designated EHV charges'!$A:$P,COLUMN(E9)+4,FALSE)),"")</f>
        <v>1.623</v>
      </c>
      <c r="F9" s="304">
        <f>IFERROR(IF(VLOOKUP($A9,'Annex 2 Designated EHV charges'!$A:$P,COLUMN(F9)+4,FALSE)=0,"",VLOOKUP($A9,'Annex 2 Designated EHV charges'!$A:$P,COLUMN(F9)+4,FALSE)),"")</f>
        <v>16.100000000000023</v>
      </c>
      <c r="G9" s="304">
        <f>IFERROR(IF(VLOOKUP($A9,'Annex 2 Designated EHV charges'!$A:$P,COLUMN(G9)+4,FALSE)=0,"",VLOOKUP($A9,'Annex 2 Designated EHV charges'!$A:$P,COLUMN(G9)+4,FALSE)),"")</f>
        <v>2.36</v>
      </c>
      <c r="H9" s="304">
        <f>IFERROR(IF(VLOOKUP($A9,'Annex 2 Designated EHV charges'!$A:$P,COLUMN(H9)+4,FALSE)=0,"",VLOOKUP($A9,'Annex 2 Designated EHV charges'!$A:$P,COLUMN(H9)+4,FALSE)),"")</f>
        <v>2.36</v>
      </c>
    </row>
    <row r="10" spans="1:14" x14ac:dyDescent="0.2">
      <c r="A10" s="91">
        <f t="array" ref="A10">IFERROR(INDEX('Annex 2 Designated EHV charges'!$A$11:$A$400, MATCH(0, IF(ISBLANK('Annex 2 Designated EHV charges'!$A$11:$A$400),1, COUNTIF(A$4:$A9, 'Annex 2 Designated EHV charges'!$A$11:$A$400)), 0)),"")</f>
        <v>160</v>
      </c>
      <c r="B10" s="91">
        <f>IF($A10="","",VLOOKUP($A10,'Annex 2 Designated EHV charges'!$A:$O,2,0))</f>
        <v>160</v>
      </c>
      <c r="C10" s="92" t="str">
        <f>IF($A10="","",VLOOKUP($A10,'Annex 2 Designated EHV charges'!$A:$O,3,0))</f>
        <v>1170001200878</v>
      </c>
      <c r="D10" s="91" t="str">
        <f>IF($A10="","",VLOOKUP($A10,'Annex 2 Designated EHV charges'!$A:$O,7,0))</f>
        <v>Hall Farm Site PV  2</v>
      </c>
      <c r="E10" s="94">
        <f>IFERROR(IF(VLOOKUP($A10,'Annex 2 Designated EHV charges'!$A:$P,COLUMN(E10)+4,FALSE)=0,"",VLOOKUP($A10,'Annex 2 Designated EHV charges'!$A:$P,COLUMN(E10)+4,FALSE)),"")</f>
        <v>1.7410000000000001</v>
      </c>
      <c r="F10" s="304">
        <f>IFERROR(IF(VLOOKUP($A10,'Annex 2 Designated EHV charges'!$A:$P,COLUMN(F10)+4,FALSE)=0,"",VLOOKUP($A10,'Annex 2 Designated EHV charges'!$A:$P,COLUMN(F10)+4,FALSE)),"")</f>
        <v>8.36</v>
      </c>
      <c r="G10" s="304">
        <f>IFERROR(IF(VLOOKUP($A10,'Annex 2 Designated EHV charges'!$A:$P,COLUMN(G10)+4,FALSE)=0,"",VLOOKUP($A10,'Annex 2 Designated EHV charges'!$A:$P,COLUMN(G10)+4,FALSE)),"")</f>
        <v>1.54</v>
      </c>
      <c r="H10" s="304">
        <f>IFERROR(IF(VLOOKUP($A10,'Annex 2 Designated EHV charges'!$A:$P,COLUMN(H10)+4,FALSE)=0,"",VLOOKUP($A10,'Annex 2 Designated EHV charges'!$A:$P,COLUMN(H10)+4,FALSE)),"")</f>
        <v>1.54</v>
      </c>
    </row>
    <row r="11" spans="1:14" x14ac:dyDescent="0.2">
      <c r="A11" s="91">
        <f t="array" ref="A11">IFERROR(INDEX('Annex 2 Designated EHV charges'!$A$11:$A$400, MATCH(0, IF(ISBLANK('Annex 2 Designated EHV charges'!$A$11:$A$400),1, COUNTIF(A$4:$A10, 'Annex 2 Designated EHV charges'!$A$11:$A$400)), 0)),"")</f>
        <v>161</v>
      </c>
      <c r="B11" s="91">
        <f>IF($A11="","",VLOOKUP($A11,'Annex 2 Designated EHV charges'!$A:$O,2,0))</f>
        <v>161</v>
      </c>
      <c r="C11" s="92" t="str">
        <f>IF($A11="","",VLOOKUP($A11,'Annex 2 Designated EHV charges'!$A:$O,3,0))</f>
        <v>1170001247398</v>
      </c>
      <c r="D11" s="91" t="str">
        <f>IF($A11="","",VLOOKUP($A11,'Annex 2 Designated EHV charges'!$A:$O,7,0))</f>
        <v>Back Lane ESS</v>
      </c>
      <c r="E11" s="94">
        <f>IFERROR(IF(VLOOKUP($A11,'Annex 2 Designated EHV charges'!$A:$P,COLUMN(E11)+4,FALSE)=0,"",VLOOKUP($A11,'Annex 2 Designated EHV charges'!$A:$P,COLUMN(E11)+4,FALSE)),"")</f>
        <v>0.47099999999999997</v>
      </c>
      <c r="F11" s="304">
        <f>IFERROR(IF(VLOOKUP($A11,'Annex 2 Designated EHV charges'!$A:$P,COLUMN(F11)+4,FALSE)=0,"",VLOOKUP($A11,'Annex 2 Designated EHV charges'!$A:$P,COLUMN(F11)+4,FALSE)),"")</f>
        <v>719.46</v>
      </c>
      <c r="G11" s="304">
        <f>IFERROR(IF(VLOOKUP($A11,'Annex 2 Designated EHV charges'!$A:$P,COLUMN(G11)+4,FALSE)=0,"",VLOOKUP($A11,'Annex 2 Designated EHV charges'!$A:$P,COLUMN(G11)+4,FALSE)),"")</f>
        <v>2.98</v>
      </c>
      <c r="H11" s="304">
        <f>IFERROR(IF(VLOOKUP($A11,'Annex 2 Designated EHV charges'!$A:$P,COLUMN(H11)+4,FALSE)=0,"",VLOOKUP($A11,'Annex 2 Designated EHV charges'!$A:$P,COLUMN(H11)+4,FALSE)),"")</f>
        <v>2.98</v>
      </c>
    </row>
    <row r="12" spans="1:14" x14ac:dyDescent="0.2">
      <c r="A12" s="91">
        <f t="array" ref="A12">IFERROR(INDEX('Annex 2 Designated EHV charges'!$A$11:$A$400, MATCH(0, IF(ISBLANK('Annex 2 Designated EHV charges'!$A$11:$A$400),1, COUNTIF(A$4:$A11, 'Annex 2 Designated EHV charges'!$A$11:$A$400)), 0)),"")</f>
        <v>162</v>
      </c>
      <c r="B12" s="91">
        <f>IF($A12="","",VLOOKUP($A12,'Annex 2 Designated EHV charges'!$A:$O,2,0))</f>
        <v>162</v>
      </c>
      <c r="C12" s="92" t="str">
        <f>IF($A12="","",VLOOKUP($A12,'Annex 2 Designated EHV charges'!$A:$O,3,0))</f>
        <v>1170001302506</v>
      </c>
      <c r="D12" s="91" t="str">
        <f>IF($A12="","",VLOOKUP($A12,'Annex 2 Designated EHV charges'!$A:$O,7,0))</f>
        <v>Thornton Estate</v>
      </c>
      <c r="E12" s="94">
        <f>IFERROR(IF(VLOOKUP($A12,'Annex 2 Designated EHV charges'!$A:$P,COLUMN(E12)+4,FALSE)=0,"",VLOOKUP($A12,'Annex 2 Designated EHV charges'!$A:$P,COLUMN(E12)+4,FALSE)),"")</f>
        <v>0.505</v>
      </c>
      <c r="F12" s="304">
        <f>IFERROR(IF(VLOOKUP($A12,'Annex 2 Designated EHV charges'!$A:$P,COLUMN(F12)+4,FALSE)=0,"",VLOOKUP($A12,'Annex 2 Designated EHV charges'!$A:$P,COLUMN(F12)+4,FALSE)),"")</f>
        <v>4.7</v>
      </c>
      <c r="G12" s="304">
        <f>IFERROR(IF(VLOOKUP($A12,'Annex 2 Designated EHV charges'!$A:$P,COLUMN(G12)+4,FALSE)=0,"",VLOOKUP($A12,'Annex 2 Designated EHV charges'!$A:$P,COLUMN(G12)+4,FALSE)),"")</f>
        <v>1.45</v>
      </c>
      <c r="H12" s="304">
        <f>IFERROR(IF(VLOOKUP($A12,'Annex 2 Designated EHV charges'!$A:$P,COLUMN(H12)+4,FALSE)=0,"",VLOOKUP($A12,'Annex 2 Designated EHV charges'!$A:$P,COLUMN(H12)+4,FALSE)),"")</f>
        <v>1.45</v>
      </c>
    </row>
    <row r="13" spans="1:14" x14ac:dyDescent="0.2">
      <c r="A13" s="91">
        <f t="array" ref="A13">IFERROR(INDEX('Annex 2 Designated EHV charges'!$A$11:$A$400, MATCH(0, IF(ISBLANK('Annex 2 Designated EHV charges'!$A$11:$A$400),1, COUNTIF(A$4:$A12, 'Annex 2 Designated EHV charges'!$A$11:$A$400)), 0)),"")</f>
        <v>163</v>
      </c>
      <c r="B13" s="91">
        <f>IF($A13="","",VLOOKUP($A13,'Annex 2 Designated EHV charges'!$A:$O,2,0))</f>
        <v>163</v>
      </c>
      <c r="C13" s="92" t="str">
        <f>IF($A13="","",VLOOKUP($A13,'Annex 2 Designated EHV charges'!$A:$O,3,0))</f>
        <v>1170001326302</v>
      </c>
      <c r="D13" s="91" t="str">
        <f>IF($A13="","",VLOOKUP($A13,'Annex 2 Designated EHV charges'!$A:$O,7,0))</f>
        <v>Battery Ln Boston ESS</v>
      </c>
      <c r="E13" s="94">
        <f>IFERROR(IF(VLOOKUP($A13,'Annex 2 Designated EHV charges'!$A:$P,COLUMN(E13)+4,FALSE)=0,"",VLOOKUP($A13,'Annex 2 Designated EHV charges'!$A:$P,COLUMN(E13)+4,FALSE)),"")</f>
        <v>2.3450000000000002</v>
      </c>
      <c r="F13" s="304">
        <f>IFERROR(IF(VLOOKUP($A13,'Annex 2 Designated EHV charges'!$A:$P,COLUMN(F13)+4,FALSE)=0,"",VLOOKUP($A13,'Annex 2 Designated EHV charges'!$A:$P,COLUMN(F13)+4,FALSE)),"")</f>
        <v>156.41</v>
      </c>
      <c r="G13" s="304">
        <f>IFERROR(IF(VLOOKUP($A13,'Annex 2 Designated EHV charges'!$A:$P,COLUMN(G13)+4,FALSE)=0,"",VLOOKUP($A13,'Annex 2 Designated EHV charges'!$A:$P,COLUMN(G13)+4,FALSE)),"")</f>
        <v>1.1000000000000001</v>
      </c>
      <c r="H13" s="304">
        <f>IFERROR(IF(VLOOKUP($A13,'Annex 2 Designated EHV charges'!$A:$P,COLUMN(H13)+4,FALSE)=0,"",VLOOKUP($A13,'Annex 2 Designated EHV charges'!$A:$P,COLUMN(H13)+4,FALSE)),"")</f>
        <v>1.1000000000000001</v>
      </c>
    </row>
    <row r="14" spans="1:14" x14ac:dyDescent="0.2">
      <c r="A14" s="91">
        <f t="array" ref="A14">IFERROR(INDEX('Annex 2 Designated EHV charges'!$A$11:$A$400, MATCH(0, IF(ISBLANK('Annex 2 Designated EHV charges'!$A$11:$A$400),1, COUNTIF(A$4:$A13, 'Annex 2 Designated EHV charges'!$A$11:$A$400)), 0)),"")</f>
        <v>166</v>
      </c>
      <c r="B14" s="91">
        <f>IF($A14="","",VLOOKUP($A14,'Annex 2 Designated EHV charges'!$A:$O,2,0))</f>
        <v>166</v>
      </c>
      <c r="C14" s="92">
        <f>IF($A14="","",VLOOKUP($A14,'Annex 2 Designated EHV charges'!$A:$O,3,0))</f>
        <v>1170001415724</v>
      </c>
      <c r="D14" s="91" t="str">
        <f>IF($A14="","",VLOOKUP($A14,'Annex 2 Designated EHV charges'!$A:$O,7,0))</f>
        <v>Whitecross Lane PV Park</v>
      </c>
      <c r="E14" s="94" t="str">
        <f>IFERROR(IF(VLOOKUP($A14,'Annex 2 Designated EHV charges'!$A:$P,COLUMN(E14)+4,FALSE)=0,"",VLOOKUP($A14,'Annex 2 Designated EHV charges'!$A:$P,COLUMN(E14)+4,FALSE)),"")</f>
        <v/>
      </c>
      <c r="F14" s="304">
        <f>IFERROR(IF(VLOOKUP($A14,'Annex 2 Designated EHV charges'!$A:$P,COLUMN(F14)+4,FALSE)=0,"",VLOOKUP($A14,'Annex 2 Designated EHV charges'!$A:$P,COLUMN(F14)+4,FALSE)),"")</f>
        <v>116.02</v>
      </c>
      <c r="G14" s="304">
        <f>IFERROR(IF(VLOOKUP($A14,'Annex 2 Designated EHV charges'!$A:$P,COLUMN(G14)+4,FALSE)=0,"",VLOOKUP($A14,'Annex 2 Designated EHV charges'!$A:$P,COLUMN(G14)+4,FALSE)),"")</f>
        <v>3.42</v>
      </c>
      <c r="H14" s="304">
        <f>IFERROR(IF(VLOOKUP($A14,'Annex 2 Designated EHV charges'!$A:$P,COLUMN(H14)+4,FALSE)=0,"",VLOOKUP($A14,'Annex 2 Designated EHV charges'!$A:$P,COLUMN(H14)+4,FALSE)),"")</f>
        <v>3.42</v>
      </c>
    </row>
    <row r="15" spans="1:14" x14ac:dyDescent="0.2">
      <c r="A15" s="91">
        <f t="array" ref="A15">IFERROR(INDEX('Annex 2 Designated EHV charges'!$A$11:$A$400, MATCH(0, IF(ISBLANK('Annex 2 Designated EHV charges'!$A$11:$A$400),1, COUNTIF(A$4:$A14, 'Annex 2 Designated EHV charges'!$A$11:$A$400)), 0)),"")</f>
        <v>167</v>
      </c>
      <c r="B15" s="91">
        <f>IF($A15="","",VLOOKUP($A15,'Annex 2 Designated EHV charges'!$A:$O,2,0))</f>
        <v>167</v>
      </c>
      <c r="C15" s="92" t="str">
        <f>IF($A15="","",VLOOKUP($A15,'Annex 2 Designated EHV charges'!$A:$O,3,0))</f>
        <v>1170001443100</v>
      </c>
      <c r="D15" s="91" t="str">
        <f>IF($A15="","",VLOOKUP($A15,'Annex 2 Designated EHV charges'!$A:$O,7,0))</f>
        <v>Streetfield Farm Watling PV</v>
      </c>
      <c r="E15" s="94">
        <f>IFERROR(IF(VLOOKUP($A15,'Annex 2 Designated EHV charges'!$A:$P,COLUMN(E15)+4,FALSE)=0,"",VLOOKUP($A15,'Annex 2 Designated EHV charges'!$A:$P,COLUMN(E15)+4,FALSE)),"")</f>
        <v>1.58</v>
      </c>
      <c r="F15" s="304">
        <f>IFERROR(IF(VLOOKUP($A15,'Annex 2 Designated EHV charges'!$A:$P,COLUMN(F15)+4,FALSE)=0,"",VLOOKUP($A15,'Annex 2 Designated EHV charges'!$A:$P,COLUMN(F15)+4,FALSE)),"")</f>
        <v>28.56</v>
      </c>
      <c r="G15" s="304">
        <f>IFERROR(IF(VLOOKUP($A15,'Annex 2 Designated EHV charges'!$A:$P,COLUMN(G15)+4,FALSE)=0,"",VLOOKUP($A15,'Annex 2 Designated EHV charges'!$A:$P,COLUMN(G15)+4,FALSE)),"")</f>
        <v>1.93</v>
      </c>
      <c r="H15" s="304">
        <f>IFERROR(IF(VLOOKUP($A15,'Annex 2 Designated EHV charges'!$A:$P,COLUMN(H15)+4,FALSE)=0,"",VLOOKUP($A15,'Annex 2 Designated EHV charges'!$A:$P,COLUMN(H15)+4,FALSE)),"")</f>
        <v>1.93</v>
      </c>
    </row>
    <row r="16" spans="1:14" x14ac:dyDescent="0.2">
      <c r="A16" s="91">
        <f t="array" ref="A16">IFERROR(INDEX('Annex 2 Designated EHV charges'!$A$11:$A$400, MATCH(0, IF(ISBLANK('Annex 2 Designated EHV charges'!$A$11:$A$400),1, COUNTIF(A$4:$A15, 'Annex 2 Designated EHV charges'!$A$11:$A$400)), 0)),"")</f>
        <v>168</v>
      </c>
      <c r="B16" s="91">
        <f>IF($A16="","",VLOOKUP($A16,'Annex 2 Designated EHV charges'!$A:$O,2,0))</f>
        <v>168</v>
      </c>
      <c r="C16" s="92">
        <f>IF($A16="","",VLOOKUP($A16,'Annex 2 Designated EHV charges'!$A:$O,3,0))</f>
        <v>1170001544439</v>
      </c>
      <c r="D16" s="91" t="str">
        <f>IF($A16="","",VLOOKUP($A16,'Annex 2 Designated EHV charges'!$A:$O,7,0))</f>
        <v>Gorse Lane Solar</v>
      </c>
      <c r="E16" s="94" t="str">
        <f>IFERROR(IF(VLOOKUP($A16,'Annex 2 Designated EHV charges'!$A:$P,COLUMN(E16)+4,FALSE)=0,"",VLOOKUP($A16,'Annex 2 Designated EHV charges'!$A:$P,COLUMN(E16)+4,FALSE)),"")</f>
        <v/>
      </c>
      <c r="F16" s="304">
        <f>IFERROR(IF(VLOOKUP($A16,'Annex 2 Designated EHV charges'!$A:$P,COLUMN(F16)+4,FALSE)=0,"",VLOOKUP($A16,'Annex 2 Designated EHV charges'!$A:$P,COLUMN(F16)+4,FALSE)),"")</f>
        <v>8.24</v>
      </c>
      <c r="G16" s="304">
        <f>IFERROR(IF(VLOOKUP($A16,'Annex 2 Designated EHV charges'!$A:$P,COLUMN(G16)+4,FALSE)=0,"",VLOOKUP($A16,'Annex 2 Designated EHV charges'!$A:$P,COLUMN(G16)+4,FALSE)),"")</f>
        <v>3.42</v>
      </c>
      <c r="H16" s="304">
        <f>IFERROR(IF(VLOOKUP($A16,'Annex 2 Designated EHV charges'!$A:$P,COLUMN(H16)+4,FALSE)=0,"",VLOOKUP($A16,'Annex 2 Designated EHV charges'!$A:$P,COLUMN(H16)+4,FALSE)),"")</f>
        <v>3.42</v>
      </c>
    </row>
    <row r="17" spans="1:8" x14ac:dyDescent="0.2">
      <c r="A17" s="91">
        <f t="array" ref="A17">IFERROR(INDEX('Annex 2 Designated EHV charges'!$A$11:$A$400, MATCH(0, IF(ISBLANK('Annex 2 Designated EHV charges'!$A$11:$A$400),1, COUNTIF(A$4:$A16, 'Annex 2 Designated EHV charges'!$A$11:$A$400)), 0)),"")</f>
        <v>169</v>
      </c>
      <c r="B17" s="91">
        <f>IF($A17="","",VLOOKUP($A17,'Annex 2 Designated EHV charges'!$A:$O,2,0))</f>
        <v>169</v>
      </c>
      <c r="C17" s="92">
        <f>IF($A17="","",VLOOKUP($A17,'Annex 2 Designated EHV charges'!$A:$O,3,0))</f>
        <v>1170001544633</v>
      </c>
      <c r="D17" s="91" t="str">
        <f>IF($A17="","",VLOOKUP($A17,'Annex 2 Designated EHV charges'!$A:$O,7,0))</f>
        <v>Gorse Lane Solar Ext</v>
      </c>
      <c r="E17" s="94" t="str">
        <f>IFERROR(IF(VLOOKUP($A17,'Annex 2 Designated EHV charges'!$A:$P,COLUMN(E17)+4,FALSE)=0,"",VLOOKUP($A17,'Annex 2 Designated EHV charges'!$A:$P,COLUMN(E17)+4,FALSE)),"")</f>
        <v/>
      </c>
      <c r="F17" s="304">
        <f>IFERROR(IF(VLOOKUP($A17,'Annex 2 Designated EHV charges'!$A:$P,COLUMN(F17)+4,FALSE)=0,"",VLOOKUP($A17,'Annex 2 Designated EHV charges'!$A:$P,COLUMN(F17)+4,FALSE)),"")</f>
        <v>8.07</v>
      </c>
      <c r="G17" s="304">
        <f>IFERROR(IF(VLOOKUP($A17,'Annex 2 Designated EHV charges'!$A:$P,COLUMN(G17)+4,FALSE)=0,"",VLOOKUP($A17,'Annex 2 Designated EHV charges'!$A:$P,COLUMN(G17)+4,FALSE)),"")</f>
        <v>3.42</v>
      </c>
      <c r="H17" s="304">
        <f>IFERROR(IF(VLOOKUP($A17,'Annex 2 Designated EHV charges'!$A:$P,COLUMN(H17)+4,FALSE)=0,"",VLOOKUP($A17,'Annex 2 Designated EHV charges'!$A:$P,COLUMN(H17)+4,FALSE)),"")</f>
        <v>3.42</v>
      </c>
    </row>
    <row r="18" spans="1:8" x14ac:dyDescent="0.2">
      <c r="A18" s="91">
        <f t="array" ref="A18">IFERROR(INDEX('Annex 2 Designated EHV charges'!$A$11:$A$400, MATCH(0, IF(ISBLANK('Annex 2 Designated EHV charges'!$A$11:$A$400),1, COUNTIF(A$4:$A17, 'Annex 2 Designated EHV charges'!$A$11:$A$400)), 0)),"")</f>
        <v>173</v>
      </c>
      <c r="B18" s="91">
        <f>IF($A18="","",VLOOKUP($A18,'Annex 2 Designated EHV charges'!$A:$O,2,0))</f>
        <v>173</v>
      </c>
      <c r="C18" s="92">
        <f>IF($A18="","",VLOOKUP($A18,'Annex 2 Designated EHV charges'!$A:$O,3,0))</f>
        <v>1170001694589</v>
      </c>
      <c r="D18" s="91" t="str">
        <f>IF($A18="","",VLOOKUP($A18,'Annex 2 Designated EHV charges'!$A:$O,7,0))</f>
        <v>Highgrounds STOR</v>
      </c>
      <c r="E18" s="94" t="str">
        <f>IFERROR(IF(VLOOKUP($A18,'Annex 2 Designated EHV charges'!$A:$P,COLUMN(E18)+4,FALSE)=0,"",VLOOKUP($A18,'Annex 2 Designated EHV charges'!$A:$P,COLUMN(E18)+4,FALSE)),"")</f>
        <v/>
      </c>
      <c r="F18" s="304">
        <f>IFERROR(IF(VLOOKUP($A18,'Annex 2 Designated EHV charges'!$A:$P,COLUMN(F18)+4,FALSE)=0,"",VLOOKUP($A18,'Annex 2 Designated EHV charges'!$A:$P,COLUMN(F18)+4,FALSE)),"")</f>
        <v>4.58</v>
      </c>
      <c r="G18" s="304">
        <f>IFERROR(IF(VLOOKUP($A18,'Annex 2 Designated EHV charges'!$A:$P,COLUMN(G18)+4,FALSE)=0,"",VLOOKUP($A18,'Annex 2 Designated EHV charges'!$A:$P,COLUMN(G18)+4,FALSE)),"")</f>
        <v>1.18</v>
      </c>
      <c r="H18" s="304">
        <f>IFERROR(IF(VLOOKUP($A18,'Annex 2 Designated EHV charges'!$A:$P,COLUMN(H18)+4,FALSE)=0,"",VLOOKUP($A18,'Annex 2 Designated EHV charges'!$A:$P,COLUMN(H18)+4,FALSE)),"")</f>
        <v>1.18</v>
      </c>
    </row>
    <row r="19" spans="1:8" x14ac:dyDescent="0.2">
      <c r="A19" s="91">
        <f t="array" ref="A19">IFERROR(INDEX('Annex 2 Designated EHV charges'!$A$11:$A$400, MATCH(0, IF(ISBLANK('Annex 2 Designated EHV charges'!$A$11:$A$400),1, COUNTIF(A$4:$A18, 'Annex 2 Designated EHV charges'!$A$11:$A$400)), 0)),"")</f>
        <v>176</v>
      </c>
      <c r="B19" s="91">
        <f>IF($A19="","",VLOOKUP($A19,'Annex 2 Designated EHV charges'!$A:$O,2,0))</f>
        <v>176</v>
      </c>
      <c r="C19" s="92">
        <f>IF($A19="","",VLOOKUP($A19,'Annex 2 Designated EHV charges'!$A:$O,3,0))</f>
        <v>1170001813100</v>
      </c>
      <c r="D19" s="91" t="str">
        <f>IF($A19="","",VLOOKUP($A19,'Annex 2 Designated EHV charges'!$A:$O,7,0))</f>
        <v>Manor Farm</v>
      </c>
      <c r="E19" s="94" t="str">
        <f>IFERROR(IF(VLOOKUP($A19,'Annex 2 Designated EHV charges'!$A:$P,COLUMN(E19)+4,FALSE)=0,"",VLOOKUP($A19,'Annex 2 Designated EHV charges'!$A:$P,COLUMN(E19)+4,FALSE)),"")</f>
        <v/>
      </c>
      <c r="F19" s="304">
        <f>IFERROR(IF(VLOOKUP($A19,'Annex 2 Designated EHV charges'!$A:$P,COLUMN(F19)+4,FALSE)=0,"",VLOOKUP($A19,'Annex 2 Designated EHV charges'!$A:$P,COLUMN(F19)+4,FALSE)),"")</f>
        <v>460.01</v>
      </c>
      <c r="G19" s="304">
        <f>IFERROR(IF(VLOOKUP($A19,'Annex 2 Designated EHV charges'!$A:$P,COLUMN(G19)+4,FALSE)=0,"",VLOOKUP($A19,'Annex 2 Designated EHV charges'!$A:$P,COLUMN(G19)+4,FALSE)),"")</f>
        <v>2.77</v>
      </c>
      <c r="H19" s="304">
        <f>IFERROR(IF(VLOOKUP($A19,'Annex 2 Designated EHV charges'!$A:$P,COLUMN(H19)+4,FALSE)=0,"",VLOOKUP($A19,'Annex 2 Designated EHV charges'!$A:$P,COLUMN(H19)+4,FALSE)),"")</f>
        <v>2.77</v>
      </c>
    </row>
    <row r="20" spans="1:8" x14ac:dyDescent="0.2">
      <c r="A20" s="91">
        <f t="array" ref="A20">IFERROR(INDEX('Annex 2 Designated EHV charges'!$A$11:$A$400, MATCH(0, IF(ISBLANK('Annex 2 Designated EHV charges'!$A$11:$A$400),1, COUNTIF(A$4:$A19, 'Annex 2 Designated EHV charges'!$A$11:$A$400)), 0)),"")</f>
        <v>177</v>
      </c>
      <c r="B20" s="91">
        <f>IF($A20="","",VLOOKUP($A20,'Annex 2 Designated EHV charges'!$A:$O,2,0))</f>
        <v>177</v>
      </c>
      <c r="C20" s="92" t="str">
        <f>IF($A20="","",VLOOKUP($A20,'Annex 2 Designated EHV charges'!$A:$O,3,0))</f>
        <v>1170001815428</v>
      </c>
      <c r="D20" s="91" t="str">
        <f>IF($A20="","",VLOOKUP($A20,'Annex 2 Designated EHV charges'!$A:$O,7,0))</f>
        <v>Potash Farm A ESS</v>
      </c>
      <c r="E20" s="94" t="str">
        <f>IFERROR(IF(VLOOKUP($A20,'Annex 2 Designated EHV charges'!$A:$P,COLUMN(E20)+4,FALSE)=0,"",VLOOKUP($A20,'Annex 2 Designated EHV charges'!$A:$P,COLUMN(E20)+4,FALSE)),"")</f>
        <v/>
      </c>
      <c r="F20" s="304">
        <f>IFERROR(IF(VLOOKUP($A20,'Annex 2 Designated EHV charges'!$A:$P,COLUMN(F20)+4,FALSE)=0,"",VLOOKUP($A20,'Annex 2 Designated EHV charges'!$A:$P,COLUMN(F20)+4,FALSE)),"")</f>
        <v>467.09</v>
      </c>
      <c r="G20" s="304">
        <f>IFERROR(IF(VLOOKUP($A20,'Annex 2 Designated EHV charges'!$A:$P,COLUMN(G20)+4,FALSE)=0,"",VLOOKUP($A20,'Annex 2 Designated EHV charges'!$A:$P,COLUMN(G20)+4,FALSE)),"")</f>
        <v>0.63</v>
      </c>
      <c r="H20" s="304">
        <f>IFERROR(IF(VLOOKUP($A20,'Annex 2 Designated EHV charges'!$A:$P,COLUMN(H20)+4,FALSE)=0,"",VLOOKUP($A20,'Annex 2 Designated EHV charges'!$A:$P,COLUMN(H20)+4,FALSE)),"")</f>
        <v>0.63</v>
      </c>
    </row>
    <row r="21" spans="1:8" x14ac:dyDescent="0.2">
      <c r="A21" s="91">
        <f t="array" ref="A21">IFERROR(INDEX('Annex 2 Designated EHV charges'!$A$11:$A$400, MATCH(0, IF(ISBLANK('Annex 2 Designated EHV charges'!$A$11:$A$400),1, COUNTIF(A$4:$A20, 'Annex 2 Designated EHV charges'!$A$11:$A$400)), 0)),"")</f>
        <v>178</v>
      </c>
      <c r="B21" s="91">
        <f>IF($A21="","",VLOOKUP($A21,'Annex 2 Designated EHV charges'!$A:$O,2,0))</f>
        <v>178</v>
      </c>
      <c r="C21" s="92">
        <f>IF($A21="","",VLOOKUP($A21,'Annex 2 Designated EHV charges'!$A:$O,3,0))</f>
        <v>1170001777720</v>
      </c>
      <c r="D21" s="91" t="str">
        <f>IF($A21="","",VLOOKUP($A21,'Annex 2 Designated EHV charges'!$A:$O,7,0))</f>
        <v>Potash Farm B ESS</v>
      </c>
      <c r="E21" s="94" t="str">
        <f>IFERROR(IF(VLOOKUP($A21,'Annex 2 Designated EHV charges'!$A:$P,COLUMN(E21)+4,FALSE)=0,"",VLOOKUP($A21,'Annex 2 Designated EHV charges'!$A:$P,COLUMN(E21)+4,FALSE)),"")</f>
        <v/>
      </c>
      <c r="F21" s="304">
        <f>IFERROR(IF(VLOOKUP($A21,'Annex 2 Designated EHV charges'!$A:$P,COLUMN(F21)+4,FALSE)=0,"",VLOOKUP($A21,'Annex 2 Designated EHV charges'!$A:$P,COLUMN(F21)+4,FALSE)),"")</f>
        <v>467.09</v>
      </c>
      <c r="G21" s="304">
        <f>IFERROR(IF(VLOOKUP($A21,'Annex 2 Designated EHV charges'!$A:$P,COLUMN(G21)+4,FALSE)=0,"",VLOOKUP($A21,'Annex 2 Designated EHV charges'!$A:$P,COLUMN(G21)+4,FALSE)),"")</f>
        <v>0.63</v>
      </c>
      <c r="H21" s="304">
        <f>IFERROR(IF(VLOOKUP($A21,'Annex 2 Designated EHV charges'!$A:$P,COLUMN(H21)+4,FALSE)=0,"",VLOOKUP($A21,'Annex 2 Designated EHV charges'!$A:$P,COLUMN(H21)+4,FALSE)),"")</f>
        <v>0.63</v>
      </c>
    </row>
    <row r="22" spans="1:8" x14ac:dyDescent="0.2">
      <c r="A22" s="91">
        <f t="array" ref="A22">IFERROR(INDEX('Annex 2 Designated EHV charges'!$A$11:$A$400, MATCH(0, IF(ISBLANK('Annex 2 Designated EHV charges'!$A$11:$A$400),1, COUNTIF(A$4:$A21, 'Annex 2 Designated EHV charges'!$A$11:$A$400)), 0)),"")</f>
        <v>253</v>
      </c>
      <c r="B22" s="91">
        <f>IF($A22="","",VLOOKUP($A22,'Annex 2 Designated EHV charges'!$A:$O,2,0))</f>
        <v>253</v>
      </c>
      <c r="C22" s="92" t="str">
        <f>IF($A22="","",VLOOKUP($A22,'Annex 2 Designated EHV charges'!$A:$O,3,0))</f>
        <v>1170001236847</v>
      </c>
      <c r="D22" s="91" t="str">
        <f>IF($A22="","",VLOOKUP($A22,'Annex 2 Designated EHV charges'!$A:$O,7,0))</f>
        <v>Branston Potato Farm</v>
      </c>
      <c r="E22" s="94" t="str">
        <f>IFERROR(IF(VLOOKUP($A22,'Annex 2 Designated EHV charges'!$A:$P,COLUMN(E22)+4,FALSE)=0,"",VLOOKUP($A22,'Annex 2 Designated EHV charges'!$A:$P,COLUMN(E22)+4,FALSE)),"")</f>
        <v/>
      </c>
      <c r="F22" s="304">
        <f>IFERROR(IF(VLOOKUP($A22,'Annex 2 Designated EHV charges'!$A:$P,COLUMN(F22)+4,FALSE)=0,"",VLOOKUP($A22,'Annex 2 Designated EHV charges'!$A:$P,COLUMN(F22)+4,FALSE)),"")</f>
        <v>8.1</v>
      </c>
      <c r="G22" s="304">
        <f>IFERROR(IF(VLOOKUP($A22,'Annex 2 Designated EHV charges'!$A:$P,COLUMN(G22)+4,FALSE)=0,"",VLOOKUP($A22,'Annex 2 Designated EHV charges'!$A:$P,COLUMN(G22)+4,FALSE)),"")</f>
        <v>1.9</v>
      </c>
      <c r="H22" s="304">
        <f>IFERROR(IF(VLOOKUP($A22,'Annex 2 Designated EHV charges'!$A:$P,COLUMN(H22)+4,FALSE)=0,"",VLOOKUP($A22,'Annex 2 Designated EHV charges'!$A:$P,COLUMN(H22)+4,FALSE)),"")</f>
        <v>1.9</v>
      </c>
    </row>
    <row r="23" spans="1:8" x14ac:dyDescent="0.2">
      <c r="A23" s="91">
        <f t="array" ref="A23">IFERROR(INDEX('Annex 2 Designated EHV charges'!$A$11:$A$400, MATCH(0, IF(ISBLANK('Annex 2 Designated EHV charges'!$A$11:$A$400),1, COUNTIF(A$4:$A22, 'Annex 2 Designated EHV charges'!$A$11:$A$400)), 0)),"")</f>
        <v>254</v>
      </c>
      <c r="B23" s="91">
        <f>IF($A23="","",VLOOKUP($A23,'Annex 2 Designated EHV charges'!$A:$O,2,0))</f>
        <v>254</v>
      </c>
      <c r="C23" s="92" t="str">
        <f>IF($A23="","",VLOOKUP($A23,'Annex 2 Designated EHV charges'!$A:$O,3,0))</f>
        <v>1170001326288</v>
      </c>
      <c r="D23" s="91" t="str">
        <f>IF($A23="","",VLOOKUP($A23,'Annex 2 Designated EHV charges'!$A:$O,7,0))</f>
        <v>Cotham Grange 132 PV</v>
      </c>
      <c r="E23" s="94" t="str">
        <f>IFERROR(IF(VLOOKUP($A23,'Annex 2 Designated EHV charges'!$A:$P,COLUMN(E23)+4,FALSE)=0,"",VLOOKUP($A23,'Annex 2 Designated EHV charges'!$A:$P,COLUMN(E23)+4,FALSE)),"")</f>
        <v/>
      </c>
      <c r="F23" s="304">
        <f>IFERROR(IF(VLOOKUP($A23,'Annex 2 Designated EHV charges'!$A:$P,COLUMN(F23)+4,FALSE)=0,"",VLOOKUP($A23,'Annex 2 Designated EHV charges'!$A:$P,COLUMN(F23)+4,FALSE)),"")</f>
        <v>10.29</v>
      </c>
      <c r="G23" s="304">
        <f>IFERROR(IF(VLOOKUP($A23,'Annex 2 Designated EHV charges'!$A:$P,COLUMN(G23)+4,FALSE)=0,"",VLOOKUP($A23,'Annex 2 Designated EHV charges'!$A:$P,COLUMN(G23)+4,FALSE)),"")</f>
        <v>3.04</v>
      </c>
      <c r="H23" s="304">
        <f>IFERROR(IF(VLOOKUP($A23,'Annex 2 Designated EHV charges'!$A:$P,COLUMN(H23)+4,FALSE)=0,"",VLOOKUP($A23,'Annex 2 Designated EHV charges'!$A:$P,COLUMN(H23)+4,FALSE)),"")</f>
        <v>3.04</v>
      </c>
    </row>
    <row r="24" spans="1:8" x14ac:dyDescent="0.2">
      <c r="A24" s="91">
        <f t="array" ref="A24">IFERROR(INDEX('Annex 2 Designated EHV charges'!$A$11:$A$400, MATCH(0, IF(ISBLANK('Annex 2 Designated EHV charges'!$A$11:$A$400),1, COUNTIF(A$4:$A23, 'Annex 2 Designated EHV charges'!$A$11:$A$400)), 0)),"")</f>
        <v>255</v>
      </c>
      <c r="B24" s="91">
        <f>IF($A24="","",VLOOKUP($A24,'Annex 2 Designated EHV charges'!$A:$O,2,0))</f>
        <v>255</v>
      </c>
      <c r="C24" s="92" t="str">
        <f>IF($A24="","",VLOOKUP($A24,'Annex 2 Designated EHV charges'!$A:$O,3,0))</f>
        <v>1170001439707</v>
      </c>
      <c r="D24" s="91" t="str">
        <f>IF($A24="","",VLOOKUP($A24,'Annex 2 Designated EHV charges'!$A:$O,7,0))</f>
        <v>Newhurst ERF 132 EFW</v>
      </c>
      <c r="E24" s="94" t="str">
        <f>IFERROR(IF(VLOOKUP($A24,'Annex 2 Designated EHV charges'!$A:$P,COLUMN(E24)+4,FALSE)=0,"",VLOOKUP($A24,'Annex 2 Designated EHV charges'!$A:$P,COLUMN(E24)+4,FALSE)),"")</f>
        <v/>
      </c>
      <c r="F24" s="304">
        <f>IFERROR(IF(VLOOKUP($A24,'Annex 2 Designated EHV charges'!$A:$P,COLUMN(F24)+4,FALSE)=0,"",VLOOKUP($A24,'Annex 2 Designated EHV charges'!$A:$P,COLUMN(F24)+4,FALSE)),"")</f>
        <v>629.07000000000005</v>
      </c>
      <c r="G24" s="304">
        <f>IFERROR(IF(VLOOKUP($A24,'Annex 2 Designated EHV charges'!$A:$P,COLUMN(G24)+4,FALSE)=0,"",VLOOKUP($A24,'Annex 2 Designated EHV charges'!$A:$P,COLUMN(G24)+4,FALSE)),"")</f>
        <v>1.86</v>
      </c>
      <c r="H24" s="304">
        <f>IFERROR(IF(VLOOKUP($A24,'Annex 2 Designated EHV charges'!$A:$P,COLUMN(H24)+4,FALSE)=0,"",VLOOKUP($A24,'Annex 2 Designated EHV charges'!$A:$P,COLUMN(H24)+4,FALSE)),"")</f>
        <v>1.86</v>
      </c>
    </row>
    <row r="25" spans="1:8" x14ac:dyDescent="0.2">
      <c r="A25" s="91">
        <f t="array" ref="A25">IFERROR(INDEX('Annex 2 Designated EHV charges'!$A$11:$A$400, MATCH(0, IF(ISBLANK('Annex 2 Designated EHV charges'!$A$11:$A$400),1, COUNTIF(A$4:$A24, 'Annex 2 Designated EHV charges'!$A$11:$A$400)), 0)),"")</f>
        <v>256</v>
      </c>
      <c r="B25" s="91">
        <f>IF($A25="","",VLOOKUP($A25,'Annex 2 Designated EHV charges'!$A:$O,2,0))</f>
        <v>256</v>
      </c>
      <c r="C25" s="92">
        <f>IF($A25="","",VLOOKUP($A25,'Annex 2 Designated EHV charges'!$A:$O,3,0))</f>
        <v>1170001496013</v>
      </c>
      <c r="D25" s="91" t="str">
        <f>IF($A25="","",VLOOKUP($A25,'Annex 2 Designated EHV charges'!$A:$O,7,0))</f>
        <v>Grafton Underwood</v>
      </c>
      <c r="E25" s="94" t="str">
        <f>IFERROR(IF(VLOOKUP($A25,'Annex 2 Designated EHV charges'!$A:$P,COLUMN(E25)+4,FALSE)=0,"",VLOOKUP($A25,'Annex 2 Designated EHV charges'!$A:$P,COLUMN(E25)+4,FALSE)),"")</f>
        <v/>
      </c>
      <c r="F25" s="304">
        <f>IFERROR(IF(VLOOKUP($A25,'Annex 2 Designated EHV charges'!$A:$P,COLUMN(F25)+4,FALSE)=0,"",VLOOKUP($A25,'Annex 2 Designated EHV charges'!$A:$P,COLUMN(F25)+4,FALSE)),"")</f>
        <v>2.1</v>
      </c>
      <c r="G25" s="304">
        <f>IFERROR(IF(VLOOKUP($A25,'Annex 2 Designated EHV charges'!$A:$P,COLUMN(G25)+4,FALSE)=0,"",VLOOKUP($A25,'Annex 2 Designated EHV charges'!$A:$P,COLUMN(G25)+4,FALSE)),"")</f>
        <v>2.2999999999999998</v>
      </c>
      <c r="H25" s="304">
        <f>IFERROR(IF(VLOOKUP($A25,'Annex 2 Designated EHV charges'!$A:$P,COLUMN(H25)+4,FALSE)=0,"",VLOOKUP($A25,'Annex 2 Designated EHV charges'!$A:$P,COLUMN(H25)+4,FALSE)),"")</f>
        <v>2.2999999999999998</v>
      </c>
    </row>
    <row r="26" spans="1:8" x14ac:dyDescent="0.2">
      <c r="A26" s="91">
        <f t="array" ref="A26">IFERROR(INDEX('Annex 2 Designated EHV charges'!$A$11:$A$400, MATCH(0, IF(ISBLANK('Annex 2 Designated EHV charges'!$A$11:$A$400),1, COUNTIF(A$4:$A25, 'Annex 2 Designated EHV charges'!$A$11:$A$400)), 0)),"")</f>
        <v>257</v>
      </c>
      <c r="B26" s="91">
        <f>IF($A26="","",VLOOKUP($A26,'Annex 2 Designated EHV charges'!$A:$O,2,0))</f>
        <v>257</v>
      </c>
      <c r="C26" s="92" t="str">
        <f>IF($A26="","",VLOOKUP($A26,'Annex 2 Designated EHV charges'!$A:$O,3,0))</f>
        <v>1170001534811</v>
      </c>
      <c r="D26" s="91" t="str">
        <f>IF($A26="","",VLOOKUP($A26,'Annex 2 Designated EHV charges'!$A:$O,7,0))</f>
        <v>Desford Road BESS 132</v>
      </c>
      <c r="E26" s="94" t="str">
        <f>IFERROR(IF(VLOOKUP($A26,'Annex 2 Designated EHV charges'!$A:$P,COLUMN(E26)+4,FALSE)=0,"",VLOOKUP($A26,'Annex 2 Designated EHV charges'!$A:$P,COLUMN(E26)+4,FALSE)),"")</f>
        <v/>
      </c>
      <c r="F26" s="304">
        <f>IFERROR(IF(VLOOKUP($A26,'Annex 2 Designated EHV charges'!$A:$P,COLUMN(F26)+4,FALSE)=0,"",VLOOKUP($A26,'Annex 2 Designated EHV charges'!$A:$P,COLUMN(F26)+4,FALSE)),"")</f>
        <v>467.09</v>
      </c>
      <c r="G26" s="304">
        <f>IFERROR(IF(VLOOKUP($A26,'Annex 2 Designated EHV charges'!$A:$P,COLUMN(G26)+4,FALSE)=0,"",VLOOKUP($A26,'Annex 2 Designated EHV charges'!$A:$P,COLUMN(G26)+4,FALSE)),"")</f>
        <v>2</v>
      </c>
      <c r="H26" s="304">
        <f>IFERROR(IF(VLOOKUP($A26,'Annex 2 Designated EHV charges'!$A:$P,COLUMN(H26)+4,FALSE)=0,"",VLOOKUP($A26,'Annex 2 Designated EHV charges'!$A:$P,COLUMN(H26)+4,FALSE)),"")</f>
        <v>2</v>
      </c>
    </row>
    <row r="27" spans="1:8" x14ac:dyDescent="0.2">
      <c r="A27" s="91">
        <f t="array" ref="A27">IFERROR(INDEX('Annex 2 Designated EHV charges'!$A$11:$A$400, MATCH(0, IF(ISBLANK('Annex 2 Designated EHV charges'!$A$11:$A$400),1, COUNTIF(A$4:$A26, 'Annex 2 Designated EHV charges'!$A$11:$A$400)), 0)),"")</f>
        <v>260</v>
      </c>
      <c r="B27" s="91">
        <f>IF($A27="","",VLOOKUP($A27,'Annex 2 Designated EHV charges'!$A:$O,2,0))</f>
        <v>260</v>
      </c>
      <c r="C27" s="92">
        <f>IF($A27="","",VLOOKUP($A27,'Annex 2 Designated EHV charges'!$A:$O,3,0))</f>
        <v>1170001875862</v>
      </c>
      <c r="D27" s="91" t="str">
        <f>IF($A27="","",VLOOKUP($A27,'Annex 2 Designated EHV charges'!$A:$O,7,0))</f>
        <v>Land at Low Farm</v>
      </c>
      <c r="E27" s="94" t="str">
        <f>IFERROR(IF(VLOOKUP($A27,'Annex 2 Designated EHV charges'!$A:$P,COLUMN(E27)+4,FALSE)=0,"",VLOOKUP($A27,'Annex 2 Designated EHV charges'!$A:$P,COLUMN(E27)+4,FALSE)),"")</f>
        <v/>
      </c>
      <c r="F27" s="304">
        <f>IFERROR(IF(VLOOKUP($A27,'Annex 2 Designated EHV charges'!$A:$P,COLUMN(F27)+4,FALSE)=0,"",VLOOKUP($A27,'Annex 2 Designated EHV charges'!$A:$P,COLUMN(F27)+4,FALSE)),"")</f>
        <v>2.7</v>
      </c>
      <c r="G27" s="304">
        <f>IFERROR(IF(VLOOKUP($A27,'Annex 2 Designated EHV charges'!$A:$P,COLUMN(G27)+4,FALSE)=0,"",VLOOKUP($A27,'Annex 2 Designated EHV charges'!$A:$P,COLUMN(G27)+4,FALSE)),"")</f>
        <v>1.05</v>
      </c>
      <c r="H27" s="304">
        <f>IFERROR(IF(VLOOKUP($A27,'Annex 2 Designated EHV charges'!$A:$P,COLUMN(H27)+4,FALSE)=0,"",VLOOKUP($A27,'Annex 2 Designated EHV charges'!$A:$P,COLUMN(H27)+4,FALSE)),"")</f>
        <v>1.05</v>
      </c>
    </row>
    <row r="28" spans="1:8" ht="25.5" x14ac:dyDescent="0.2">
      <c r="A28" s="91">
        <f t="array" ref="A28">IFERROR(INDEX('Annex 2 Designated EHV charges'!$A$11:$A$400, MATCH(0, IF(ISBLANK('Annex 2 Designated EHV charges'!$A$11:$A$400),1, COUNTIF(A$4:$A27, 'Annex 2 Designated EHV charges'!$A$11:$A$400)), 0)),"")</f>
        <v>281</v>
      </c>
      <c r="B28" s="91">
        <f>IF($A28="","",VLOOKUP($A28,'Annex 2 Designated EHV charges'!$A:$O,2,0))</f>
        <v>281</v>
      </c>
      <c r="C28" s="92" t="str">
        <f>IF($A28="","",VLOOKUP($A28,'Annex 2 Designated EHV charges'!$A:$O,3,0))</f>
        <v>1170000946973
1170000946982</v>
      </c>
      <c r="D28" s="91" t="str">
        <f>IF($A28="","",VLOOKUP($A28,'Annex 2 Designated EHV charges'!$A:$O,7,0))</f>
        <v>Jaguar Land Rover Whitley</v>
      </c>
      <c r="E28" s="94">
        <f>IFERROR(IF(VLOOKUP($A28,'Annex 2 Designated EHV charges'!$A:$P,COLUMN(E28)+4,FALSE)=0,"",VLOOKUP($A28,'Annex 2 Designated EHV charges'!$A:$P,COLUMN(E28)+4,FALSE)),"")</f>
        <v>1.6579999999999999</v>
      </c>
      <c r="F28" s="304">
        <f>IFERROR(IF(VLOOKUP($A28,'Annex 2 Designated EHV charges'!$A:$P,COLUMN(F28)+4,FALSE)=0,"",VLOOKUP($A28,'Annex 2 Designated EHV charges'!$A:$P,COLUMN(F28)+4,FALSE)),"")</f>
        <v>18270.25</v>
      </c>
      <c r="G28" s="304">
        <f>IFERROR(IF(VLOOKUP($A28,'Annex 2 Designated EHV charges'!$A:$P,COLUMN(G28)+4,FALSE)=0,"",VLOOKUP($A28,'Annex 2 Designated EHV charges'!$A:$P,COLUMN(G28)+4,FALSE)),"")</f>
        <v>0.96</v>
      </c>
      <c r="H28" s="304">
        <f>IFERROR(IF(VLOOKUP($A28,'Annex 2 Designated EHV charges'!$A:$P,COLUMN(H28)+4,FALSE)=0,"",VLOOKUP($A28,'Annex 2 Designated EHV charges'!$A:$P,COLUMN(H28)+4,FALSE)),"")</f>
        <v>0.96</v>
      </c>
    </row>
    <row r="29" spans="1:8" ht="25.5" x14ac:dyDescent="0.2">
      <c r="A29" s="91">
        <f t="array" ref="A29">IFERROR(INDEX('Annex 2 Designated EHV charges'!$A$11:$A$400, MATCH(0, IF(ISBLANK('Annex 2 Designated EHV charges'!$A$11:$A$400),1, COUNTIF(A$4:$A28, 'Annex 2 Designated EHV charges'!$A$11:$A$400)), 0)),"")</f>
        <v>282</v>
      </c>
      <c r="B29" s="91">
        <f>IF($A29="","",VLOOKUP($A29,'Annex 2 Designated EHV charges'!$A:$O,2,0))</f>
        <v>282</v>
      </c>
      <c r="C29" s="92" t="str">
        <f>IF($A29="","",VLOOKUP($A29,'Annex 2 Designated EHV charges'!$A:$O,3,0))</f>
        <v>1170001293394
1170001293400</v>
      </c>
      <c r="D29" s="91" t="str">
        <f>IF($A29="","",VLOOKUP($A29,'Annex 2 Designated EHV charges'!$A:$O,7,0))</f>
        <v>Long Itchington Northern Portal</v>
      </c>
      <c r="E29" s="94">
        <f>IFERROR(IF(VLOOKUP($A29,'Annex 2 Designated EHV charges'!$A:$P,COLUMN(E29)+4,FALSE)=0,"",VLOOKUP($A29,'Annex 2 Designated EHV charges'!$A:$P,COLUMN(E29)+4,FALSE)),"")</f>
        <v>1.7649999999999999</v>
      </c>
      <c r="F29" s="304">
        <f>IFERROR(IF(VLOOKUP($A29,'Annex 2 Designated EHV charges'!$A:$P,COLUMN(F29)+4,FALSE)=0,"",VLOOKUP($A29,'Annex 2 Designated EHV charges'!$A:$P,COLUMN(F29)+4,FALSE)),"")</f>
        <v>20997.14</v>
      </c>
      <c r="G29" s="304">
        <f>IFERROR(IF(VLOOKUP($A29,'Annex 2 Designated EHV charges'!$A:$P,COLUMN(G29)+4,FALSE)=0,"",VLOOKUP($A29,'Annex 2 Designated EHV charges'!$A:$P,COLUMN(G29)+4,FALSE)),"")</f>
        <v>1.33</v>
      </c>
      <c r="H29" s="304">
        <f>IFERROR(IF(VLOOKUP($A29,'Annex 2 Designated EHV charges'!$A:$P,COLUMN(H29)+4,FALSE)=0,"",VLOOKUP($A29,'Annex 2 Designated EHV charges'!$A:$P,COLUMN(H29)+4,FALSE)),"")</f>
        <v>1.33</v>
      </c>
    </row>
    <row r="30" spans="1:8" x14ac:dyDescent="0.2">
      <c r="A30" s="91">
        <f t="array" ref="A30">IFERROR(INDEX('Annex 2 Designated EHV charges'!$A$11:$A$400, MATCH(0, IF(ISBLANK('Annex 2 Designated EHV charges'!$A$11:$A$400),1, COUNTIF(A$4:$A29, 'Annex 2 Designated EHV charges'!$A$11:$A$400)), 0)),"")</f>
        <v>292</v>
      </c>
      <c r="B30" s="91">
        <f>IF($A30="","",VLOOKUP($A30,'Annex 2 Designated EHV charges'!$A:$O,2,0))</f>
        <v>292</v>
      </c>
      <c r="C30" s="92" t="str">
        <f>IF($A30="","",VLOOKUP($A30,'Annex 2 Designated EHV charges'!$A:$O,3,0))</f>
        <v>1170000480680</v>
      </c>
      <c r="D30" s="91" t="str">
        <f>IF($A30="","",VLOOKUP($A30,'Annex 2 Designated EHV charges'!$A:$O,7,0))</f>
        <v>Yew Tree Farm PV</v>
      </c>
      <c r="E30" s="94" t="str">
        <f>IFERROR(IF(VLOOKUP($A30,'Annex 2 Designated EHV charges'!$A:$P,COLUMN(E30)+4,FALSE)=0,"",VLOOKUP($A30,'Annex 2 Designated EHV charges'!$A:$P,COLUMN(E30)+4,FALSE)),"")</f>
        <v/>
      </c>
      <c r="F30" s="304">
        <f>IFERROR(IF(VLOOKUP($A30,'Annex 2 Designated EHV charges'!$A:$P,COLUMN(F30)+4,FALSE)=0,"",VLOOKUP($A30,'Annex 2 Designated EHV charges'!$A:$P,COLUMN(F30)+4,FALSE)),"")</f>
        <v>2.59</v>
      </c>
      <c r="G30" s="304">
        <f>IFERROR(IF(VLOOKUP($A30,'Annex 2 Designated EHV charges'!$A:$P,COLUMN(G30)+4,FALSE)=0,"",VLOOKUP($A30,'Annex 2 Designated EHV charges'!$A:$P,COLUMN(G30)+4,FALSE)),"")</f>
        <v>2.48</v>
      </c>
      <c r="H30" s="304">
        <f>IFERROR(IF(VLOOKUP($A30,'Annex 2 Designated EHV charges'!$A:$P,COLUMN(H30)+4,FALSE)=0,"",VLOOKUP($A30,'Annex 2 Designated EHV charges'!$A:$P,COLUMN(H30)+4,FALSE)),"")</f>
        <v>2.48</v>
      </c>
    </row>
    <row r="31" spans="1:8" x14ac:dyDescent="0.2">
      <c r="A31" s="91">
        <f t="array" ref="A31">IFERROR(INDEX('Annex 2 Designated EHV charges'!$A$11:$A$400, MATCH(0, IF(ISBLANK('Annex 2 Designated EHV charges'!$A$11:$A$400),1, COUNTIF(A$4:$A30, 'Annex 2 Designated EHV charges'!$A$11:$A$400)), 0)),"")</f>
        <v>293</v>
      </c>
      <c r="B31" s="91">
        <f>IF($A31="","",VLOOKUP($A31,'Annex 2 Designated EHV charges'!$A:$O,2,0))</f>
        <v>293</v>
      </c>
      <c r="C31" s="92" t="str">
        <f>IF($A31="","",VLOOKUP($A31,'Annex 2 Designated EHV charges'!$A:$O,3,0))</f>
        <v>1170000487142</v>
      </c>
      <c r="D31" s="91" t="str">
        <f>IF($A31="","",VLOOKUP($A31,'Annex 2 Designated EHV charges'!$A:$O,7,0))</f>
        <v>Cobb Farm Egmanton PV</v>
      </c>
      <c r="E31" s="94">
        <f>IFERROR(IF(VLOOKUP($A31,'Annex 2 Designated EHV charges'!$A:$P,COLUMN(E31)+4,FALSE)=0,"",VLOOKUP($A31,'Annex 2 Designated EHV charges'!$A:$P,COLUMN(E31)+4,FALSE)),"")</f>
        <v>3.089</v>
      </c>
      <c r="F31" s="304">
        <f>IFERROR(IF(VLOOKUP($A31,'Annex 2 Designated EHV charges'!$A:$P,COLUMN(F31)+4,FALSE)=0,"",VLOOKUP($A31,'Annex 2 Designated EHV charges'!$A:$P,COLUMN(F31)+4,FALSE)),"")</f>
        <v>2.76</v>
      </c>
      <c r="G31" s="304">
        <f>IFERROR(IF(VLOOKUP($A31,'Annex 2 Designated EHV charges'!$A:$P,COLUMN(G31)+4,FALSE)=0,"",VLOOKUP($A31,'Annex 2 Designated EHV charges'!$A:$P,COLUMN(G31)+4,FALSE)),"")</f>
        <v>3.04</v>
      </c>
      <c r="H31" s="304">
        <f>IFERROR(IF(VLOOKUP($A31,'Annex 2 Designated EHV charges'!$A:$P,COLUMN(H31)+4,FALSE)=0,"",VLOOKUP($A31,'Annex 2 Designated EHV charges'!$A:$P,COLUMN(H31)+4,FALSE)),"")</f>
        <v>3.04</v>
      </c>
    </row>
    <row r="32" spans="1:8" x14ac:dyDescent="0.2">
      <c r="A32" s="91">
        <f t="array" ref="A32">IFERROR(INDEX('Annex 2 Designated EHV charges'!$A$11:$A$400, MATCH(0, IF(ISBLANK('Annex 2 Designated EHV charges'!$A$11:$A$400),1, COUNTIF(A$4:$A31, 'Annex 2 Designated EHV charges'!$A$11:$A$400)), 0)),"")</f>
        <v>294</v>
      </c>
      <c r="B32" s="91">
        <f>IF($A32="","",VLOOKUP($A32,'Annex 2 Designated EHV charges'!$A:$O,2,0))</f>
        <v>294</v>
      </c>
      <c r="C32" s="92" t="str">
        <f>IF($A32="","",VLOOKUP($A32,'Annex 2 Designated EHV charges'!$A:$O,3,0))</f>
        <v>1170000530950</v>
      </c>
      <c r="D32" s="91" t="str">
        <f>IF($A32="","",VLOOKUP($A32,'Annex 2 Designated EHV charges'!$A:$O,7,0))</f>
        <v>Kelmarsh Wind Farm</v>
      </c>
      <c r="E32" s="94">
        <f>IFERROR(IF(VLOOKUP($A32,'Annex 2 Designated EHV charges'!$A:$P,COLUMN(E32)+4,FALSE)=0,"",VLOOKUP($A32,'Annex 2 Designated EHV charges'!$A:$P,COLUMN(E32)+4,FALSE)),"")</f>
        <v>1.704</v>
      </c>
      <c r="F32" s="304">
        <f>IFERROR(IF(VLOOKUP($A32,'Annex 2 Designated EHV charges'!$A:$P,COLUMN(F32)+4,FALSE)=0,"",VLOOKUP($A32,'Annex 2 Designated EHV charges'!$A:$P,COLUMN(F32)+4,FALSE)),"")</f>
        <v>213.2</v>
      </c>
      <c r="G32" s="304">
        <f>IFERROR(IF(VLOOKUP($A32,'Annex 2 Designated EHV charges'!$A:$P,COLUMN(G32)+4,FALSE)=0,"",VLOOKUP($A32,'Annex 2 Designated EHV charges'!$A:$P,COLUMN(G32)+4,FALSE)),"")</f>
        <v>2.77</v>
      </c>
      <c r="H32" s="304">
        <f>IFERROR(IF(VLOOKUP($A32,'Annex 2 Designated EHV charges'!$A:$P,COLUMN(H32)+4,FALSE)=0,"",VLOOKUP($A32,'Annex 2 Designated EHV charges'!$A:$P,COLUMN(H32)+4,FALSE)),"")</f>
        <v>2.77</v>
      </c>
    </row>
    <row r="33" spans="1:8" x14ac:dyDescent="0.2">
      <c r="A33" s="91">
        <f t="array" ref="A33">IFERROR(INDEX('Annex 2 Designated EHV charges'!$A$11:$A$400, MATCH(0, IF(ISBLANK('Annex 2 Designated EHV charges'!$A$11:$A$400),1, COUNTIF(A$4:$A32, 'Annex 2 Designated EHV charges'!$A$11:$A$400)), 0)),"")</f>
        <v>296</v>
      </c>
      <c r="B33" s="91">
        <f>IF($A33="","",VLOOKUP($A33,'Annex 2 Designated EHV charges'!$A:$O,2,0))</f>
        <v>296</v>
      </c>
      <c r="C33" s="92" t="str">
        <f>IF($A33="","",VLOOKUP($A33,'Annex 2 Designated EHV charges'!$A:$O,3,0))</f>
        <v>1170000549231</v>
      </c>
      <c r="D33" s="91" t="str">
        <f>IF($A33="","",VLOOKUP($A33,'Annex 2 Designated EHV charges'!$A:$O,7,0))</f>
        <v>Copley Farm PV Claypole</v>
      </c>
      <c r="E33" s="94">
        <f>IFERROR(IF(VLOOKUP($A33,'Annex 2 Designated EHV charges'!$A:$P,COLUMN(E33)+4,FALSE)=0,"",VLOOKUP($A33,'Annex 2 Designated EHV charges'!$A:$P,COLUMN(E33)+4,FALSE)),"")</f>
        <v>3.0089999999999999</v>
      </c>
      <c r="F33" s="304">
        <f>IFERROR(IF(VLOOKUP($A33,'Annex 2 Designated EHV charges'!$A:$P,COLUMN(F33)+4,FALSE)=0,"",VLOOKUP($A33,'Annex 2 Designated EHV charges'!$A:$P,COLUMN(F33)+4,FALSE)),"")</f>
        <v>15.92</v>
      </c>
      <c r="G33" s="304">
        <f>IFERROR(IF(VLOOKUP($A33,'Annex 2 Designated EHV charges'!$A:$P,COLUMN(G33)+4,FALSE)=0,"",VLOOKUP($A33,'Annex 2 Designated EHV charges'!$A:$P,COLUMN(G33)+4,FALSE)),"")</f>
        <v>2.2999999999999998</v>
      </c>
      <c r="H33" s="304">
        <f>IFERROR(IF(VLOOKUP($A33,'Annex 2 Designated EHV charges'!$A:$P,COLUMN(H33)+4,FALSE)=0,"",VLOOKUP($A33,'Annex 2 Designated EHV charges'!$A:$P,COLUMN(H33)+4,FALSE)),"")</f>
        <v>2.2999999999999998</v>
      </c>
    </row>
    <row r="34" spans="1:8" x14ac:dyDescent="0.2">
      <c r="A34" s="91">
        <f t="array" ref="A34">IFERROR(INDEX('Annex 2 Designated EHV charges'!$A$11:$A$400, MATCH(0, IF(ISBLANK('Annex 2 Designated EHV charges'!$A$11:$A$400),1, COUNTIF(A$4:$A33, 'Annex 2 Designated EHV charges'!$A$11:$A$400)), 0)),"")</f>
        <v>297</v>
      </c>
      <c r="B34" s="91">
        <f>IF($A34="","",VLOOKUP($A34,'Annex 2 Designated EHV charges'!$A:$O,2,0))</f>
        <v>297</v>
      </c>
      <c r="C34" s="92" t="str">
        <f>IF($A34="","",VLOOKUP($A34,'Annex 2 Designated EHV charges'!$A:$O,3,0))</f>
        <v>1170000549269</v>
      </c>
      <c r="D34" s="91" t="str">
        <f>IF($A34="","",VLOOKUP($A34,'Annex 2 Designated EHV charges'!$A:$O,7,0))</f>
        <v>Greatmoor EFW Calvert</v>
      </c>
      <c r="E34" s="94" t="str">
        <f>IFERROR(IF(VLOOKUP($A34,'Annex 2 Designated EHV charges'!$A:$P,COLUMN(E34)+4,FALSE)=0,"",VLOOKUP($A34,'Annex 2 Designated EHV charges'!$A:$P,COLUMN(E34)+4,FALSE)),"")</f>
        <v/>
      </c>
      <c r="F34" s="304">
        <f>IFERROR(IF(VLOOKUP($A34,'Annex 2 Designated EHV charges'!$A:$P,COLUMN(F34)+4,FALSE)=0,"",VLOOKUP($A34,'Annex 2 Designated EHV charges'!$A:$P,COLUMN(F34)+4,FALSE)),"")</f>
        <v>921.36</v>
      </c>
      <c r="G34" s="304">
        <f>IFERROR(IF(VLOOKUP($A34,'Annex 2 Designated EHV charges'!$A:$P,COLUMN(G34)+4,FALSE)=0,"",VLOOKUP($A34,'Annex 2 Designated EHV charges'!$A:$P,COLUMN(G34)+4,FALSE)),"")</f>
        <v>0.67</v>
      </c>
      <c r="H34" s="304">
        <f>IFERROR(IF(VLOOKUP($A34,'Annex 2 Designated EHV charges'!$A:$P,COLUMN(H34)+4,FALSE)=0,"",VLOOKUP($A34,'Annex 2 Designated EHV charges'!$A:$P,COLUMN(H34)+4,FALSE)),"")</f>
        <v>0.67</v>
      </c>
    </row>
    <row r="35" spans="1:8" x14ac:dyDescent="0.2">
      <c r="A35" s="91">
        <f t="array" ref="A35">IFERROR(INDEX('Annex 2 Designated EHV charges'!$A$11:$A$400, MATCH(0, IF(ISBLANK('Annex 2 Designated EHV charges'!$A$11:$A$400),1, COUNTIF(A$4:$A34, 'Annex 2 Designated EHV charges'!$A$11:$A$400)), 0)),"")</f>
        <v>298</v>
      </c>
      <c r="B35" s="91">
        <f>IF($A35="","",VLOOKUP($A35,'Annex 2 Designated EHV charges'!$A:$O,2,0))</f>
        <v>298</v>
      </c>
      <c r="C35" s="92" t="str">
        <f>IF($A35="","",VLOOKUP($A35,'Annex 2 Designated EHV charges'!$A:$O,3,0))</f>
        <v>1170000559851</v>
      </c>
      <c r="D35" s="91" t="str">
        <f>IF($A35="","",VLOOKUP($A35,'Annex 2 Designated EHV charges'!$A:$O,7,0))</f>
        <v>Lodge Farm (Calow) PV</v>
      </c>
      <c r="E35" s="94">
        <f>IFERROR(IF(VLOOKUP($A35,'Annex 2 Designated EHV charges'!$A:$P,COLUMN(E35)+4,FALSE)=0,"",VLOOKUP($A35,'Annex 2 Designated EHV charges'!$A:$P,COLUMN(E35)+4,FALSE)),"")</f>
        <v>0.49199999999999999</v>
      </c>
      <c r="F35" s="304">
        <f>IFERROR(IF(VLOOKUP($A35,'Annex 2 Designated EHV charges'!$A:$P,COLUMN(F35)+4,FALSE)=0,"",VLOOKUP($A35,'Annex 2 Designated EHV charges'!$A:$P,COLUMN(F35)+4,FALSE)),"")</f>
        <v>3.78</v>
      </c>
      <c r="G35" s="304">
        <f>IFERROR(IF(VLOOKUP($A35,'Annex 2 Designated EHV charges'!$A:$P,COLUMN(G35)+4,FALSE)=0,"",VLOOKUP($A35,'Annex 2 Designated EHV charges'!$A:$P,COLUMN(G35)+4,FALSE)),"")</f>
        <v>3.2</v>
      </c>
      <c r="H35" s="304">
        <f>IFERROR(IF(VLOOKUP($A35,'Annex 2 Designated EHV charges'!$A:$P,COLUMN(H35)+4,FALSE)=0,"",VLOOKUP($A35,'Annex 2 Designated EHV charges'!$A:$P,COLUMN(H35)+4,FALSE)),"")</f>
        <v>3.2</v>
      </c>
    </row>
    <row r="36" spans="1:8" x14ac:dyDescent="0.2">
      <c r="A36" s="91">
        <f t="array" ref="A36">IFERROR(INDEX('Annex 2 Designated EHV charges'!$A$11:$A$400, MATCH(0, IF(ISBLANK('Annex 2 Designated EHV charges'!$A$11:$A$400),1, COUNTIF(A$4:$A35, 'Annex 2 Designated EHV charges'!$A$11:$A$400)), 0)),"")</f>
        <v>299</v>
      </c>
      <c r="B36" s="91">
        <f>IF($A36="","",VLOOKUP($A36,'Annex 2 Designated EHV charges'!$A:$O,2,0))</f>
        <v>299</v>
      </c>
      <c r="C36" s="92" t="str">
        <f>IF($A36="","",VLOOKUP($A36,'Annex 2 Designated EHV charges'!$A:$O,3,0))</f>
        <v>1170000569840</v>
      </c>
      <c r="D36" s="91" t="str">
        <f>IF($A36="","",VLOOKUP($A36,'Annex 2 Designated EHV charges'!$A:$O,7,0))</f>
        <v>Arkwright Solar PV</v>
      </c>
      <c r="E36" s="94">
        <f>IFERROR(IF(VLOOKUP($A36,'Annex 2 Designated EHV charges'!$A:$P,COLUMN(E36)+4,FALSE)=0,"",VLOOKUP($A36,'Annex 2 Designated EHV charges'!$A:$P,COLUMN(E36)+4,FALSE)),"")</f>
        <v>0.439</v>
      </c>
      <c r="F36" s="304">
        <f>IFERROR(IF(VLOOKUP($A36,'Annex 2 Designated EHV charges'!$A:$P,COLUMN(F36)+4,FALSE)=0,"",VLOOKUP($A36,'Annex 2 Designated EHV charges'!$A:$P,COLUMN(F36)+4,FALSE)),"")</f>
        <v>140.24</v>
      </c>
      <c r="G36" s="304">
        <f>IFERROR(IF(VLOOKUP($A36,'Annex 2 Designated EHV charges'!$A:$P,COLUMN(G36)+4,FALSE)=0,"",VLOOKUP($A36,'Annex 2 Designated EHV charges'!$A:$P,COLUMN(G36)+4,FALSE)),"")</f>
        <v>2.98</v>
      </c>
      <c r="H36" s="304">
        <f>IFERROR(IF(VLOOKUP($A36,'Annex 2 Designated EHV charges'!$A:$P,COLUMN(H36)+4,FALSE)=0,"",VLOOKUP($A36,'Annex 2 Designated EHV charges'!$A:$P,COLUMN(H36)+4,FALSE)),"")</f>
        <v>2.98</v>
      </c>
    </row>
    <row r="37" spans="1:8" x14ac:dyDescent="0.2">
      <c r="A37" s="91">
        <f t="array" ref="A37">IFERROR(INDEX('Annex 2 Designated EHV charges'!$A$11:$A$400, MATCH(0, IF(ISBLANK('Annex 2 Designated EHV charges'!$A$11:$A$400),1, COUNTIF(A$4:$A36, 'Annex 2 Designated EHV charges'!$A$11:$A$400)), 0)),"")</f>
        <v>300</v>
      </c>
      <c r="B37" s="91">
        <f>IF($A37="","",VLOOKUP($A37,'Annex 2 Designated EHV charges'!$A:$O,2,0))</f>
        <v>300</v>
      </c>
      <c r="C37" s="92" t="str">
        <f>IF($A37="","",VLOOKUP($A37,'Annex 2 Designated EHV charges'!$A:$O,3,0))</f>
        <v>1170000579245</v>
      </c>
      <c r="D37" s="91" t="str">
        <f>IF($A37="","",VLOOKUP($A37,'Annex 2 Designated EHV charges'!$A:$O,7,0))</f>
        <v>Langar PV Imports</v>
      </c>
      <c r="E37" s="94">
        <f>IFERROR(IF(VLOOKUP($A37,'Annex 2 Designated EHV charges'!$A:$P,COLUMN(E37)+4,FALSE)=0,"",VLOOKUP($A37,'Annex 2 Designated EHV charges'!$A:$P,COLUMN(E37)+4,FALSE)),"")</f>
        <v>1.355</v>
      </c>
      <c r="F37" s="304">
        <f>IFERROR(IF(VLOOKUP($A37,'Annex 2 Designated EHV charges'!$A:$P,COLUMN(F37)+4,FALSE)=0,"",VLOOKUP($A37,'Annex 2 Designated EHV charges'!$A:$P,COLUMN(F37)+4,FALSE)),"")</f>
        <v>2.33</v>
      </c>
      <c r="G37" s="304">
        <f>IFERROR(IF(VLOOKUP($A37,'Annex 2 Designated EHV charges'!$A:$P,COLUMN(G37)+4,FALSE)=0,"",VLOOKUP($A37,'Annex 2 Designated EHV charges'!$A:$P,COLUMN(G37)+4,FALSE)),"")</f>
        <v>2.5099999999999998</v>
      </c>
      <c r="H37" s="304">
        <f>IFERROR(IF(VLOOKUP($A37,'Annex 2 Designated EHV charges'!$A:$P,COLUMN(H37)+4,FALSE)=0,"",VLOOKUP($A37,'Annex 2 Designated EHV charges'!$A:$P,COLUMN(H37)+4,FALSE)),"")</f>
        <v>2.5099999999999998</v>
      </c>
    </row>
    <row r="38" spans="1:8" x14ac:dyDescent="0.2">
      <c r="A38" s="91">
        <f t="array" ref="A38">IFERROR(INDEX('Annex 2 Designated EHV charges'!$A$11:$A$400, MATCH(0, IF(ISBLANK('Annex 2 Designated EHV charges'!$A$11:$A$400),1, COUNTIF(A$4:$A37, 'Annex 2 Designated EHV charges'!$A$11:$A$400)), 0)),"")</f>
        <v>302</v>
      </c>
      <c r="B38" s="91">
        <f>IF($A38="","",VLOOKUP($A38,'Annex 2 Designated EHV charges'!$A:$O,2,0))</f>
        <v>302</v>
      </c>
      <c r="C38" s="92" t="str">
        <f>IF($A38="","",VLOOKUP($A38,'Annex 2 Designated EHV charges'!$A:$O,3,0))</f>
        <v>1170000579919</v>
      </c>
      <c r="D38" s="91" t="str">
        <f>IF($A38="","",VLOOKUP($A38,'Annex 2 Designated EHV charges'!$A:$O,7,0))</f>
        <v>Averill Farm PV</v>
      </c>
      <c r="E38" s="94">
        <f>IFERROR(IF(VLOOKUP($A38,'Annex 2 Designated EHV charges'!$A:$P,COLUMN(E38)+4,FALSE)=0,"",VLOOKUP($A38,'Annex 2 Designated EHV charges'!$A:$P,COLUMN(E38)+4,FALSE)),"")</f>
        <v>0.501</v>
      </c>
      <c r="F38" s="304">
        <f>IFERROR(IF(VLOOKUP($A38,'Annex 2 Designated EHV charges'!$A:$P,COLUMN(F38)+4,FALSE)=0,"",VLOOKUP($A38,'Annex 2 Designated EHV charges'!$A:$P,COLUMN(F38)+4,FALSE)),"")</f>
        <v>18.5</v>
      </c>
      <c r="G38" s="304">
        <f>IFERROR(IF(VLOOKUP($A38,'Annex 2 Designated EHV charges'!$A:$P,COLUMN(G38)+4,FALSE)=0,"",VLOOKUP($A38,'Annex 2 Designated EHV charges'!$A:$P,COLUMN(G38)+4,FALSE)),"")</f>
        <v>3.25</v>
      </c>
      <c r="H38" s="304">
        <f>IFERROR(IF(VLOOKUP($A38,'Annex 2 Designated EHV charges'!$A:$P,COLUMN(H38)+4,FALSE)=0,"",VLOOKUP($A38,'Annex 2 Designated EHV charges'!$A:$P,COLUMN(H38)+4,FALSE)),"")</f>
        <v>3.25</v>
      </c>
    </row>
    <row r="39" spans="1:8" x14ac:dyDescent="0.2">
      <c r="A39" s="91">
        <f t="array" ref="A39">IFERROR(INDEX('Annex 2 Designated EHV charges'!$A$11:$A$400, MATCH(0, IF(ISBLANK('Annex 2 Designated EHV charges'!$A$11:$A$400),1, COUNTIF(A$4:$A38, 'Annex 2 Designated EHV charges'!$A$11:$A$400)), 0)),"")</f>
        <v>303</v>
      </c>
      <c r="B39" s="91">
        <f>IF($A39="","",VLOOKUP($A39,'Annex 2 Designated EHV charges'!$A:$O,2,0))</f>
        <v>303</v>
      </c>
      <c r="C39" s="92" t="str">
        <f>IF($A39="","",VLOOKUP($A39,'Annex 2 Designated EHV charges'!$A:$O,3,0))</f>
        <v>1170000582692</v>
      </c>
      <c r="D39" s="91" t="str">
        <f>IF($A39="","",VLOOKUP($A39,'Annex 2 Designated EHV charges'!$A:$O,7,0))</f>
        <v>Marchington Solar PV</v>
      </c>
      <c r="E39" s="94">
        <f>IFERROR(IF(VLOOKUP($A39,'Annex 2 Designated EHV charges'!$A:$P,COLUMN(E39)+4,FALSE)=0,"",VLOOKUP($A39,'Annex 2 Designated EHV charges'!$A:$P,COLUMN(E39)+4,FALSE)),"")</f>
        <v>2.6859999999999999</v>
      </c>
      <c r="F39" s="304">
        <f>IFERROR(IF(VLOOKUP($A39,'Annex 2 Designated EHV charges'!$A:$P,COLUMN(F39)+4,FALSE)=0,"",VLOOKUP($A39,'Annex 2 Designated EHV charges'!$A:$P,COLUMN(F39)+4,FALSE)),"")</f>
        <v>2.2200000000000002</v>
      </c>
      <c r="G39" s="304">
        <f>IFERROR(IF(VLOOKUP($A39,'Annex 2 Designated EHV charges'!$A:$P,COLUMN(G39)+4,FALSE)=0,"",VLOOKUP($A39,'Annex 2 Designated EHV charges'!$A:$P,COLUMN(G39)+4,FALSE)),"")</f>
        <v>1.35</v>
      </c>
      <c r="H39" s="304">
        <f>IFERROR(IF(VLOOKUP($A39,'Annex 2 Designated EHV charges'!$A:$P,COLUMN(H39)+4,FALSE)=0,"",VLOOKUP($A39,'Annex 2 Designated EHV charges'!$A:$P,COLUMN(H39)+4,FALSE)),"")</f>
        <v>1.35</v>
      </c>
    </row>
    <row r="40" spans="1:8" x14ac:dyDescent="0.2">
      <c r="A40" s="91">
        <f t="array" ref="A40">IFERROR(INDEX('Annex 2 Designated EHV charges'!$A$11:$A$400, MATCH(0, IF(ISBLANK('Annex 2 Designated EHV charges'!$A$11:$A$400),1, COUNTIF(A$4:$A39, 'Annex 2 Designated EHV charges'!$A$11:$A$400)), 0)),"")</f>
        <v>304</v>
      </c>
      <c r="B40" s="91">
        <f>IF($A40="","",VLOOKUP($A40,'Annex 2 Designated EHV charges'!$A:$O,2,0))</f>
        <v>304</v>
      </c>
      <c r="C40" s="92" t="str">
        <f>IF($A40="","",VLOOKUP($A40,'Annex 2 Designated EHV charges'!$A:$O,3,0))</f>
        <v>1170000586492</v>
      </c>
      <c r="D40" s="91" t="str">
        <f>IF($A40="","",VLOOKUP($A40,'Annex 2 Designated EHV charges'!$A:$O,7,0))</f>
        <v>West End Fm Treswell PV</v>
      </c>
      <c r="E40" s="94">
        <f>IFERROR(IF(VLOOKUP($A40,'Annex 2 Designated EHV charges'!$A:$P,COLUMN(E40)+4,FALSE)=0,"",VLOOKUP($A40,'Annex 2 Designated EHV charges'!$A:$P,COLUMN(E40)+4,FALSE)),"")</f>
        <v>3.07</v>
      </c>
      <c r="F40" s="304">
        <f>IFERROR(IF(VLOOKUP($A40,'Annex 2 Designated EHV charges'!$A:$P,COLUMN(F40)+4,FALSE)=0,"",VLOOKUP($A40,'Annex 2 Designated EHV charges'!$A:$P,COLUMN(F40)+4,FALSE)),"")</f>
        <v>3.5</v>
      </c>
      <c r="G40" s="304">
        <f>IFERROR(IF(VLOOKUP($A40,'Annex 2 Designated EHV charges'!$A:$P,COLUMN(G40)+4,FALSE)=0,"",VLOOKUP($A40,'Annex 2 Designated EHV charges'!$A:$P,COLUMN(G40)+4,FALSE)),"")</f>
        <v>1.84</v>
      </c>
      <c r="H40" s="304">
        <f>IFERROR(IF(VLOOKUP($A40,'Annex 2 Designated EHV charges'!$A:$P,COLUMN(H40)+4,FALSE)=0,"",VLOOKUP($A40,'Annex 2 Designated EHV charges'!$A:$P,COLUMN(H40)+4,FALSE)),"")</f>
        <v>1.84</v>
      </c>
    </row>
    <row r="41" spans="1:8" x14ac:dyDescent="0.2">
      <c r="A41" s="91">
        <f t="array" ref="A41">IFERROR(INDEX('Annex 2 Designated EHV charges'!$A$11:$A$400, MATCH(0, IF(ISBLANK('Annex 2 Designated EHV charges'!$A$11:$A$400),1, COUNTIF(A$4:$A40, 'Annex 2 Designated EHV charges'!$A$11:$A$400)), 0)),"")</f>
        <v>305</v>
      </c>
      <c r="B41" s="91">
        <f>IF($A41="","",VLOOKUP($A41,'Annex 2 Designated EHV charges'!$A:$O,2,0))</f>
        <v>305</v>
      </c>
      <c r="C41" s="92" t="str">
        <f>IF($A41="","",VLOOKUP($A41,'Annex 2 Designated EHV charges'!$A:$O,3,0))</f>
        <v>1170000586605</v>
      </c>
      <c r="D41" s="91" t="str">
        <f>IF($A41="","",VLOOKUP($A41,'Annex 2 Designated EHV charges'!$A:$O,7,0))</f>
        <v>Fields Farm Southam PV</v>
      </c>
      <c r="E41" s="94">
        <f>IFERROR(IF(VLOOKUP($A41,'Annex 2 Designated EHV charges'!$A:$P,COLUMN(E41)+4,FALSE)=0,"",VLOOKUP($A41,'Annex 2 Designated EHV charges'!$A:$P,COLUMN(E41)+4,FALSE)),"")</f>
        <v>1.6619999999999999</v>
      </c>
      <c r="F41" s="304">
        <f>IFERROR(IF(VLOOKUP($A41,'Annex 2 Designated EHV charges'!$A:$P,COLUMN(F41)+4,FALSE)=0,"",VLOOKUP($A41,'Annex 2 Designated EHV charges'!$A:$P,COLUMN(F41)+4,FALSE)),"")</f>
        <v>3.95</v>
      </c>
      <c r="G41" s="304">
        <f>IFERROR(IF(VLOOKUP($A41,'Annex 2 Designated EHV charges'!$A:$P,COLUMN(G41)+4,FALSE)=0,"",VLOOKUP($A41,'Annex 2 Designated EHV charges'!$A:$P,COLUMN(G41)+4,FALSE)),"")</f>
        <v>1.79</v>
      </c>
      <c r="H41" s="304">
        <f>IFERROR(IF(VLOOKUP($A41,'Annex 2 Designated EHV charges'!$A:$P,COLUMN(H41)+4,FALSE)=0,"",VLOOKUP($A41,'Annex 2 Designated EHV charges'!$A:$P,COLUMN(H41)+4,FALSE)),"")</f>
        <v>1.79</v>
      </c>
    </row>
    <row r="42" spans="1:8" x14ac:dyDescent="0.2">
      <c r="A42" s="91">
        <f t="array" ref="A42">IFERROR(INDEX('Annex 2 Designated EHV charges'!$A$11:$A$400, MATCH(0, IF(ISBLANK('Annex 2 Designated EHV charges'!$A$11:$A$400),1, COUNTIF(A$4:$A41, 'Annex 2 Designated EHV charges'!$A$11:$A$400)), 0)),"")</f>
        <v>306</v>
      </c>
      <c r="B42" s="91">
        <f>IF($A42="","",VLOOKUP($A42,'Annex 2 Designated EHV charges'!$A:$O,2,0))</f>
        <v>306</v>
      </c>
      <c r="C42" s="92" t="str">
        <f>IF($A42="","",VLOOKUP($A42,'Annex 2 Designated EHV charges'!$A:$O,3,0))</f>
        <v>1170000587273</v>
      </c>
      <c r="D42" s="91" t="str">
        <f>IF($A42="","",VLOOKUP($A42,'Annex 2 Designated EHV charges'!$A:$O,7,0))</f>
        <v>Canopus Farm PV</v>
      </c>
      <c r="E42" s="94">
        <f>IFERROR(IF(VLOOKUP($A42,'Annex 2 Designated EHV charges'!$A:$P,COLUMN(E42)+4,FALSE)=0,"",VLOOKUP($A42,'Annex 2 Designated EHV charges'!$A:$P,COLUMN(E42)+4,FALSE)),"")</f>
        <v>2.3130000000000002</v>
      </c>
      <c r="F42" s="304">
        <f>IFERROR(IF(VLOOKUP($A42,'Annex 2 Designated EHV charges'!$A:$P,COLUMN(F42)+4,FALSE)=0,"",VLOOKUP($A42,'Annex 2 Designated EHV charges'!$A:$P,COLUMN(F42)+4,FALSE)),"")</f>
        <v>4.37</v>
      </c>
      <c r="G42" s="304">
        <f>IFERROR(IF(VLOOKUP($A42,'Annex 2 Designated EHV charges'!$A:$P,COLUMN(G42)+4,FALSE)=0,"",VLOOKUP($A42,'Annex 2 Designated EHV charges'!$A:$P,COLUMN(G42)+4,FALSE)),"")</f>
        <v>1.21</v>
      </c>
      <c r="H42" s="304">
        <f>IFERROR(IF(VLOOKUP($A42,'Annex 2 Designated EHV charges'!$A:$P,COLUMN(H42)+4,FALSE)=0,"",VLOOKUP($A42,'Annex 2 Designated EHV charges'!$A:$P,COLUMN(H42)+4,FALSE)),"")</f>
        <v>1.21</v>
      </c>
    </row>
    <row r="43" spans="1:8" x14ac:dyDescent="0.2">
      <c r="A43" s="91">
        <f t="array" ref="A43">IFERROR(INDEX('Annex 2 Designated EHV charges'!$A$11:$A$400, MATCH(0, IF(ISBLANK('Annex 2 Designated EHV charges'!$A$11:$A$400),1, COUNTIF(A$4:$A42, 'Annex 2 Designated EHV charges'!$A$11:$A$400)), 0)),"")</f>
        <v>307</v>
      </c>
      <c r="B43" s="91">
        <f>IF($A43="","",VLOOKUP($A43,'Annex 2 Designated EHV charges'!$A:$O,2,0))</f>
        <v>307</v>
      </c>
      <c r="C43" s="92" t="str">
        <f>IF($A43="","",VLOOKUP($A43,'Annex 2 Designated EHV charges'!$A:$O,3,0))</f>
        <v>1170000594261</v>
      </c>
      <c r="D43" s="91" t="str">
        <f>IF($A43="","",VLOOKUP($A43,'Annex 2 Designated EHV charges'!$A:$O,7,0))</f>
        <v>Lindridge Farm PV</v>
      </c>
      <c r="E43" s="94">
        <f>IFERROR(IF(VLOOKUP($A43,'Annex 2 Designated EHV charges'!$A:$P,COLUMN(E43)+4,FALSE)=0,"",VLOOKUP($A43,'Annex 2 Designated EHV charges'!$A:$P,COLUMN(E43)+4,FALSE)),"")</f>
        <v>1.8640000000000001</v>
      </c>
      <c r="F43" s="304">
        <f>IFERROR(IF(VLOOKUP($A43,'Annex 2 Designated EHV charges'!$A:$P,COLUMN(F43)+4,FALSE)=0,"",VLOOKUP($A43,'Annex 2 Designated EHV charges'!$A:$P,COLUMN(F43)+4,FALSE)),"")</f>
        <v>3.9</v>
      </c>
      <c r="G43" s="304">
        <f>IFERROR(IF(VLOOKUP($A43,'Annex 2 Designated EHV charges'!$A:$P,COLUMN(G43)+4,FALSE)=0,"",VLOOKUP($A43,'Annex 2 Designated EHV charges'!$A:$P,COLUMN(G43)+4,FALSE)),"")</f>
        <v>1.98</v>
      </c>
      <c r="H43" s="304">
        <f>IFERROR(IF(VLOOKUP($A43,'Annex 2 Designated EHV charges'!$A:$P,COLUMN(H43)+4,FALSE)=0,"",VLOOKUP($A43,'Annex 2 Designated EHV charges'!$A:$P,COLUMN(H43)+4,FALSE)),"")</f>
        <v>1.98</v>
      </c>
    </row>
    <row r="44" spans="1:8" x14ac:dyDescent="0.2">
      <c r="A44" s="91">
        <f t="array" ref="A44">IFERROR(INDEX('Annex 2 Designated EHV charges'!$A$11:$A$400, MATCH(0, IF(ISBLANK('Annex 2 Designated EHV charges'!$A$11:$A$400),1, COUNTIF(A$4:$A43, 'Annex 2 Designated EHV charges'!$A$11:$A$400)), 0)),"")</f>
        <v>308</v>
      </c>
      <c r="B44" s="91">
        <f>IF($A44="","",VLOOKUP($A44,'Annex 2 Designated EHV charges'!$A:$O,2,0))</f>
        <v>308</v>
      </c>
      <c r="C44" s="92" t="str">
        <f>IF($A44="","",VLOOKUP($A44,'Annex 2 Designated EHV charges'!$A:$O,3,0))</f>
        <v>1170000594164</v>
      </c>
      <c r="D44" s="91" t="str">
        <f>IF($A44="","",VLOOKUP($A44,'Annex 2 Designated EHV charges'!$A:$O,7,0))</f>
        <v>Thornborough Grnds PV</v>
      </c>
      <c r="E44" s="94" t="str">
        <f>IFERROR(IF(VLOOKUP($A44,'Annex 2 Designated EHV charges'!$A:$P,COLUMN(E44)+4,FALSE)=0,"",VLOOKUP($A44,'Annex 2 Designated EHV charges'!$A:$P,COLUMN(E44)+4,FALSE)),"")</f>
        <v/>
      </c>
      <c r="F44" s="304">
        <f>IFERROR(IF(VLOOKUP($A44,'Annex 2 Designated EHV charges'!$A:$P,COLUMN(F44)+4,FALSE)=0,"",VLOOKUP($A44,'Annex 2 Designated EHV charges'!$A:$P,COLUMN(F44)+4,FALSE)),"")</f>
        <v>21.769999999999982</v>
      </c>
      <c r="G44" s="304">
        <f>IFERROR(IF(VLOOKUP($A44,'Annex 2 Designated EHV charges'!$A:$P,COLUMN(G44)+4,FALSE)=0,"",VLOOKUP($A44,'Annex 2 Designated EHV charges'!$A:$P,COLUMN(G44)+4,FALSE)),"")</f>
        <v>2.69</v>
      </c>
      <c r="H44" s="304">
        <f>IFERROR(IF(VLOOKUP($A44,'Annex 2 Designated EHV charges'!$A:$P,COLUMN(H44)+4,FALSE)=0,"",VLOOKUP($A44,'Annex 2 Designated EHV charges'!$A:$P,COLUMN(H44)+4,FALSE)),"")</f>
        <v>2.69</v>
      </c>
    </row>
    <row r="45" spans="1:8" x14ac:dyDescent="0.2">
      <c r="A45" s="91">
        <f t="array" ref="A45">IFERROR(INDEX('Annex 2 Designated EHV charges'!$A$11:$A$400, MATCH(0, IF(ISBLANK('Annex 2 Designated EHV charges'!$A$11:$A$400),1, COUNTIF(A$4:$A44, 'Annex 2 Designated EHV charges'!$A$11:$A$400)), 0)),"")</f>
        <v>309</v>
      </c>
      <c r="B45" s="91">
        <f>IF($A45="","",VLOOKUP($A45,'Annex 2 Designated EHV charges'!$A:$O,2,0))</f>
        <v>309</v>
      </c>
      <c r="C45" s="92" t="str">
        <f>IF($A45="","",VLOOKUP($A45,'Annex 2 Designated EHV charges'!$A:$O,3,0))</f>
        <v>1170000592228</v>
      </c>
      <c r="D45" s="91" t="str">
        <f>IF($A45="","",VLOOKUP($A45,'Annex 2 Designated EHV charges'!$A:$O,7,0))</f>
        <v>Wymeswold Narrow Lane PV</v>
      </c>
      <c r="E45" s="94">
        <f>IFERROR(IF(VLOOKUP($A45,'Annex 2 Designated EHV charges'!$A:$P,COLUMN(E45)+4,FALSE)=0,"",VLOOKUP($A45,'Annex 2 Designated EHV charges'!$A:$P,COLUMN(E45)+4,FALSE)),"")</f>
        <v>1.3</v>
      </c>
      <c r="F45" s="304">
        <f>IFERROR(IF(VLOOKUP($A45,'Annex 2 Designated EHV charges'!$A:$P,COLUMN(F45)+4,FALSE)=0,"",VLOOKUP($A45,'Annex 2 Designated EHV charges'!$A:$P,COLUMN(F45)+4,FALSE)),"")</f>
        <v>15.79</v>
      </c>
      <c r="G45" s="304">
        <f>IFERROR(IF(VLOOKUP($A45,'Annex 2 Designated EHV charges'!$A:$P,COLUMN(G45)+4,FALSE)=0,"",VLOOKUP($A45,'Annex 2 Designated EHV charges'!$A:$P,COLUMN(G45)+4,FALSE)),"")</f>
        <v>1.8</v>
      </c>
      <c r="H45" s="304">
        <f>IFERROR(IF(VLOOKUP($A45,'Annex 2 Designated EHV charges'!$A:$P,COLUMN(H45)+4,FALSE)=0,"",VLOOKUP($A45,'Annex 2 Designated EHV charges'!$A:$P,COLUMN(H45)+4,FALSE)),"")</f>
        <v>1.8</v>
      </c>
    </row>
    <row r="46" spans="1:8" x14ac:dyDescent="0.2">
      <c r="A46" s="91">
        <f t="array" ref="A46">IFERROR(INDEX('Annex 2 Designated EHV charges'!$A$11:$A$400, MATCH(0, IF(ISBLANK('Annex 2 Designated EHV charges'!$A$11:$A$400),1, COUNTIF(A$4:$A45, 'Annex 2 Designated EHV charges'!$A$11:$A$400)), 0)),"")</f>
        <v>310</v>
      </c>
      <c r="B46" s="91">
        <f>IF($A46="","",VLOOKUP($A46,'Annex 2 Designated EHV charges'!$A:$O,2,0))</f>
        <v>310</v>
      </c>
      <c r="C46" s="92" t="str">
        <f>IF($A46="","",VLOOKUP($A46,'Annex 2 Designated EHV charges'!$A:$O,3,0))</f>
        <v>1170000598034</v>
      </c>
      <c r="D46" s="91" t="str">
        <f>IF($A46="","",VLOOKUP($A46,'Annex 2 Designated EHV charges'!$A:$O,7,0))</f>
        <v>Manor Farm Horton PV</v>
      </c>
      <c r="E46" s="94">
        <f>IFERROR(IF(VLOOKUP($A46,'Annex 2 Designated EHV charges'!$A:$P,COLUMN(E46)+4,FALSE)=0,"",VLOOKUP($A46,'Annex 2 Designated EHV charges'!$A:$P,COLUMN(E46)+4,FALSE)),"")</f>
        <v>1.732</v>
      </c>
      <c r="F46" s="304">
        <f>IFERROR(IF(VLOOKUP($A46,'Annex 2 Designated EHV charges'!$A:$P,COLUMN(F46)+4,FALSE)=0,"",VLOOKUP($A46,'Annex 2 Designated EHV charges'!$A:$P,COLUMN(F46)+4,FALSE)),"")</f>
        <v>6.46</v>
      </c>
      <c r="G46" s="304">
        <f>IFERROR(IF(VLOOKUP($A46,'Annex 2 Designated EHV charges'!$A:$P,COLUMN(G46)+4,FALSE)=0,"",VLOOKUP($A46,'Annex 2 Designated EHV charges'!$A:$P,COLUMN(G46)+4,FALSE)),"")</f>
        <v>2.37</v>
      </c>
      <c r="H46" s="304">
        <f>IFERROR(IF(VLOOKUP($A46,'Annex 2 Designated EHV charges'!$A:$P,COLUMN(H46)+4,FALSE)=0,"",VLOOKUP($A46,'Annex 2 Designated EHV charges'!$A:$P,COLUMN(H46)+4,FALSE)),"")</f>
        <v>2.37</v>
      </c>
    </row>
    <row r="47" spans="1:8" x14ac:dyDescent="0.2">
      <c r="A47" s="91">
        <f t="array" ref="A47">IFERROR(INDEX('Annex 2 Designated EHV charges'!$A$11:$A$400, MATCH(0, IF(ISBLANK('Annex 2 Designated EHV charges'!$A$11:$A$400),1, COUNTIF(A$4:$A46, 'Annex 2 Designated EHV charges'!$A$11:$A$400)), 0)),"")</f>
        <v>311</v>
      </c>
      <c r="B47" s="91">
        <f>IF($A47="","",VLOOKUP($A47,'Annex 2 Designated EHV charges'!$A:$O,2,0))</f>
        <v>311</v>
      </c>
      <c r="C47" s="92" t="str">
        <f>IF($A47="","",VLOOKUP($A47,'Annex 2 Designated EHV charges'!$A:$O,3,0))</f>
        <v>1170000598196</v>
      </c>
      <c r="D47" s="91" t="str">
        <f>IF($A47="","",VLOOKUP($A47,'Annex 2 Designated EHV charges'!$A:$O,7,0))</f>
        <v>Handley Park Farm PV</v>
      </c>
      <c r="E47" s="94" t="str">
        <f>IFERROR(IF(VLOOKUP($A47,'Annex 2 Designated EHV charges'!$A:$P,COLUMN(E47)+4,FALSE)=0,"",VLOOKUP($A47,'Annex 2 Designated EHV charges'!$A:$P,COLUMN(E47)+4,FALSE)),"")</f>
        <v/>
      </c>
      <c r="F47" s="304">
        <f>IFERROR(IF(VLOOKUP($A47,'Annex 2 Designated EHV charges'!$A:$P,COLUMN(F47)+4,FALSE)=0,"",VLOOKUP($A47,'Annex 2 Designated EHV charges'!$A:$P,COLUMN(F47)+4,FALSE)),"")</f>
        <v>13.57</v>
      </c>
      <c r="G47" s="304">
        <f>IFERROR(IF(VLOOKUP($A47,'Annex 2 Designated EHV charges'!$A:$P,COLUMN(G47)+4,FALSE)=0,"",VLOOKUP($A47,'Annex 2 Designated EHV charges'!$A:$P,COLUMN(G47)+4,FALSE)),"")</f>
        <v>1.72</v>
      </c>
      <c r="H47" s="304">
        <f>IFERROR(IF(VLOOKUP($A47,'Annex 2 Designated EHV charges'!$A:$P,COLUMN(H47)+4,FALSE)=0,"",VLOOKUP($A47,'Annex 2 Designated EHV charges'!$A:$P,COLUMN(H47)+4,FALSE)),"")</f>
        <v>1.72</v>
      </c>
    </row>
    <row r="48" spans="1:8" x14ac:dyDescent="0.2">
      <c r="A48" s="91">
        <f t="array" ref="A48">IFERROR(INDEX('Annex 2 Designated EHV charges'!$A$11:$A$400, MATCH(0, IF(ISBLANK('Annex 2 Designated EHV charges'!$A$11:$A$400),1, COUNTIF(A$4:$A47, 'Annex 2 Designated EHV charges'!$A$11:$A$400)), 0)),"")</f>
        <v>312</v>
      </c>
      <c r="B48" s="91">
        <f>IF($A48="","",VLOOKUP($A48,'Annex 2 Designated EHV charges'!$A:$O,2,0))</f>
        <v>312</v>
      </c>
      <c r="C48" s="92" t="str">
        <f>IF($A48="","",VLOOKUP($A48,'Annex 2 Designated EHV charges'!$A:$O,3,0))</f>
        <v>1170000601982</v>
      </c>
      <c r="D48" s="91" t="str">
        <f>IF($A48="","",VLOOKUP($A48,'Annex 2 Designated EHV charges'!$A:$O,7,0))</f>
        <v>Shelton Lodge PV</v>
      </c>
      <c r="E48" s="94">
        <f>IFERROR(IF(VLOOKUP($A48,'Annex 2 Designated EHV charges'!$A:$P,COLUMN(E48)+4,FALSE)=0,"",VLOOKUP($A48,'Annex 2 Designated EHV charges'!$A:$P,COLUMN(E48)+4,FALSE)),"")</f>
        <v>3.0750000000000002</v>
      </c>
      <c r="F48" s="304">
        <f>IFERROR(IF(VLOOKUP($A48,'Annex 2 Designated EHV charges'!$A:$P,COLUMN(F48)+4,FALSE)=0,"",VLOOKUP($A48,'Annex 2 Designated EHV charges'!$A:$P,COLUMN(F48)+4,FALSE)),"")</f>
        <v>31.36</v>
      </c>
      <c r="G48" s="304">
        <f>IFERROR(IF(VLOOKUP($A48,'Annex 2 Designated EHV charges'!$A:$P,COLUMN(G48)+4,FALSE)=0,"",VLOOKUP($A48,'Annex 2 Designated EHV charges'!$A:$P,COLUMN(G48)+4,FALSE)),"")</f>
        <v>2.5099999999999998</v>
      </c>
      <c r="H48" s="304">
        <f>IFERROR(IF(VLOOKUP($A48,'Annex 2 Designated EHV charges'!$A:$P,COLUMN(H48)+4,FALSE)=0,"",VLOOKUP($A48,'Annex 2 Designated EHV charges'!$A:$P,COLUMN(H48)+4,FALSE)),"")</f>
        <v>2.5099999999999998</v>
      </c>
    </row>
    <row r="49" spans="1:8" x14ac:dyDescent="0.2">
      <c r="A49" s="91">
        <f t="array" ref="A49">IFERROR(INDEX('Annex 2 Designated EHV charges'!$A$11:$A$400, MATCH(0, IF(ISBLANK('Annex 2 Designated EHV charges'!$A$11:$A$400),1, COUNTIF(A$4:$A48, 'Annex 2 Designated EHV charges'!$A$11:$A$400)), 0)),"")</f>
        <v>313</v>
      </c>
      <c r="B49" s="91">
        <f>IF($A49="","",VLOOKUP($A49,'Annex 2 Designated EHV charges'!$A:$O,2,0))</f>
        <v>313</v>
      </c>
      <c r="C49" s="92" t="str">
        <f>IF($A49="","",VLOOKUP($A49,'Annex 2 Designated EHV charges'!$A:$O,3,0))</f>
        <v>1170000604023</v>
      </c>
      <c r="D49" s="91" t="str">
        <f>IF($A49="","",VLOOKUP($A49,'Annex 2 Designated EHV charges'!$A:$O,7,0))</f>
        <v>Brafield on the Green PV</v>
      </c>
      <c r="E49" s="94">
        <f>IFERROR(IF(VLOOKUP($A49,'Annex 2 Designated EHV charges'!$A:$P,COLUMN(E49)+4,FALSE)=0,"",VLOOKUP($A49,'Annex 2 Designated EHV charges'!$A:$P,COLUMN(E49)+4,FALSE)),"")</f>
        <v>1.6879999999999999</v>
      </c>
      <c r="F49" s="304">
        <f>IFERROR(IF(VLOOKUP($A49,'Annex 2 Designated EHV charges'!$A:$P,COLUMN(F49)+4,FALSE)=0,"",VLOOKUP($A49,'Annex 2 Designated EHV charges'!$A:$P,COLUMN(F49)+4,FALSE)),"")</f>
        <v>78.700000000000017</v>
      </c>
      <c r="G49" s="304">
        <f>IFERROR(IF(VLOOKUP($A49,'Annex 2 Designated EHV charges'!$A:$P,COLUMN(G49)+4,FALSE)=0,"",VLOOKUP($A49,'Annex 2 Designated EHV charges'!$A:$P,COLUMN(G49)+4,FALSE)),"")</f>
        <v>1.92</v>
      </c>
      <c r="H49" s="304">
        <f>IFERROR(IF(VLOOKUP($A49,'Annex 2 Designated EHV charges'!$A:$P,COLUMN(H49)+4,FALSE)=0,"",VLOOKUP($A49,'Annex 2 Designated EHV charges'!$A:$P,COLUMN(H49)+4,FALSE)),"")</f>
        <v>1.92</v>
      </c>
    </row>
    <row r="50" spans="1:8" x14ac:dyDescent="0.2">
      <c r="A50" s="91">
        <f t="array" ref="A50">IFERROR(INDEX('Annex 2 Designated EHV charges'!$A$11:$A$400, MATCH(0, IF(ISBLANK('Annex 2 Designated EHV charges'!$A$11:$A$400),1, COUNTIF(A$4:$A49, 'Annex 2 Designated EHV charges'!$A$11:$A$400)), 0)),"")</f>
        <v>314</v>
      </c>
      <c r="B50" s="91">
        <f>IF($A50="","",VLOOKUP($A50,'Annex 2 Designated EHV charges'!$A:$O,2,0))</f>
        <v>314</v>
      </c>
      <c r="C50" s="92" t="str">
        <f>IF($A50="","",VLOOKUP($A50,'Annex 2 Designated EHV charges'!$A:$O,3,0))</f>
        <v>1170000605221</v>
      </c>
      <c r="D50" s="91" t="str">
        <f>IF($A50="","",VLOOKUP($A50,'Annex 2 Designated EHV charges'!$A:$O,7,0))</f>
        <v>Sywell PV</v>
      </c>
      <c r="E50" s="94">
        <f>IFERROR(IF(VLOOKUP($A50,'Annex 2 Designated EHV charges'!$A:$P,COLUMN(E50)+4,FALSE)=0,"",VLOOKUP($A50,'Annex 2 Designated EHV charges'!$A:$P,COLUMN(E50)+4,FALSE)),"")</f>
        <v>1.7010000000000001</v>
      </c>
      <c r="F50" s="304">
        <f>IFERROR(IF(VLOOKUP($A50,'Annex 2 Designated EHV charges'!$A:$P,COLUMN(F50)+4,FALSE)=0,"",VLOOKUP($A50,'Annex 2 Designated EHV charges'!$A:$P,COLUMN(F50)+4,FALSE)),"")</f>
        <v>37.759999999999991</v>
      </c>
      <c r="G50" s="304">
        <f>IFERROR(IF(VLOOKUP($A50,'Annex 2 Designated EHV charges'!$A:$P,COLUMN(G50)+4,FALSE)=0,"",VLOOKUP($A50,'Annex 2 Designated EHV charges'!$A:$P,COLUMN(G50)+4,FALSE)),"")</f>
        <v>1.19</v>
      </c>
      <c r="H50" s="304">
        <f>IFERROR(IF(VLOOKUP($A50,'Annex 2 Designated EHV charges'!$A:$P,COLUMN(H50)+4,FALSE)=0,"",VLOOKUP($A50,'Annex 2 Designated EHV charges'!$A:$P,COLUMN(H50)+4,FALSE)),"")</f>
        <v>1.19</v>
      </c>
    </row>
    <row r="51" spans="1:8" x14ac:dyDescent="0.2">
      <c r="A51" s="91">
        <f t="array" ref="A51">IFERROR(INDEX('Annex 2 Designated EHV charges'!$A$11:$A$400, MATCH(0, IF(ISBLANK('Annex 2 Designated EHV charges'!$A$11:$A$400),1, COUNTIF(A$4:$A50, 'Annex 2 Designated EHV charges'!$A$11:$A$400)), 0)),"")</f>
        <v>315</v>
      </c>
      <c r="B51" s="91">
        <f>IF($A51="","",VLOOKUP($A51,'Annex 2 Designated EHV charges'!$A:$O,2,0))</f>
        <v>315</v>
      </c>
      <c r="C51" s="92" t="str">
        <f>IF($A51="","",VLOOKUP($A51,'Annex 2 Designated EHV charges'!$A:$O,3,0))</f>
        <v>1170000614990</v>
      </c>
      <c r="D51" s="91" t="str">
        <f>IF($A51="","",VLOOKUP($A51,'Annex 2 Designated EHV charges'!$A:$O,7,0))</f>
        <v>Holtwood Farm PV</v>
      </c>
      <c r="E51" s="94">
        <f>IFERROR(IF(VLOOKUP($A51,'Annex 2 Designated EHV charges'!$A:$P,COLUMN(E51)+4,FALSE)=0,"",VLOOKUP($A51,'Annex 2 Designated EHV charges'!$A:$P,COLUMN(E51)+4,FALSE)),"")</f>
        <v>2.6190000000000002</v>
      </c>
      <c r="F51" s="304">
        <f>IFERROR(IF(VLOOKUP($A51,'Annex 2 Designated EHV charges'!$A:$P,COLUMN(F51)+4,FALSE)=0,"",VLOOKUP($A51,'Annex 2 Designated EHV charges'!$A:$P,COLUMN(F51)+4,FALSE)),"")</f>
        <v>19.48</v>
      </c>
      <c r="G51" s="304">
        <f>IFERROR(IF(VLOOKUP($A51,'Annex 2 Designated EHV charges'!$A:$P,COLUMN(G51)+4,FALSE)=0,"",VLOOKUP($A51,'Annex 2 Designated EHV charges'!$A:$P,COLUMN(G51)+4,FALSE)),"")</f>
        <v>1.01</v>
      </c>
      <c r="H51" s="304">
        <f>IFERROR(IF(VLOOKUP($A51,'Annex 2 Designated EHV charges'!$A:$P,COLUMN(H51)+4,FALSE)=0,"",VLOOKUP($A51,'Annex 2 Designated EHV charges'!$A:$P,COLUMN(H51)+4,FALSE)),"")</f>
        <v>1.01</v>
      </c>
    </row>
    <row r="52" spans="1:8" x14ac:dyDescent="0.2">
      <c r="A52" s="91">
        <f t="array" ref="A52">IFERROR(INDEX('Annex 2 Designated EHV charges'!$A$11:$A$400, MATCH(0, IF(ISBLANK('Annex 2 Designated EHV charges'!$A$11:$A$400),1, COUNTIF(A$4:$A51, 'Annex 2 Designated EHV charges'!$A$11:$A$400)), 0)),"")</f>
        <v>316</v>
      </c>
      <c r="B52" s="91">
        <f>IF($A52="","",VLOOKUP($A52,'Annex 2 Designated EHV charges'!$A:$O,2,0))</f>
        <v>316</v>
      </c>
      <c r="C52" s="92" t="str">
        <f>IF($A52="","",VLOOKUP($A52,'Annex 2 Designated EHV charges'!$A:$O,3,0))</f>
        <v>1170000614972</v>
      </c>
      <c r="D52" s="91" t="str">
        <f>IF($A52="","",VLOOKUP($A52,'Annex 2 Designated EHV charges'!$A:$O,7,0))</f>
        <v>Drakelow Farm PV</v>
      </c>
      <c r="E52" s="94" t="str">
        <f>IFERROR(IF(VLOOKUP($A52,'Annex 2 Designated EHV charges'!$A:$P,COLUMN(E52)+4,FALSE)=0,"",VLOOKUP($A52,'Annex 2 Designated EHV charges'!$A:$P,COLUMN(E52)+4,FALSE)),"")</f>
        <v/>
      </c>
      <c r="F52" s="304">
        <f>IFERROR(IF(VLOOKUP($A52,'Annex 2 Designated EHV charges'!$A:$P,COLUMN(F52)+4,FALSE)=0,"",VLOOKUP($A52,'Annex 2 Designated EHV charges'!$A:$P,COLUMN(F52)+4,FALSE)),"")</f>
        <v>8.56</v>
      </c>
      <c r="G52" s="304">
        <f>IFERROR(IF(VLOOKUP($A52,'Annex 2 Designated EHV charges'!$A:$P,COLUMN(G52)+4,FALSE)=0,"",VLOOKUP($A52,'Annex 2 Designated EHV charges'!$A:$P,COLUMN(G52)+4,FALSE)),"")</f>
        <v>0.97</v>
      </c>
      <c r="H52" s="304">
        <f>IFERROR(IF(VLOOKUP($A52,'Annex 2 Designated EHV charges'!$A:$P,COLUMN(H52)+4,FALSE)=0,"",VLOOKUP($A52,'Annex 2 Designated EHV charges'!$A:$P,COLUMN(H52)+4,FALSE)),"")</f>
        <v>0.97</v>
      </c>
    </row>
    <row r="53" spans="1:8" x14ac:dyDescent="0.2">
      <c r="A53" s="91">
        <f t="array" ref="A53">IFERROR(INDEX('Annex 2 Designated EHV charges'!$A$11:$A$400, MATCH(0, IF(ISBLANK('Annex 2 Designated EHV charges'!$A$11:$A$400),1, COUNTIF(A$4:$A52, 'Annex 2 Designated EHV charges'!$A$11:$A$400)), 0)),"")</f>
        <v>317</v>
      </c>
      <c r="B53" s="91">
        <f>IF($A53="","",VLOOKUP($A53,'Annex 2 Designated EHV charges'!$A:$O,2,0))</f>
        <v>317</v>
      </c>
      <c r="C53" s="92" t="str">
        <f>IF($A53="","",VLOOKUP($A53,'Annex 2 Designated EHV charges'!$A:$O,3,0))</f>
        <v>1170000619916</v>
      </c>
      <c r="D53" s="91" t="str">
        <f>IF($A53="","",VLOOKUP($A53,'Annex 2 Designated EHV charges'!$A:$O,7,0))</f>
        <v>Stragglethorpe Rd PV</v>
      </c>
      <c r="E53" s="94" t="str">
        <f>IFERROR(IF(VLOOKUP($A53,'Annex 2 Designated EHV charges'!$A:$P,COLUMN(E53)+4,FALSE)=0,"",VLOOKUP($A53,'Annex 2 Designated EHV charges'!$A:$P,COLUMN(E53)+4,FALSE)),"")</f>
        <v/>
      </c>
      <c r="F53" s="304">
        <f>IFERROR(IF(VLOOKUP($A53,'Annex 2 Designated EHV charges'!$A:$P,COLUMN(F53)+4,FALSE)=0,"",VLOOKUP($A53,'Annex 2 Designated EHV charges'!$A:$P,COLUMN(F53)+4,FALSE)),"")</f>
        <v>4.83</v>
      </c>
      <c r="G53" s="304">
        <f>IFERROR(IF(VLOOKUP($A53,'Annex 2 Designated EHV charges'!$A:$P,COLUMN(G53)+4,FALSE)=0,"",VLOOKUP($A53,'Annex 2 Designated EHV charges'!$A:$P,COLUMN(G53)+4,FALSE)),"")</f>
        <v>2.2599999999999998</v>
      </c>
      <c r="H53" s="304">
        <f>IFERROR(IF(VLOOKUP($A53,'Annex 2 Designated EHV charges'!$A:$P,COLUMN(H53)+4,FALSE)=0,"",VLOOKUP($A53,'Annex 2 Designated EHV charges'!$A:$P,COLUMN(H53)+4,FALSE)),"")</f>
        <v>2.2599999999999998</v>
      </c>
    </row>
    <row r="54" spans="1:8" x14ac:dyDescent="0.2">
      <c r="A54" s="91">
        <f t="array" ref="A54">IFERROR(INDEX('Annex 2 Designated EHV charges'!$A$11:$A$400, MATCH(0, IF(ISBLANK('Annex 2 Designated EHV charges'!$A$11:$A$400),1, COUNTIF(A$4:$A53, 'Annex 2 Designated EHV charges'!$A$11:$A$400)), 0)),"")</f>
        <v>318</v>
      </c>
      <c r="B54" s="91">
        <f>IF($A54="","",VLOOKUP($A54,'Annex 2 Designated EHV charges'!$A:$O,2,0))</f>
        <v>318</v>
      </c>
      <c r="C54" s="92" t="str">
        <f>IF($A54="","",VLOOKUP($A54,'Annex 2 Designated EHV charges'!$A:$O,3,0))</f>
        <v>1170000627448</v>
      </c>
      <c r="D54" s="91" t="str">
        <f>IF($A54="","",VLOOKUP($A54,'Annex 2 Designated EHV charges'!$A:$O,7,0))</f>
        <v>Oxcroft Solar Farm PV</v>
      </c>
      <c r="E54" s="94">
        <f>IFERROR(IF(VLOOKUP($A54,'Annex 2 Designated EHV charges'!$A:$P,COLUMN(E54)+4,FALSE)=0,"",VLOOKUP($A54,'Annex 2 Designated EHV charges'!$A:$P,COLUMN(E54)+4,FALSE)),"")</f>
        <v>0.41799999999999998</v>
      </c>
      <c r="F54" s="304">
        <f>IFERROR(IF(VLOOKUP($A54,'Annex 2 Designated EHV charges'!$A:$P,COLUMN(F54)+4,FALSE)=0,"",VLOOKUP($A54,'Annex 2 Designated EHV charges'!$A:$P,COLUMN(F54)+4,FALSE)),"")</f>
        <v>628.53</v>
      </c>
      <c r="G54" s="304">
        <f>IFERROR(IF(VLOOKUP($A54,'Annex 2 Designated EHV charges'!$A:$P,COLUMN(G54)+4,FALSE)=0,"",VLOOKUP($A54,'Annex 2 Designated EHV charges'!$A:$P,COLUMN(G54)+4,FALSE)),"")</f>
        <v>1.69</v>
      </c>
      <c r="H54" s="304">
        <f>IFERROR(IF(VLOOKUP($A54,'Annex 2 Designated EHV charges'!$A:$P,COLUMN(H54)+4,FALSE)=0,"",VLOOKUP($A54,'Annex 2 Designated EHV charges'!$A:$P,COLUMN(H54)+4,FALSE)),"")</f>
        <v>1.69</v>
      </c>
    </row>
    <row r="55" spans="1:8" x14ac:dyDescent="0.2">
      <c r="A55" s="91">
        <f t="array" ref="A55">IFERROR(INDEX('Annex 2 Designated EHV charges'!$A$11:$A$400, MATCH(0, IF(ISBLANK('Annex 2 Designated EHV charges'!$A$11:$A$400),1, COUNTIF(A$4:$A54, 'Annex 2 Designated EHV charges'!$A$11:$A$400)), 0)),"")</f>
        <v>319</v>
      </c>
      <c r="B55" s="91">
        <f>IF($A55="","",VLOOKUP($A55,'Annex 2 Designated EHV charges'!$A:$O,2,0))</f>
        <v>319</v>
      </c>
      <c r="C55" s="92" t="str">
        <f>IF($A55="","",VLOOKUP($A55,'Annex 2 Designated EHV charges'!$A:$O,3,0))</f>
        <v>1170000626816</v>
      </c>
      <c r="D55" s="91" t="str">
        <f>IF($A55="","",VLOOKUP($A55,'Annex 2 Designated EHV charges'!$A:$O,7,0))</f>
        <v>Derby Waste Sinfin EFW</v>
      </c>
      <c r="E55" s="94">
        <f>IFERROR(IF(VLOOKUP($A55,'Annex 2 Designated EHV charges'!$A:$P,COLUMN(E55)+4,FALSE)=0,"",VLOOKUP($A55,'Annex 2 Designated EHV charges'!$A:$P,COLUMN(E55)+4,FALSE)),"")</f>
        <v>2.6179999999999999</v>
      </c>
      <c r="F55" s="304">
        <f>IFERROR(IF(VLOOKUP($A55,'Annex 2 Designated EHV charges'!$A:$P,COLUMN(F55)+4,FALSE)=0,"",VLOOKUP($A55,'Annex 2 Designated EHV charges'!$A:$P,COLUMN(F55)+4,FALSE)),"")</f>
        <v>1146.8800000000001</v>
      </c>
      <c r="G55" s="304">
        <f>IFERROR(IF(VLOOKUP($A55,'Annex 2 Designated EHV charges'!$A:$P,COLUMN(G55)+4,FALSE)=0,"",VLOOKUP($A55,'Annex 2 Designated EHV charges'!$A:$P,COLUMN(G55)+4,FALSE)),"")</f>
        <v>0.64</v>
      </c>
      <c r="H55" s="304">
        <f>IFERROR(IF(VLOOKUP($A55,'Annex 2 Designated EHV charges'!$A:$P,COLUMN(H55)+4,FALSE)=0,"",VLOOKUP($A55,'Annex 2 Designated EHV charges'!$A:$P,COLUMN(H55)+4,FALSE)),"")</f>
        <v>0.64</v>
      </c>
    </row>
    <row r="56" spans="1:8" x14ac:dyDescent="0.2">
      <c r="A56" s="91">
        <f t="array" ref="A56">IFERROR(INDEX('Annex 2 Designated EHV charges'!$A$11:$A$400, MATCH(0, IF(ISBLANK('Annex 2 Designated EHV charges'!$A$11:$A$400),1, COUNTIF(A$4:$A55, 'Annex 2 Designated EHV charges'!$A$11:$A$400)), 0)),"")</f>
        <v>320</v>
      </c>
      <c r="B56" s="91">
        <f>IF($A56="","",VLOOKUP($A56,'Annex 2 Designated EHV charges'!$A:$O,2,0))</f>
        <v>320</v>
      </c>
      <c r="C56" s="92" t="str">
        <f>IF($A56="","",VLOOKUP($A56,'Annex 2 Designated EHV charges'!$A:$O,3,0))</f>
        <v>1170000625681</v>
      </c>
      <c r="D56" s="91" t="str">
        <f>IF($A56="","",VLOOKUP($A56,'Annex 2 Designated EHV charges'!$A:$O,7,0))</f>
        <v>Littlewood Farm PV</v>
      </c>
      <c r="E56" s="94">
        <f>IFERROR(IF(VLOOKUP($A56,'Annex 2 Designated EHV charges'!$A:$P,COLUMN(E56)+4,FALSE)=0,"",VLOOKUP($A56,'Annex 2 Designated EHV charges'!$A:$P,COLUMN(E56)+4,FALSE)),"")</f>
        <v>0.5</v>
      </c>
      <c r="F56" s="304">
        <f>IFERROR(IF(VLOOKUP($A56,'Annex 2 Designated EHV charges'!$A:$P,COLUMN(F56)+4,FALSE)=0,"",VLOOKUP($A56,'Annex 2 Designated EHV charges'!$A:$P,COLUMN(F56)+4,FALSE)),"")</f>
        <v>2.73</v>
      </c>
      <c r="G56" s="304">
        <f>IFERROR(IF(VLOOKUP($A56,'Annex 2 Designated EHV charges'!$A:$P,COLUMN(G56)+4,FALSE)=0,"",VLOOKUP($A56,'Annex 2 Designated EHV charges'!$A:$P,COLUMN(G56)+4,FALSE)),"")</f>
        <v>1.45</v>
      </c>
      <c r="H56" s="304">
        <f>IFERROR(IF(VLOOKUP($A56,'Annex 2 Designated EHV charges'!$A:$P,COLUMN(H56)+4,FALSE)=0,"",VLOOKUP($A56,'Annex 2 Designated EHV charges'!$A:$P,COLUMN(H56)+4,FALSE)),"")</f>
        <v>1.45</v>
      </c>
    </row>
    <row r="57" spans="1:8" x14ac:dyDescent="0.2">
      <c r="A57" s="91">
        <f t="array" ref="A57">IFERROR(INDEX('Annex 2 Designated EHV charges'!$A$11:$A$400, MATCH(0, IF(ISBLANK('Annex 2 Designated EHV charges'!$A$11:$A$400),1, COUNTIF(A$4:$A56, 'Annex 2 Designated EHV charges'!$A$11:$A$400)), 0)),"")</f>
        <v>321</v>
      </c>
      <c r="B57" s="91">
        <f>IF($A57="","",VLOOKUP($A57,'Annex 2 Designated EHV charges'!$A:$O,2,0))</f>
        <v>321</v>
      </c>
      <c r="C57" s="92" t="str">
        <f>IF($A57="","",VLOOKUP($A57,'Annex 2 Designated EHV charges'!$A:$O,3,0))</f>
        <v>1170000630413</v>
      </c>
      <c r="D57" s="91" t="str">
        <f>IF($A57="","",VLOOKUP($A57,'Annex 2 Designated EHV charges'!$A:$O,7,0))</f>
        <v>Twin Yards Farm PV</v>
      </c>
      <c r="E57" s="94">
        <f>IFERROR(IF(VLOOKUP($A57,'Annex 2 Designated EHV charges'!$A:$P,COLUMN(E57)+4,FALSE)=0,"",VLOOKUP($A57,'Annex 2 Designated EHV charges'!$A:$P,COLUMN(E57)+4,FALSE)),"")</f>
        <v>0.501</v>
      </c>
      <c r="F57" s="304">
        <f>IFERROR(IF(VLOOKUP($A57,'Annex 2 Designated EHV charges'!$A:$P,COLUMN(F57)+4,FALSE)=0,"",VLOOKUP($A57,'Annex 2 Designated EHV charges'!$A:$P,COLUMN(F57)+4,FALSE)),"")</f>
        <v>3.12</v>
      </c>
      <c r="G57" s="304">
        <f>IFERROR(IF(VLOOKUP($A57,'Annex 2 Designated EHV charges'!$A:$P,COLUMN(G57)+4,FALSE)=0,"",VLOOKUP($A57,'Annex 2 Designated EHV charges'!$A:$P,COLUMN(G57)+4,FALSE)),"")</f>
        <v>2.27</v>
      </c>
      <c r="H57" s="304">
        <f>IFERROR(IF(VLOOKUP($A57,'Annex 2 Designated EHV charges'!$A:$P,COLUMN(H57)+4,FALSE)=0,"",VLOOKUP($A57,'Annex 2 Designated EHV charges'!$A:$P,COLUMN(H57)+4,FALSE)),"")</f>
        <v>2.27</v>
      </c>
    </row>
    <row r="58" spans="1:8" x14ac:dyDescent="0.2">
      <c r="A58" s="91">
        <f t="array" ref="A58">IFERROR(INDEX('Annex 2 Designated EHV charges'!$A$11:$A$400, MATCH(0, IF(ISBLANK('Annex 2 Designated EHV charges'!$A$11:$A$400),1, COUNTIF(A$4:$A57, 'Annex 2 Designated EHV charges'!$A$11:$A$400)), 0)),"")</f>
        <v>322</v>
      </c>
      <c r="B58" s="91">
        <f>IF($A58="","",VLOOKUP($A58,'Annex 2 Designated EHV charges'!$A:$O,2,0))</f>
        <v>322</v>
      </c>
      <c r="C58" s="92" t="str">
        <f>IF($A58="","",VLOOKUP($A58,'Annex 2 Designated EHV charges'!$A:$O,3,0))</f>
        <v>1170000629640</v>
      </c>
      <c r="D58" s="91" t="str">
        <f>IF($A58="","",VLOOKUP($A58,'Annex 2 Designated EHV charges'!$A:$O,7,0))</f>
        <v>Tower Hayes Farm PV</v>
      </c>
      <c r="E58" s="94">
        <f>IFERROR(IF(VLOOKUP($A58,'Annex 2 Designated EHV charges'!$A:$P,COLUMN(E58)+4,FALSE)=0,"",VLOOKUP($A58,'Annex 2 Designated EHV charges'!$A:$P,COLUMN(E58)+4,FALSE)),"")</f>
        <v>1.855</v>
      </c>
      <c r="F58" s="304">
        <f>IFERROR(IF(VLOOKUP($A58,'Annex 2 Designated EHV charges'!$A:$P,COLUMN(F58)+4,FALSE)=0,"",VLOOKUP($A58,'Annex 2 Designated EHV charges'!$A:$P,COLUMN(F58)+4,FALSE)),"")</f>
        <v>9.75</v>
      </c>
      <c r="G58" s="304">
        <f>IFERROR(IF(VLOOKUP($A58,'Annex 2 Designated EHV charges'!$A:$P,COLUMN(G58)+4,FALSE)=0,"",VLOOKUP($A58,'Annex 2 Designated EHV charges'!$A:$P,COLUMN(G58)+4,FALSE)),"")</f>
        <v>1.86</v>
      </c>
      <c r="H58" s="304">
        <f>IFERROR(IF(VLOOKUP($A58,'Annex 2 Designated EHV charges'!$A:$P,COLUMN(H58)+4,FALSE)=0,"",VLOOKUP($A58,'Annex 2 Designated EHV charges'!$A:$P,COLUMN(H58)+4,FALSE)),"")</f>
        <v>1.86</v>
      </c>
    </row>
    <row r="59" spans="1:8" x14ac:dyDescent="0.2">
      <c r="A59" s="91">
        <f t="array" ref="A59">IFERROR(INDEX('Annex 2 Designated EHV charges'!$A$11:$A$400, MATCH(0, IF(ISBLANK('Annex 2 Designated EHV charges'!$A$11:$A$400),1, COUNTIF(A$4:$A58, 'Annex 2 Designated EHV charges'!$A$11:$A$400)), 0)),"")</f>
        <v>323</v>
      </c>
      <c r="B59" s="91">
        <f>IF($A59="","",VLOOKUP($A59,'Annex 2 Designated EHV charges'!$A:$O,2,0))</f>
        <v>323</v>
      </c>
      <c r="C59" s="92" t="str">
        <f>IF($A59="","",VLOOKUP($A59,'Annex 2 Designated EHV charges'!$A:$O,3,0))</f>
        <v>1170000632606</v>
      </c>
      <c r="D59" s="91" t="str">
        <f>IF($A59="","",VLOOKUP($A59,'Annex 2 Designated EHV charges'!$A:$O,7,0))</f>
        <v>The Breck Solar PV</v>
      </c>
      <c r="E59" s="94">
        <f>IFERROR(IF(VLOOKUP($A59,'Annex 2 Designated EHV charges'!$A:$P,COLUMN(E59)+4,FALSE)=0,"",VLOOKUP($A59,'Annex 2 Designated EHV charges'!$A:$P,COLUMN(E59)+4,FALSE)),"")</f>
        <v>0.5</v>
      </c>
      <c r="F59" s="304">
        <f>IFERROR(IF(VLOOKUP($A59,'Annex 2 Designated EHV charges'!$A:$P,COLUMN(F59)+4,FALSE)=0,"",VLOOKUP($A59,'Annex 2 Designated EHV charges'!$A:$P,COLUMN(F59)+4,FALSE)),"")</f>
        <v>29.81</v>
      </c>
      <c r="G59" s="304">
        <f>IFERROR(IF(VLOOKUP($A59,'Annex 2 Designated EHV charges'!$A:$P,COLUMN(G59)+4,FALSE)=0,"",VLOOKUP($A59,'Annex 2 Designated EHV charges'!$A:$P,COLUMN(G59)+4,FALSE)),"")</f>
        <v>1.19</v>
      </c>
      <c r="H59" s="304">
        <f>IFERROR(IF(VLOOKUP($A59,'Annex 2 Designated EHV charges'!$A:$P,COLUMN(H59)+4,FALSE)=0,"",VLOOKUP($A59,'Annex 2 Designated EHV charges'!$A:$P,COLUMN(H59)+4,FALSE)),"")</f>
        <v>1.19</v>
      </c>
    </row>
    <row r="60" spans="1:8" x14ac:dyDescent="0.2">
      <c r="A60" s="91">
        <f t="array" ref="A60">IFERROR(INDEX('Annex 2 Designated EHV charges'!$A$11:$A$400, MATCH(0, IF(ISBLANK('Annex 2 Designated EHV charges'!$A$11:$A$400),1, COUNTIF(A$4:$A59, 'Annex 2 Designated EHV charges'!$A$11:$A$400)), 0)),"")</f>
        <v>324</v>
      </c>
      <c r="B60" s="91">
        <f>IF($A60="","",VLOOKUP($A60,'Annex 2 Designated EHV charges'!$A:$O,2,0))</f>
        <v>324</v>
      </c>
      <c r="C60" s="92" t="str">
        <f>IF($A60="","",VLOOKUP($A60,'Annex 2 Designated EHV charges'!$A:$O,3,0))</f>
        <v>1170000631426</v>
      </c>
      <c r="D60" s="91" t="str">
        <f>IF($A60="","",VLOOKUP($A60,'Annex 2 Designated EHV charges'!$A:$O,7,0))</f>
        <v>Barnby Moor Retford PV</v>
      </c>
      <c r="E60" s="94">
        <f>IFERROR(IF(VLOOKUP($A60,'Annex 2 Designated EHV charges'!$A:$P,COLUMN(E60)+4,FALSE)=0,"",VLOOKUP($A60,'Annex 2 Designated EHV charges'!$A:$P,COLUMN(E60)+4,FALSE)),"")</f>
        <v>3.0089999999999999</v>
      </c>
      <c r="F60" s="304">
        <f>IFERROR(IF(VLOOKUP($A60,'Annex 2 Designated EHV charges'!$A:$P,COLUMN(F60)+4,FALSE)=0,"",VLOOKUP($A60,'Annex 2 Designated EHV charges'!$A:$P,COLUMN(F60)+4,FALSE)),"")</f>
        <v>70.84</v>
      </c>
      <c r="G60" s="304">
        <f>IFERROR(IF(VLOOKUP($A60,'Annex 2 Designated EHV charges'!$A:$P,COLUMN(G60)+4,FALSE)=0,"",VLOOKUP($A60,'Annex 2 Designated EHV charges'!$A:$P,COLUMN(G60)+4,FALSE)),"")</f>
        <v>1.54</v>
      </c>
      <c r="H60" s="304">
        <f>IFERROR(IF(VLOOKUP($A60,'Annex 2 Designated EHV charges'!$A:$P,COLUMN(H60)+4,FALSE)=0,"",VLOOKUP($A60,'Annex 2 Designated EHV charges'!$A:$P,COLUMN(H60)+4,FALSE)),"")</f>
        <v>1.54</v>
      </c>
    </row>
    <row r="61" spans="1:8" x14ac:dyDescent="0.2">
      <c r="A61" s="91">
        <f t="array" ref="A61">IFERROR(INDEX('Annex 2 Designated EHV charges'!$A$11:$A$400, MATCH(0, IF(ISBLANK('Annex 2 Designated EHV charges'!$A$11:$A$400),1, COUNTIF(A$4:$A60, 'Annex 2 Designated EHV charges'!$A$11:$A$400)), 0)),"")</f>
        <v>325</v>
      </c>
      <c r="B61" s="91">
        <f>IF($A61="","",VLOOKUP($A61,'Annex 2 Designated EHV charges'!$A:$O,2,0))</f>
        <v>325</v>
      </c>
      <c r="C61" s="92" t="str">
        <f>IF($A61="","",VLOOKUP($A61,'Annex 2 Designated EHV charges'!$A:$O,3,0))</f>
        <v>1170000636503</v>
      </c>
      <c r="D61" s="91" t="str">
        <f>IF($A61="","",VLOOKUP($A61,'Annex 2 Designated EHV charges'!$A:$O,7,0))</f>
        <v>Lincoln Farm PV</v>
      </c>
      <c r="E61" s="94" t="str">
        <f>IFERROR(IF(VLOOKUP($A61,'Annex 2 Designated EHV charges'!$A:$P,COLUMN(E61)+4,FALSE)=0,"",VLOOKUP($A61,'Annex 2 Designated EHV charges'!$A:$P,COLUMN(E61)+4,FALSE)),"")</f>
        <v/>
      </c>
      <c r="F61" s="304">
        <f>IFERROR(IF(VLOOKUP($A61,'Annex 2 Designated EHV charges'!$A:$P,COLUMN(F61)+4,FALSE)=0,"",VLOOKUP($A61,'Annex 2 Designated EHV charges'!$A:$P,COLUMN(F61)+4,FALSE)),"")</f>
        <v>6.8</v>
      </c>
      <c r="G61" s="304">
        <f>IFERROR(IF(VLOOKUP($A61,'Annex 2 Designated EHV charges'!$A:$P,COLUMN(G61)+4,FALSE)=0,"",VLOOKUP($A61,'Annex 2 Designated EHV charges'!$A:$P,COLUMN(G61)+4,FALSE)),"")</f>
        <v>2.74</v>
      </c>
      <c r="H61" s="304">
        <f>IFERROR(IF(VLOOKUP($A61,'Annex 2 Designated EHV charges'!$A:$P,COLUMN(H61)+4,FALSE)=0,"",VLOOKUP($A61,'Annex 2 Designated EHV charges'!$A:$P,COLUMN(H61)+4,FALSE)),"")</f>
        <v>2.74</v>
      </c>
    </row>
    <row r="62" spans="1:8" x14ac:dyDescent="0.2">
      <c r="A62" s="91">
        <f t="array" ref="A62">IFERROR(INDEX('Annex 2 Designated EHV charges'!$A$11:$A$400, MATCH(0, IF(ISBLANK('Annex 2 Designated EHV charges'!$A$11:$A$400),1, COUNTIF(A$4:$A61, 'Annex 2 Designated EHV charges'!$A$11:$A$400)), 0)),"")</f>
        <v>326</v>
      </c>
      <c r="B62" s="91">
        <f>IF($A62="","",VLOOKUP($A62,'Annex 2 Designated EHV charges'!$A:$O,2,0))</f>
        <v>326</v>
      </c>
      <c r="C62" s="92" t="str">
        <f>IF($A62="","",VLOOKUP($A62,'Annex 2 Designated EHV charges'!$A:$O,3,0))</f>
        <v>1170000652009</v>
      </c>
      <c r="D62" s="91" t="str">
        <f>IF($A62="","",VLOOKUP($A62,'Annex 2 Designated EHV charges'!$A:$O,7,0))</f>
        <v>Drakelow Renewable BIO</v>
      </c>
      <c r="E62" s="94" t="str">
        <f>IFERROR(IF(VLOOKUP($A62,'Annex 2 Designated EHV charges'!$A:$P,COLUMN(E62)+4,FALSE)=0,"",VLOOKUP($A62,'Annex 2 Designated EHV charges'!$A:$P,COLUMN(E62)+4,FALSE)),"")</f>
        <v/>
      </c>
      <c r="F62" s="304">
        <f>IFERROR(IF(VLOOKUP($A62,'Annex 2 Designated EHV charges'!$A:$P,COLUMN(F62)+4,FALSE)=0,"",VLOOKUP($A62,'Annex 2 Designated EHV charges'!$A:$P,COLUMN(F62)+4,FALSE)),"")</f>
        <v>60.03</v>
      </c>
      <c r="G62" s="304">
        <f>IFERROR(IF(VLOOKUP($A62,'Annex 2 Designated EHV charges'!$A:$P,COLUMN(G62)+4,FALSE)=0,"",VLOOKUP($A62,'Annex 2 Designated EHV charges'!$A:$P,COLUMN(G62)+4,FALSE)),"")</f>
        <v>0.69</v>
      </c>
      <c r="H62" s="304">
        <f>IFERROR(IF(VLOOKUP($A62,'Annex 2 Designated EHV charges'!$A:$P,COLUMN(H62)+4,FALSE)=0,"",VLOOKUP($A62,'Annex 2 Designated EHV charges'!$A:$P,COLUMN(H62)+4,FALSE)),"")</f>
        <v>0.69</v>
      </c>
    </row>
    <row r="63" spans="1:8" x14ac:dyDescent="0.2">
      <c r="A63" s="91">
        <f t="array" ref="A63">IFERROR(INDEX('Annex 2 Designated EHV charges'!$A$11:$A$400, MATCH(0, IF(ISBLANK('Annex 2 Designated EHV charges'!$A$11:$A$400),1, COUNTIF(A$4:$A62, 'Annex 2 Designated EHV charges'!$A$11:$A$400)), 0)),"")</f>
        <v>328</v>
      </c>
      <c r="B63" s="91">
        <f>IF($A63="","",VLOOKUP($A63,'Annex 2 Designated EHV charges'!$A:$O,2,0))</f>
        <v>328</v>
      </c>
      <c r="C63" s="92" t="str">
        <f>IF($A63="","",VLOOKUP($A63,'Annex 2 Designated EHV charges'!$A:$O,3,0))</f>
        <v>1170000641470</v>
      </c>
      <c r="D63" s="91" t="str">
        <f>IF($A63="","",VLOOKUP($A63,'Annex 2 Designated EHV charges'!$A:$O,7,0))</f>
        <v>Mill Fm Gt Ponton PV</v>
      </c>
      <c r="E63" s="94" t="str">
        <f>IFERROR(IF(VLOOKUP($A63,'Annex 2 Designated EHV charges'!$A:$P,COLUMN(E63)+4,FALSE)=0,"",VLOOKUP($A63,'Annex 2 Designated EHV charges'!$A:$P,COLUMN(E63)+4,FALSE)),"")</f>
        <v/>
      </c>
      <c r="F63" s="304">
        <f>IFERROR(IF(VLOOKUP($A63,'Annex 2 Designated EHV charges'!$A:$P,COLUMN(F63)+4,FALSE)=0,"",VLOOKUP($A63,'Annex 2 Designated EHV charges'!$A:$P,COLUMN(F63)+4,FALSE)),"")</f>
        <v>28.67</v>
      </c>
      <c r="G63" s="304">
        <f>IFERROR(IF(VLOOKUP($A63,'Annex 2 Designated EHV charges'!$A:$P,COLUMN(G63)+4,FALSE)=0,"",VLOOKUP($A63,'Annex 2 Designated EHV charges'!$A:$P,COLUMN(G63)+4,FALSE)),"")</f>
        <v>1.47</v>
      </c>
      <c r="H63" s="304">
        <f>IFERROR(IF(VLOOKUP($A63,'Annex 2 Designated EHV charges'!$A:$P,COLUMN(H63)+4,FALSE)=0,"",VLOOKUP($A63,'Annex 2 Designated EHV charges'!$A:$P,COLUMN(H63)+4,FALSE)),"")</f>
        <v>1.47</v>
      </c>
    </row>
    <row r="64" spans="1:8" x14ac:dyDescent="0.2">
      <c r="A64" s="91">
        <f t="array" ref="A64">IFERROR(INDEX('Annex 2 Designated EHV charges'!$A$11:$A$400, MATCH(0, IF(ISBLANK('Annex 2 Designated EHV charges'!$A$11:$A$400),1, COUNTIF(A$4:$A63, 'Annex 2 Designated EHV charges'!$A$11:$A$400)), 0)),"")</f>
        <v>329</v>
      </c>
      <c r="B64" s="91">
        <f>IF($A64="","",VLOOKUP($A64,'Annex 2 Designated EHV charges'!$A:$O,2,0))</f>
        <v>329</v>
      </c>
      <c r="C64" s="92" t="str">
        <f>IF($A64="","",VLOOKUP($A64,'Annex 2 Designated EHV charges'!$A:$O,3,0))</f>
        <v>1170000954316</v>
      </c>
      <c r="D64" s="91" t="str">
        <f>IF($A64="","",VLOOKUP($A64,'Annex 2 Designated EHV charges'!$A:$O,7,0))</f>
        <v>Welland Bio Power Imp</v>
      </c>
      <c r="E64" s="94">
        <f>IFERROR(IF(VLOOKUP($A64,'Annex 2 Designated EHV charges'!$A:$P,COLUMN(E64)+4,FALSE)=0,"",VLOOKUP($A64,'Annex 2 Designated EHV charges'!$A:$P,COLUMN(E64)+4,FALSE)),"")</f>
        <v>1.744</v>
      </c>
      <c r="F64" s="304">
        <f>IFERROR(IF(VLOOKUP($A64,'Annex 2 Designated EHV charges'!$A:$P,COLUMN(F64)+4,FALSE)=0,"",VLOOKUP($A64,'Annex 2 Designated EHV charges'!$A:$P,COLUMN(F64)+4,FALSE)),"")</f>
        <v>28.439999999999998</v>
      </c>
      <c r="G64" s="304">
        <f>IFERROR(IF(VLOOKUP($A64,'Annex 2 Designated EHV charges'!$A:$P,COLUMN(G64)+4,FALSE)=0,"",VLOOKUP($A64,'Annex 2 Designated EHV charges'!$A:$P,COLUMN(G64)+4,FALSE)),"")</f>
        <v>2.67</v>
      </c>
      <c r="H64" s="304">
        <f>IFERROR(IF(VLOOKUP($A64,'Annex 2 Designated EHV charges'!$A:$P,COLUMN(H64)+4,FALSE)=0,"",VLOOKUP($A64,'Annex 2 Designated EHV charges'!$A:$P,COLUMN(H64)+4,FALSE)),"")</f>
        <v>2.67</v>
      </c>
    </row>
    <row r="65" spans="1:8" x14ac:dyDescent="0.2">
      <c r="A65" s="91">
        <f t="array" ref="A65">IFERROR(INDEX('Annex 2 Designated EHV charges'!$A$11:$A$400, MATCH(0, IF(ISBLANK('Annex 2 Designated EHV charges'!$A$11:$A$400),1, COUNTIF(A$4:$A64, 'Annex 2 Designated EHV charges'!$A$11:$A$400)), 0)),"")</f>
        <v>330</v>
      </c>
      <c r="B65" s="91">
        <f>IF($A65="","",VLOOKUP($A65,'Annex 2 Designated EHV charges'!$A:$O,2,0))</f>
        <v>330</v>
      </c>
      <c r="C65" s="92" t="str">
        <f>IF($A65="","",VLOOKUP($A65,'Annex 2 Designated EHV charges'!$A:$O,3,0))</f>
        <v>1170000671093</v>
      </c>
      <c r="D65" s="91" t="str">
        <f>IF($A65="","",VLOOKUP($A65,'Annex 2 Designated EHV charges'!$A:$O,7,0))</f>
        <v>Deepdale Solar Fm PV</v>
      </c>
      <c r="E65" s="94" t="str">
        <f>IFERROR(IF(VLOOKUP($A65,'Annex 2 Designated EHV charges'!$A:$P,COLUMN(E65)+4,FALSE)=0,"",VLOOKUP($A65,'Annex 2 Designated EHV charges'!$A:$P,COLUMN(E65)+4,FALSE)),"")</f>
        <v/>
      </c>
      <c r="F65" s="304">
        <f>IFERROR(IF(VLOOKUP($A65,'Annex 2 Designated EHV charges'!$A:$P,COLUMN(F65)+4,FALSE)=0,"",VLOOKUP($A65,'Annex 2 Designated EHV charges'!$A:$P,COLUMN(F65)+4,FALSE)),"")</f>
        <v>9.5500000000000007</v>
      </c>
      <c r="G65" s="304">
        <f>IFERROR(IF(VLOOKUP($A65,'Annex 2 Designated EHV charges'!$A:$P,COLUMN(G65)+4,FALSE)=0,"",VLOOKUP($A65,'Annex 2 Designated EHV charges'!$A:$P,COLUMN(G65)+4,FALSE)),"")</f>
        <v>3.28</v>
      </c>
      <c r="H65" s="304">
        <f>IFERROR(IF(VLOOKUP($A65,'Annex 2 Designated EHV charges'!$A:$P,COLUMN(H65)+4,FALSE)=0,"",VLOOKUP($A65,'Annex 2 Designated EHV charges'!$A:$P,COLUMN(H65)+4,FALSE)),"")</f>
        <v>3.28</v>
      </c>
    </row>
    <row r="66" spans="1:8" x14ac:dyDescent="0.2">
      <c r="A66" s="91">
        <f t="array" ref="A66">IFERROR(INDEX('Annex 2 Designated EHV charges'!$A$11:$A$400, MATCH(0, IF(ISBLANK('Annex 2 Designated EHV charges'!$A$11:$A$400),1, COUNTIF(A$4:$A65, 'Annex 2 Designated EHV charges'!$A$11:$A$400)), 0)),"")</f>
        <v>331</v>
      </c>
      <c r="B66" s="91">
        <f>IF($A66="","",VLOOKUP($A66,'Annex 2 Designated EHV charges'!$A:$O,2,0))</f>
        <v>331</v>
      </c>
      <c r="C66" s="92" t="str">
        <f>IF($A66="","",VLOOKUP($A66,'Annex 2 Designated EHV charges'!$A:$O,3,0))</f>
        <v>1170000671118</v>
      </c>
      <c r="D66" s="91" t="str">
        <f>IF($A66="","",VLOOKUP($A66,'Annex 2 Designated EHV charges'!$A:$O,7,0))</f>
        <v>Burton Wolds South WF</v>
      </c>
      <c r="E66" s="94">
        <f>IFERROR(IF(VLOOKUP($A66,'Annex 2 Designated EHV charges'!$A:$P,COLUMN(E66)+4,FALSE)=0,"",VLOOKUP($A66,'Annex 2 Designated EHV charges'!$A:$P,COLUMN(E66)+4,FALSE)),"")</f>
        <v>1.738</v>
      </c>
      <c r="F66" s="304">
        <f>IFERROR(IF(VLOOKUP($A66,'Annex 2 Designated EHV charges'!$A:$P,COLUMN(F66)+4,FALSE)=0,"",VLOOKUP($A66,'Annex 2 Designated EHV charges'!$A:$P,COLUMN(F66)+4,FALSE)),"")</f>
        <v>1.77</v>
      </c>
      <c r="G66" s="304">
        <f>IFERROR(IF(VLOOKUP($A66,'Annex 2 Designated EHV charges'!$A:$P,COLUMN(G66)+4,FALSE)=0,"",VLOOKUP($A66,'Annex 2 Designated EHV charges'!$A:$P,COLUMN(G66)+4,FALSE)),"")</f>
        <v>2.1</v>
      </c>
      <c r="H66" s="304">
        <f>IFERROR(IF(VLOOKUP($A66,'Annex 2 Designated EHV charges'!$A:$P,COLUMN(H66)+4,FALSE)=0,"",VLOOKUP($A66,'Annex 2 Designated EHV charges'!$A:$P,COLUMN(H66)+4,FALSE)),"")</f>
        <v>2.1</v>
      </c>
    </row>
    <row r="67" spans="1:8" x14ac:dyDescent="0.2">
      <c r="A67" s="91">
        <f t="array" ref="A67">IFERROR(INDEX('Annex 2 Designated EHV charges'!$A$11:$A$400, MATCH(0, IF(ISBLANK('Annex 2 Designated EHV charges'!$A$11:$A$400),1, COUNTIF(A$4:$A66, 'Annex 2 Designated EHV charges'!$A$11:$A$400)), 0)),"")</f>
        <v>334</v>
      </c>
      <c r="B67" s="91">
        <f>IF($A67="","",VLOOKUP($A67,'Annex 2 Designated EHV charges'!$A:$O,2,0))</f>
        <v>334</v>
      </c>
      <c r="C67" s="92" t="str">
        <f>IF($A67="","",VLOOKUP($A67,'Annex 2 Designated EHV charges'!$A:$O,3,0))</f>
        <v>1170000677271</v>
      </c>
      <c r="D67" s="91" t="str">
        <f>IF($A67="","",VLOOKUP($A67,'Annex 2 Designated EHV charges'!$A:$O,7,0))</f>
        <v>Gawcott Flds PV Commercial</v>
      </c>
      <c r="E67" s="94" t="str">
        <f>IFERROR(IF(VLOOKUP($A67,'Annex 2 Designated EHV charges'!$A:$P,COLUMN(E67)+4,FALSE)=0,"",VLOOKUP($A67,'Annex 2 Designated EHV charges'!$A:$P,COLUMN(E67)+4,FALSE)),"")</f>
        <v/>
      </c>
      <c r="F67" s="304">
        <f>IFERROR(IF(VLOOKUP($A67,'Annex 2 Designated EHV charges'!$A:$P,COLUMN(F67)+4,FALSE)=0,"",VLOOKUP($A67,'Annex 2 Designated EHV charges'!$A:$P,COLUMN(F67)+4,FALSE)),"")</f>
        <v>1.82</v>
      </c>
      <c r="G67" s="304">
        <f>IFERROR(IF(VLOOKUP($A67,'Annex 2 Designated EHV charges'!$A:$P,COLUMN(G67)+4,FALSE)=0,"",VLOOKUP($A67,'Annex 2 Designated EHV charges'!$A:$P,COLUMN(G67)+4,FALSE)),"")</f>
        <v>1.82</v>
      </c>
      <c r="H67" s="304">
        <f>IFERROR(IF(VLOOKUP($A67,'Annex 2 Designated EHV charges'!$A:$P,COLUMN(H67)+4,FALSE)=0,"",VLOOKUP($A67,'Annex 2 Designated EHV charges'!$A:$P,COLUMN(H67)+4,FALSE)),"")</f>
        <v>1.82</v>
      </c>
    </row>
    <row r="68" spans="1:8" x14ac:dyDescent="0.2">
      <c r="A68" s="91">
        <f t="array" ref="A68">IFERROR(INDEX('Annex 2 Designated EHV charges'!$A$11:$A$400, MATCH(0, IF(ISBLANK('Annex 2 Designated EHV charges'!$A$11:$A$400),1, COUNTIF(A$4:$A67, 'Annex 2 Designated EHV charges'!$A$11:$A$400)), 0)),"")</f>
        <v>335</v>
      </c>
      <c r="B68" s="91">
        <f>IF($A68="","",VLOOKUP($A68,'Annex 2 Designated EHV charges'!$A:$O,2,0))</f>
        <v>335</v>
      </c>
      <c r="C68" s="92" t="str">
        <f>IF($A68="","",VLOOKUP($A68,'Annex 2 Designated EHV charges'!$A:$O,3,0))</f>
        <v>1170000677290</v>
      </c>
      <c r="D68" s="91" t="str">
        <f>IF($A68="","",VLOOKUP($A68,'Annex 2 Designated EHV charges'!$A:$O,7,0))</f>
        <v>Gawcott Flds PV Community</v>
      </c>
      <c r="E68" s="94" t="str">
        <f>IFERROR(IF(VLOOKUP($A68,'Annex 2 Designated EHV charges'!$A:$P,COLUMN(E68)+4,FALSE)=0,"",VLOOKUP($A68,'Annex 2 Designated EHV charges'!$A:$P,COLUMN(E68)+4,FALSE)),"")</f>
        <v/>
      </c>
      <c r="F68" s="304">
        <f>IFERROR(IF(VLOOKUP($A68,'Annex 2 Designated EHV charges'!$A:$P,COLUMN(F68)+4,FALSE)=0,"",VLOOKUP($A68,'Annex 2 Designated EHV charges'!$A:$P,COLUMN(F68)+4,FALSE)),"")</f>
        <v>1.82</v>
      </c>
      <c r="G68" s="304">
        <f>IFERROR(IF(VLOOKUP($A68,'Annex 2 Designated EHV charges'!$A:$P,COLUMN(G68)+4,FALSE)=0,"",VLOOKUP($A68,'Annex 2 Designated EHV charges'!$A:$P,COLUMN(G68)+4,FALSE)),"")</f>
        <v>1.73</v>
      </c>
      <c r="H68" s="304">
        <f>IFERROR(IF(VLOOKUP($A68,'Annex 2 Designated EHV charges'!$A:$P,COLUMN(H68)+4,FALSE)=0,"",VLOOKUP($A68,'Annex 2 Designated EHV charges'!$A:$P,COLUMN(H68)+4,FALSE)),"")</f>
        <v>1.73</v>
      </c>
    </row>
    <row r="69" spans="1:8" x14ac:dyDescent="0.2">
      <c r="A69" s="91">
        <f t="array" ref="A69">IFERROR(INDEX('Annex 2 Designated EHV charges'!$A$11:$A$400, MATCH(0, IF(ISBLANK('Annex 2 Designated EHV charges'!$A$11:$A$400),1, COUNTIF(A$4:$A68, 'Annex 2 Designated EHV charges'!$A$11:$A$400)), 0)),"")</f>
        <v>337</v>
      </c>
      <c r="B69" s="91">
        <f>IF($A69="","",VLOOKUP($A69,'Annex 2 Designated EHV charges'!$A:$O,2,0))</f>
        <v>337</v>
      </c>
      <c r="C69" s="92" t="str">
        <f>IF($A69="","",VLOOKUP($A69,'Annex 2 Designated EHV charges'!$A:$O,3,0))</f>
        <v>1170000722748</v>
      </c>
      <c r="D69" s="91" t="str">
        <f>IF($A69="","",VLOOKUP($A69,'Annex 2 Designated EHV charges'!$A:$O,7,0))</f>
        <v>John Brookes Sawmill BIO</v>
      </c>
      <c r="E69" s="94">
        <f>IFERROR(IF(VLOOKUP($A69,'Annex 2 Designated EHV charges'!$A:$P,COLUMN(E69)+4,FALSE)=0,"",VLOOKUP($A69,'Annex 2 Designated EHV charges'!$A:$P,COLUMN(E69)+4,FALSE)),"")</f>
        <v>1.383</v>
      </c>
      <c r="F69" s="304">
        <f>IFERROR(IF(VLOOKUP($A69,'Annex 2 Designated EHV charges'!$A:$P,COLUMN(F69)+4,FALSE)=0,"",VLOOKUP($A69,'Annex 2 Designated EHV charges'!$A:$P,COLUMN(F69)+4,FALSE)),"")</f>
        <v>512.35</v>
      </c>
      <c r="G69" s="304">
        <f>IFERROR(IF(VLOOKUP($A69,'Annex 2 Designated EHV charges'!$A:$P,COLUMN(G69)+4,FALSE)=0,"",VLOOKUP($A69,'Annex 2 Designated EHV charges'!$A:$P,COLUMN(G69)+4,FALSE)),"")</f>
        <v>1.77</v>
      </c>
      <c r="H69" s="304">
        <f>IFERROR(IF(VLOOKUP($A69,'Annex 2 Designated EHV charges'!$A:$P,COLUMN(H69)+4,FALSE)=0,"",VLOOKUP($A69,'Annex 2 Designated EHV charges'!$A:$P,COLUMN(H69)+4,FALSE)),"")</f>
        <v>1.77</v>
      </c>
    </row>
    <row r="70" spans="1:8" x14ac:dyDescent="0.2">
      <c r="A70" s="91">
        <f t="array" ref="A70">IFERROR(INDEX('Annex 2 Designated EHV charges'!$A$11:$A$400, MATCH(0, IF(ISBLANK('Annex 2 Designated EHV charges'!$A$11:$A$400),1, COUNTIF(A$4:$A69, 'Annex 2 Designated EHV charges'!$A$11:$A$400)), 0)),"")</f>
        <v>338</v>
      </c>
      <c r="B70" s="91">
        <f>IF($A70="","",VLOOKUP($A70,'Annex 2 Designated EHV charges'!$A:$O,2,0))</f>
        <v>338</v>
      </c>
      <c r="C70" s="92" t="str">
        <f>IF($A70="","",VLOOKUP($A70,'Annex 2 Designated EHV charges'!$A:$O,3,0))</f>
        <v>1170000723991</v>
      </c>
      <c r="D70" s="91" t="str">
        <f>IF($A70="","",VLOOKUP($A70,'Annex 2 Designated EHV charges'!$A:$O,7,0))</f>
        <v>Hawton Wind Farm WF</v>
      </c>
      <c r="E70" s="94">
        <f>IFERROR(IF(VLOOKUP($A70,'Annex 2 Designated EHV charges'!$A:$P,COLUMN(E70)+4,FALSE)=0,"",VLOOKUP($A70,'Annex 2 Designated EHV charges'!$A:$P,COLUMN(E70)+4,FALSE)),"")</f>
        <v>3.0550000000000002</v>
      </c>
      <c r="F70" s="304">
        <f>IFERROR(IF(VLOOKUP($A70,'Annex 2 Designated EHV charges'!$A:$P,COLUMN(F70)+4,FALSE)=0,"",VLOOKUP($A70,'Annex 2 Designated EHV charges'!$A:$P,COLUMN(F70)+4,FALSE)),"")</f>
        <v>37.39</v>
      </c>
      <c r="G70" s="304">
        <f>IFERROR(IF(VLOOKUP($A70,'Annex 2 Designated EHV charges'!$A:$P,COLUMN(G70)+4,FALSE)=0,"",VLOOKUP($A70,'Annex 2 Designated EHV charges'!$A:$P,COLUMN(G70)+4,FALSE)),"")</f>
        <v>2.17</v>
      </c>
      <c r="H70" s="304">
        <f>IFERROR(IF(VLOOKUP($A70,'Annex 2 Designated EHV charges'!$A:$P,COLUMN(H70)+4,FALSE)=0,"",VLOOKUP($A70,'Annex 2 Designated EHV charges'!$A:$P,COLUMN(H70)+4,FALSE)),"")</f>
        <v>2.17</v>
      </c>
    </row>
    <row r="71" spans="1:8" x14ac:dyDescent="0.2">
      <c r="A71" s="91">
        <f t="array" ref="A71">IFERROR(INDEX('Annex 2 Designated EHV charges'!$A$11:$A$400, MATCH(0, IF(ISBLANK('Annex 2 Designated EHV charges'!$A$11:$A$400),1, COUNTIF(A$4:$A70, 'Annex 2 Designated EHV charges'!$A$11:$A$400)), 0)),"")</f>
        <v>340</v>
      </c>
      <c r="B71" s="91">
        <f>IF($A71="","",VLOOKUP($A71,'Annex 2 Designated EHV charges'!$A:$O,2,0))</f>
        <v>340</v>
      </c>
      <c r="C71" s="92" t="str">
        <f>IF($A71="","",VLOOKUP($A71,'Annex 2 Designated EHV charges'!$A:$O,3,0))</f>
        <v>1170000727221</v>
      </c>
      <c r="D71" s="91" t="str">
        <f>IF($A71="","",VLOOKUP($A71,'Annex 2 Designated EHV charges'!$A:$O,7,0))</f>
        <v>Garnham Close STOR</v>
      </c>
      <c r="E71" s="94">
        <f>IFERROR(IF(VLOOKUP($A71,'Annex 2 Designated EHV charges'!$A:$P,COLUMN(E71)+4,FALSE)=0,"",VLOOKUP($A71,'Annex 2 Designated EHV charges'!$A:$P,COLUMN(E71)+4,FALSE)),"")</f>
        <v>0.505</v>
      </c>
      <c r="F71" s="304">
        <f>IFERROR(IF(VLOOKUP($A71,'Annex 2 Designated EHV charges'!$A:$P,COLUMN(F71)+4,FALSE)=0,"",VLOOKUP($A71,'Annex 2 Designated EHV charges'!$A:$P,COLUMN(F71)+4,FALSE)),"")</f>
        <v>20.58</v>
      </c>
      <c r="G71" s="304">
        <f>IFERROR(IF(VLOOKUP($A71,'Annex 2 Designated EHV charges'!$A:$P,COLUMN(G71)+4,FALSE)=0,"",VLOOKUP($A71,'Annex 2 Designated EHV charges'!$A:$P,COLUMN(G71)+4,FALSE)),"")</f>
        <v>0.9</v>
      </c>
      <c r="H71" s="304">
        <f>IFERROR(IF(VLOOKUP($A71,'Annex 2 Designated EHV charges'!$A:$P,COLUMN(H71)+4,FALSE)=0,"",VLOOKUP($A71,'Annex 2 Designated EHV charges'!$A:$P,COLUMN(H71)+4,FALSE)),"")</f>
        <v>0.9</v>
      </c>
    </row>
    <row r="72" spans="1:8" x14ac:dyDescent="0.2">
      <c r="A72" s="91">
        <f t="array" ref="A72">IFERROR(INDEX('Annex 2 Designated EHV charges'!$A$11:$A$400, MATCH(0, IF(ISBLANK('Annex 2 Designated EHV charges'!$A$11:$A$400),1, COUNTIF(A$4:$A71, 'Annex 2 Designated EHV charges'!$A$11:$A$400)), 0)),"")</f>
        <v>341</v>
      </c>
      <c r="B72" s="91">
        <f>IF($A72="","",VLOOKUP($A72,'Annex 2 Designated EHV charges'!$A:$O,2,0))</f>
        <v>341</v>
      </c>
      <c r="C72" s="92" t="str">
        <f>IF($A72="","",VLOOKUP($A72,'Annex 2 Designated EHV charges'!$A:$O,3,0))</f>
        <v>1170000733935</v>
      </c>
      <c r="D72" s="91" t="str">
        <f>IF($A72="","",VLOOKUP($A72,'Annex 2 Designated EHV charges'!$A:$O,7,0))</f>
        <v>RAF Cranwell High G</v>
      </c>
      <c r="E72" s="94" t="str">
        <f>IFERROR(IF(VLOOKUP($A72,'Annex 2 Designated EHV charges'!$A:$P,COLUMN(E72)+4,FALSE)=0,"",VLOOKUP($A72,'Annex 2 Designated EHV charges'!$A:$P,COLUMN(E72)+4,FALSE)),"")</f>
        <v/>
      </c>
      <c r="F72" s="304">
        <f>IFERROR(IF(VLOOKUP($A72,'Annex 2 Designated EHV charges'!$A:$P,COLUMN(F72)+4,FALSE)=0,"",VLOOKUP($A72,'Annex 2 Designated EHV charges'!$A:$P,COLUMN(F72)+4,FALSE)),"")</f>
        <v>468.56</v>
      </c>
      <c r="G72" s="304">
        <f>IFERROR(IF(VLOOKUP($A72,'Annex 2 Designated EHV charges'!$A:$P,COLUMN(G72)+4,FALSE)=0,"",VLOOKUP($A72,'Annex 2 Designated EHV charges'!$A:$P,COLUMN(G72)+4,FALSE)),"")</f>
        <v>3.09</v>
      </c>
      <c r="H72" s="304">
        <f>IFERROR(IF(VLOOKUP($A72,'Annex 2 Designated EHV charges'!$A:$P,COLUMN(H72)+4,FALSE)=0,"",VLOOKUP($A72,'Annex 2 Designated EHV charges'!$A:$P,COLUMN(H72)+4,FALSE)),"")</f>
        <v>3.09</v>
      </c>
    </row>
    <row r="73" spans="1:8" x14ac:dyDescent="0.2">
      <c r="A73" s="91">
        <f t="array" ref="A73">IFERROR(INDEX('Annex 2 Designated EHV charges'!$A$11:$A$400, MATCH(0, IF(ISBLANK('Annex 2 Designated EHV charges'!$A$11:$A$400),1, COUNTIF(A$4:$A72, 'Annex 2 Designated EHV charges'!$A$11:$A$400)), 0)),"")</f>
        <v>343</v>
      </c>
      <c r="B73" s="91">
        <f>IF($A73="","",VLOOKUP($A73,'Annex 2 Designated EHV charges'!$A:$O,2,0))</f>
        <v>343</v>
      </c>
      <c r="C73" s="92" t="str">
        <f>IF($A73="","",VLOOKUP($A73,'Annex 2 Designated EHV charges'!$A:$O,3,0))</f>
        <v>1170000751465</v>
      </c>
      <c r="D73" s="91" t="str">
        <f>IF($A73="","",VLOOKUP($A73,'Annex 2 Designated EHV charges'!$A:$O,7,0))</f>
        <v>Hermitage Lane STOR</v>
      </c>
      <c r="E73" s="94">
        <f>IFERROR(IF(VLOOKUP($A73,'Annex 2 Designated EHV charges'!$A:$P,COLUMN(E73)+4,FALSE)=0,"",VLOOKUP($A73,'Annex 2 Designated EHV charges'!$A:$P,COLUMN(E73)+4,FALSE)),"")</f>
        <v>0.505</v>
      </c>
      <c r="F73" s="304">
        <f>IFERROR(IF(VLOOKUP($A73,'Annex 2 Designated EHV charges'!$A:$P,COLUMN(F73)+4,FALSE)=0,"",VLOOKUP($A73,'Annex 2 Designated EHV charges'!$A:$P,COLUMN(F73)+4,FALSE)),"")</f>
        <v>3.86</v>
      </c>
      <c r="G73" s="304">
        <f>IFERROR(IF(VLOOKUP($A73,'Annex 2 Designated EHV charges'!$A:$P,COLUMN(G73)+4,FALSE)=0,"",VLOOKUP($A73,'Annex 2 Designated EHV charges'!$A:$P,COLUMN(G73)+4,FALSE)),"")</f>
        <v>1.84</v>
      </c>
      <c r="H73" s="304">
        <f>IFERROR(IF(VLOOKUP($A73,'Annex 2 Designated EHV charges'!$A:$P,COLUMN(H73)+4,FALSE)=0,"",VLOOKUP($A73,'Annex 2 Designated EHV charges'!$A:$P,COLUMN(H73)+4,FALSE)),"")</f>
        <v>1.84</v>
      </c>
    </row>
    <row r="74" spans="1:8" x14ac:dyDescent="0.2">
      <c r="A74" s="91">
        <f t="array" ref="A74">IFERROR(INDEX('Annex 2 Designated EHV charges'!$A$11:$A$400, MATCH(0, IF(ISBLANK('Annex 2 Designated EHV charges'!$A$11:$A$400),1, COUNTIF(A$4:$A73, 'Annex 2 Designated EHV charges'!$A$11:$A$400)), 0)),"")</f>
        <v>344</v>
      </c>
      <c r="B74" s="91">
        <f>IF($A74="","",VLOOKUP($A74,'Annex 2 Designated EHV charges'!$A:$O,2,0))</f>
        <v>344</v>
      </c>
      <c r="C74" s="92" t="str">
        <f>IF($A74="","",VLOOKUP($A74,'Annex 2 Designated EHV charges'!$A:$O,3,0))</f>
        <v>1170000759678</v>
      </c>
      <c r="D74" s="91" t="str">
        <f>IF($A74="","",VLOOKUP($A74,'Annex 2 Designated EHV charges'!$A:$O,7,0))</f>
        <v>Fosse Way Radford Sem PV</v>
      </c>
      <c r="E74" s="94">
        <f>IFERROR(IF(VLOOKUP($A74,'Annex 2 Designated EHV charges'!$A:$P,COLUMN(E74)+4,FALSE)=0,"",VLOOKUP($A74,'Annex 2 Designated EHV charges'!$A:$P,COLUMN(E74)+4,FALSE)),"")</f>
        <v>1.6539999999999999</v>
      </c>
      <c r="F74" s="304">
        <f>IFERROR(IF(VLOOKUP($A74,'Annex 2 Designated EHV charges'!$A:$P,COLUMN(F74)+4,FALSE)=0,"",VLOOKUP($A74,'Annex 2 Designated EHV charges'!$A:$P,COLUMN(F74)+4,FALSE)),"")</f>
        <v>20.77</v>
      </c>
      <c r="G74" s="304">
        <f>IFERROR(IF(VLOOKUP($A74,'Annex 2 Designated EHV charges'!$A:$P,COLUMN(G74)+4,FALSE)=0,"",VLOOKUP($A74,'Annex 2 Designated EHV charges'!$A:$P,COLUMN(G74)+4,FALSE)),"")</f>
        <v>1.63</v>
      </c>
      <c r="H74" s="304">
        <f>IFERROR(IF(VLOOKUP($A74,'Annex 2 Designated EHV charges'!$A:$P,COLUMN(H74)+4,FALSE)=0,"",VLOOKUP($A74,'Annex 2 Designated EHV charges'!$A:$P,COLUMN(H74)+4,FALSE)),"")</f>
        <v>1.63</v>
      </c>
    </row>
    <row r="75" spans="1:8" x14ac:dyDescent="0.2">
      <c r="A75" s="91">
        <f t="array" ref="A75">IFERROR(INDEX('Annex 2 Designated EHV charges'!$A$11:$A$400, MATCH(0, IF(ISBLANK('Annex 2 Designated EHV charges'!$A$11:$A$400),1, COUNTIF(A$4:$A74, 'Annex 2 Designated EHV charges'!$A$11:$A$400)), 0)),"")</f>
        <v>345</v>
      </c>
      <c r="B75" s="91">
        <f>IF($A75="","",VLOOKUP($A75,'Annex 2 Designated EHV charges'!$A:$O,2,0))</f>
        <v>345</v>
      </c>
      <c r="C75" s="92" t="str">
        <f>IF($A75="","",VLOOKUP($A75,'Annex 2 Designated EHV charges'!$A:$O,3,0))</f>
        <v>1170000761640</v>
      </c>
      <c r="D75" s="91" t="str">
        <f>IF($A75="","",VLOOKUP($A75,'Annex 2 Designated EHV charges'!$A:$O,7,0))</f>
        <v>Meadow Fm Thorpe Lang PV</v>
      </c>
      <c r="E75" s="94">
        <f>IFERROR(IF(VLOOKUP($A75,'Annex 2 Designated EHV charges'!$A:$P,COLUMN(E75)+4,FALSE)=0,"",VLOOKUP($A75,'Annex 2 Designated EHV charges'!$A:$P,COLUMN(E75)+4,FALSE)),"")</f>
        <v>1.696</v>
      </c>
      <c r="F75" s="304">
        <f>IFERROR(IF(VLOOKUP($A75,'Annex 2 Designated EHV charges'!$A:$P,COLUMN(F75)+4,FALSE)=0,"",VLOOKUP($A75,'Annex 2 Designated EHV charges'!$A:$P,COLUMN(F75)+4,FALSE)),"")</f>
        <v>10.51</v>
      </c>
      <c r="G75" s="304">
        <f>IFERROR(IF(VLOOKUP($A75,'Annex 2 Designated EHV charges'!$A:$P,COLUMN(G75)+4,FALSE)=0,"",VLOOKUP($A75,'Annex 2 Designated EHV charges'!$A:$P,COLUMN(G75)+4,FALSE)),"")</f>
        <v>2.92</v>
      </c>
      <c r="H75" s="304">
        <f>IFERROR(IF(VLOOKUP($A75,'Annex 2 Designated EHV charges'!$A:$P,COLUMN(H75)+4,FALSE)=0,"",VLOOKUP($A75,'Annex 2 Designated EHV charges'!$A:$P,COLUMN(H75)+4,FALSE)),"")</f>
        <v>2.92</v>
      </c>
    </row>
    <row r="76" spans="1:8" x14ac:dyDescent="0.2">
      <c r="A76" s="91">
        <f t="array" ref="A76">IFERROR(INDEX('Annex 2 Designated EHV charges'!$A$11:$A$400, MATCH(0, IF(ISBLANK('Annex 2 Designated EHV charges'!$A$11:$A$400),1, COUNTIF(A$4:$A75, 'Annex 2 Designated EHV charges'!$A$11:$A$400)), 0)),"")</f>
        <v>346</v>
      </c>
      <c r="B76" s="91">
        <f>IF($A76="","",VLOOKUP($A76,'Annex 2 Designated EHV charges'!$A:$O,2,0))</f>
        <v>346</v>
      </c>
      <c r="C76" s="92" t="str">
        <f>IF($A76="","",VLOOKUP($A76,'Annex 2 Designated EHV charges'!$A:$O,3,0))</f>
        <v>1170000768557</v>
      </c>
      <c r="D76" s="91" t="str">
        <f>IF($A76="","",VLOOKUP($A76,'Annex 2 Designated EHV charges'!$A:$O,7,0))</f>
        <v>Olney Hyde Farm PV</v>
      </c>
      <c r="E76" s="94">
        <f>IFERROR(IF(VLOOKUP($A76,'Annex 2 Designated EHV charges'!$A:$P,COLUMN(E76)+4,FALSE)=0,"",VLOOKUP($A76,'Annex 2 Designated EHV charges'!$A:$P,COLUMN(E76)+4,FALSE)),"")</f>
        <v>1.704</v>
      </c>
      <c r="F76" s="304">
        <f>IFERROR(IF(VLOOKUP($A76,'Annex 2 Designated EHV charges'!$A:$P,COLUMN(F76)+4,FALSE)=0,"",VLOOKUP($A76,'Annex 2 Designated EHV charges'!$A:$P,COLUMN(F76)+4,FALSE)),"")</f>
        <v>70.989999999999995</v>
      </c>
      <c r="G76" s="304">
        <f>IFERROR(IF(VLOOKUP($A76,'Annex 2 Designated EHV charges'!$A:$P,COLUMN(G76)+4,FALSE)=0,"",VLOOKUP($A76,'Annex 2 Designated EHV charges'!$A:$P,COLUMN(G76)+4,FALSE)),"")</f>
        <v>1.93</v>
      </c>
      <c r="H76" s="304">
        <f>IFERROR(IF(VLOOKUP($A76,'Annex 2 Designated EHV charges'!$A:$P,COLUMN(H76)+4,FALSE)=0,"",VLOOKUP($A76,'Annex 2 Designated EHV charges'!$A:$P,COLUMN(H76)+4,FALSE)),"")</f>
        <v>1.93</v>
      </c>
    </row>
    <row r="77" spans="1:8" x14ac:dyDescent="0.2">
      <c r="A77" s="91">
        <f t="array" ref="A77">IFERROR(INDEX('Annex 2 Designated EHV charges'!$A$11:$A$400, MATCH(0, IF(ISBLANK('Annex 2 Designated EHV charges'!$A$11:$A$400),1, COUNTIF(A$4:$A76, 'Annex 2 Designated EHV charges'!$A$11:$A$400)), 0)),"")</f>
        <v>347</v>
      </c>
      <c r="B77" s="91">
        <f>IF($A77="","",VLOOKUP($A77,'Annex 2 Designated EHV charges'!$A:$O,2,0))</f>
        <v>347</v>
      </c>
      <c r="C77" s="92" t="str">
        <f>IF($A77="","",VLOOKUP($A77,'Annex 2 Designated EHV charges'!$A:$O,3,0))</f>
        <v>1170000772456</v>
      </c>
      <c r="D77" s="91" t="str">
        <f>IF($A77="","",VLOOKUP($A77,'Annex 2 Designated EHV charges'!$A:$O,7,0))</f>
        <v>Dayfields Farm PV</v>
      </c>
      <c r="E77" s="94">
        <f>IFERROR(IF(VLOOKUP($A77,'Annex 2 Designated EHV charges'!$A:$P,COLUMN(E77)+4,FALSE)=0,"",VLOOKUP($A77,'Annex 2 Designated EHV charges'!$A:$P,COLUMN(E77)+4,FALSE)),"")</f>
        <v>2.6829999999999998</v>
      </c>
      <c r="F77" s="304">
        <f>IFERROR(IF(VLOOKUP($A77,'Annex 2 Designated EHV charges'!$A:$P,COLUMN(F77)+4,FALSE)=0,"",VLOOKUP($A77,'Annex 2 Designated EHV charges'!$A:$P,COLUMN(F77)+4,FALSE)),"")</f>
        <v>1.69</v>
      </c>
      <c r="G77" s="304">
        <f>IFERROR(IF(VLOOKUP($A77,'Annex 2 Designated EHV charges'!$A:$P,COLUMN(G77)+4,FALSE)=0,"",VLOOKUP($A77,'Annex 2 Designated EHV charges'!$A:$P,COLUMN(G77)+4,FALSE)),"")</f>
        <v>4.34</v>
      </c>
      <c r="H77" s="304">
        <f>IFERROR(IF(VLOOKUP($A77,'Annex 2 Designated EHV charges'!$A:$P,COLUMN(H77)+4,FALSE)=0,"",VLOOKUP($A77,'Annex 2 Designated EHV charges'!$A:$P,COLUMN(H77)+4,FALSE)),"")</f>
        <v>4.34</v>
      </c>
    </row>
    <row r="78" spans="1:8" x14ac:dyDescent="0.2">
      <c r="A78" s="91">
        <f t="array" ref="A78">IFERROR(INDEX('Annex 2 Designated EHV charges'!$A$11:$A$400, MATCH(0, IF(ISBLANK('Annex 2 Designated EHV charges'!$A$11:$A$400),1, COUNTIF(A$4:$A77, 'Annex 2 Designated EHV charges'!$A$11:$A$400)), 0)),"")</f>
        <v>348</v>
      </c>
      <c r="B78" s="91">
        <f>IF($A78="","",VLOOKUP($A78,'Annex 2 Designated EHV charges'!$A:$O,2,0))</f>
        <v>348</v>
      </c>
      <c r="C78" s="92" t="str">
        <f>IF($A78="","",VLOOKUP($A78,'Annex 2 Designated EHV charges'!$A:$O,3,0))</f>
        <v>1170000775712</v>
      </c>
      <c r="D78" s="91" t="str">
        <f>IF($A78="","",VLOOKUP($A78,'Annex 2 Designated EHV charges'!$A:$O,7,0))</f>
        <v>Bolsovermoor Quarry PV</v>
      </c>
      <c r="E78" s="94">
        <f>IFERROR(IF(VLOOKUP($A78,'Annex 2 Designated EHV charges'!$A:$P,COLUMN(E78)+4,FALSE)=0,"",VLOOKUP($A78,'Annex 2 Designated EHV charges'!$A:$P,COLUMN(E78)+4,FALSE)),"")</f>
        <v>0.501</v>
      </c>
      <c r="F78" s="304">
        <f>IFERROR(IF(VLOOKUP($A78,'Annex 2 Designated EHV charges'!$A:$P,COLUMN(F78)+4,FALSE)=0,"",VLOOKUP($A78,'Annex 2 Designated EHV charges'!$A:$P,COLUMN(F78)+4,FALSE)),"")</f>
        <v>8.06</v>
      </c>
      <c r="G78" s="304">
        <f>IFERROR(IF(VLOOKUP($A78,'Annex 2 Designated EHV charges'!$A:$P,COLUMN(G78)+4,FALSE)=0,"",VLOOKUP($A78,'Annex 2 Designated EHV charges'!$A:$P,COLUMN(G78)+4,FALSE)),"")</f>
        <v>1.91</v>
      </c>
      <c r="H78" s="304">
        <f>IFERROR(IF(VLOOKUP($A78,'Annex 2 Designated EHV charges'!$A:$P,COLUMN(H78)+4,FALSE)=0,"",VLOOKUP($A78,'Annex 2 Designated EHV charges'!$A:$P,COLUMN(H78)+4,FALSE)),"")</f>
        <v>1.91</v>
      </c>
    </row>
    <row r="79" spans="1:8" x14ac:dyDescent="0.2">
      <c r="A79" s="91">
        <f t="array" ref="A79">IFERROR(INDEX('Annex 2 Designated EHV charges'!$A$11:$A$400, MATCH(0, IF(ISBLANK('Annex 2 Designated EHV charges'!$A$11:$A$400),1, COUNTIF(A$4:$A78, 'Annex 2 Designated EHV charges'!$A$11:$A$400)), 0)),"")</f>
        <v>349</v>
      </c>
      <c r="B79" s="91">
        <f>IF($A79="","",VLOOKUP($A79,'Annex 2 Designated EHV charges'!$A:$O,2,0))</f>
        <v>349</v>
      </c>
      <c r="C79" s="92" t="str">
        <f>IF($A79="","",VLOOKUP($A79,'Annex 2 Designated EHV charges'!$A:$O,3,0))</f>
        <v>1170000775340</v>
      </c>
      <c r="D79" s="91" t="str">
        <f>IF($A79="","",VLOOKUP($A79,'Annex 2 Designated EHV charges'!$A:$O,7,0))</f>
        <v>Bilsthorpe PV</v>
      </c>
      <c r="E79" s="94">
        <f>IFERROR(IF(VLOOKUP($A79,'Annex 2 Designated EHV charges'!$A:$P,COLUMN(E79)+4,FALSE)=0,"",VLOOKUP($A79,'Annex 2 Designated EHV charges'!$A:$P,COLUMN(E79)+4,FALSE)),"")</f>
        <v>0.49299999999999999</v>
      </c>
      <c r="F79" s="304">
        <f>IFERROR(IF(VLOOKUP($A79,'Annex 2 Designated EHV charges'!$A:$P,COLUMN(F79)+4,FALSE)=0,"",VLOOKUP($A79,'Annex 2 Designated EHV charges'!$A:$P,COLUMN(F79)+4,FALSE)),"")</f>
        <v>77.140000000000015</v>
      </c>
      <c r="G79" s="304">
        <f>IFERROR(IF(VLOOKUP($A79,'Annex 2 Designated EHV charges'!$A:$P,COLUMN(G79)+4,FALSE)=0,"",VLOOKUP($A79,'Annex 2 Designated EHV charges'!$A:$P,COLUMN(G79)+4,FALSE)),"")</f>
        <v>0.56999999999999995</v>
      </c>
      <c r="H79" s="304">
        <f>IFERROR(IF(VLOOKUP($A79,'Annex 2 Designated EHV charges'!$A:$P,COLUMN(H79)+4,FALSE)=0,"",VLOOKUP($A79,'Annex 2 Designated EHV charges'!$A:$P,COLUMN(H79)+4,FALSE)),"")</f>
        <v>0.56999999999999995</v>
      </c>
    </row>
    <row r="80" spans="1:8" x14ac:dyDescent="0.2">
      <c r="A80" s="91">
        <f t="array" ref="A80">IFERROR(INDEX('Annex 2 Designated EHV charges'!$A$11:$A$400, MATCH(0, IF(ISBLANK('Annex 2 Designated EHV charges'!$A$11:$A$400),1, COUNTIF(A$4:$A79, 'Annex 2 Designated EHV charges'!$A$11:$A$400)), 0)),"")</f>
        <v>351</v>
      </c>
      <c r="B80" s="91">
        <f>IF($A80="","",VLOOKUP($A80,'Annex 2 Designated EHV charges'!$A:$O,2,0))</f>
        <v>351</v>
      </c>
      <c r="C80" s="92" t="str">
        <f>IF($A80="","",VLOOKUP($A80,'Annex 2 Designated EHV charges'!$A:$O,3,0))</f>
        <v>1170000783305</v>
      </c>
      <c r="D80" s="91" t="str">
        <f>IF($A80="","",VLOOKUP($A80,'Annex 2 Designated EHV charges'!$A:$O,7,0))</f>
        <v>Sutton Bonnington PV</v>
      </c>
      <c r="E80" s="94">
        <f>IFERROR(IF(VLOOKUP($A80,'Annex 2 Designated EHV charges'!$A:$P,COLUMN(E80)+4,FALSE)=0,"",VLOOKUP($A80,'Annex 2 Designated EHV charges'!$A:$P,COLUMN(E80)+4,FALSE)),"")</f>
        <v>1.3320000000000001</v>
      </c>
      <c r="F80" s="304">
        <f>IFERROR(IF(VLOOKUP($A80,'Annex 2 Designated EHV charges'!$A:$P,COLUMN(F80)+4,FALSE)=0,"",VLOOKUP($A80,'Annex 2 Designated EHV charges'!$A:$P,COLUMN(F80)+4,FALSE)),"")</f>
        <v>5.91</v>
      </c>
      <c r="G80" s="304">
        <f>IFERROR(IF(VLOOKUP($A80,'Annex 2 Designated EHV charges'!$A:$P,COLUMN(G80)+4,FALSE)=0,"",VLOOKUP($A80,'Annex 2 Designated EHV charges'!$A:$P,COLUMN(G80)+4,FALSE)),"")</f>
        <v>1.86</v>
      </c>
      <c r="H80" s="304">
        <f>IFERROR(IF(VLOOKUP($A80,'Annex 2 Designated EHV charges'!$A:$P,COLUMN(H80)+4,FALSE)=0,"",VLOOKUP($A80,'Annex 2 Designated EHV charges'!$A:$P,COLUMN(H80)+4,FALSE)),"")</f>
        <v>1.86</v>
      </c>
    </row>
    <row r="81" spans="1:8" x14ac:dyDescent="0.2">
      <c r="A81" s="91">
        <f t="array" ref="A81">IFERROR(INDEX('Annex 2 Designated EHV charges'!$A$11:$A$400, MATCH(0, IF(ISBLANK('Annex 2 Designated EHV charges'!$A$11:$A$400),1, COUNTIF(A$4:$A80, 'Annex 2 Designated EHV charges'!$A$11:$A$400)), 0)),"")</f>
        <v>353</v>
      </c>
      <c r="B81" s="91">
        <f>IF($A81="","",VLOOKUP($A81,'Annex 2 Designated EHV charges'!$A:$O,2,0))</f>
        <v>353</v>
      </c>
      <c r="C81" s="92" t="str">
        <f>IF($A81="","",VLOOKUP($A81,'Annex 2 Designated EHV charges'!$A:$O,3,0))</f>
        <v>1170000790241</v>
      </c>
      <c r="D81" s="91" t="str">
        <f>IF($A81="","",VLOOKUP($A81,'Annex 2 Designated EHV charges'!$A:$O,7,0))</f>
        <v>Green Lane Marchington PV</v>
      </c>
      <c r="E81" s="94">
        <f>IFERROR(IF(VLOOKUP($A81,'Annex 2 Designated EHV charges'!$A:$P,COLUMN(E81)+4,FALSE)=0,"",VLOOKUP($A81,'Annex 2 Designated EHV charges'!$A:$P,COLUMN(E81)+4,FALSE)),"")</f>
        <v>2.6520000000000001</v>
      </c>
      <c r="F81" s="304">
        <f>IFERROR(IF(VLOOKUP($A81,'Annex 2 Designated EHV charges'!$A:$P,COLUMN(F81)+4,FALSE)=0,"",VLOOKUP($A81,'Annex 2 Designated EHV charges'!$A:$P,COLUMN(F81)+4,FALSE)),"")</f>
        <v>9.18</v>
      </c>
      <c r="G81" s="304">
        <f>IFERROR(IF(VLOOKUP($A81,'Annex 2 Designated EHV charges'!$A:$P,COLUMN(G81)+4,FALSE)=0,"",VLOOKUP($A81,'Annex 2 Designated EHV charges'!$A:$P,COLUMN(G81)+4,FALSE)),"")</f>
        <v>1.1599999999999999</v>
      </c>
      <c r="H81" s="304">
        <f>IFERROR(IF(VLOOKUP($A81,'Annex 2 Designated EHV charges'!$A:$P,COLUMN(H81)+4,FALSE)=0,"",VLOOKUP($A81,'Annex 2 Designated EHV charges'!$A:$P,COLUMN(H81)+4,FALSE)),"")</f>
        <v>1.1599999999999999</v>
      </c>
    </row>
    <row r="82" spans="1:8" x14ac:dyDescent="0.2">
      <c r="A82" s="91">
        <f t="array" ref="A82">IFERROR(INDEX('Annex 2 Designated EHV charges'!$A$11:$A$400, MATCH(0, IF(ISBLANK('Annex 2 Designated EHV charges'!$A$11:$A$400),1, COUNTIF(A$4:$A81, 'Annex 2 Designated EHV charges'!$A$11:$A$400)), 0)),"")</f>
        <v>354</v>
      </c>
      <c r="B82" s="91">
        <f>IF($A82="","",VLOOKUP($A82,'Annex 2 Designated EHV charges'!$A:$O,2,0))</f>
        <v>354</v>
      </c>
      <c r="C82" s="92" t="str">
        <f>IF($A82="","",VLOOKUP($A82,'Annex 2 Designated EHV charges'!$A:$O,3,0))</f>
        <v>1170000807142</v>
      </c>
      <c r="D82" s="91" t="str">
        <f>IF($A82="","",VLOOKUP($A82,'Annex 2 Designated EHV charges'!$A:$O,7,0))</f>
        <v>Baddesley Park PV</v>
      </c>
      <c r="E82" s="94" t="str">
        <f>IFERROR(IF(VLOOKUP($A82,'Annex 2 Designated EHV charges'!$A:$P,COLUMN(E82)+4,FALSE)=0,"",VLOOKUP($A82,'Annex 2 Designated EHV charges'!$A:$P,COLUMN(E82)+4,FALSE)),"")</f>
        <v/>
      </c>
      <c r="F82" s="304">
        <f>IFERROR(IF(VLOOKUP($A82,'Annex 2 Designated EHV charges'!$A:$P,COLUMN(F82)+4,FALSE)=0,"",VLOOKUP($A82,'Annex 2 Designated EHV charges'!$A:$P,COLUMN(F82)+4,FALSE)),"")</f>
        <v>43.12</v>
      </c>
      <c r="G82" s="304">
        <f>IFERROR(IF(VLOOKUP($A82,'Annex 2 Designated EHV charges'!$A:$P,COLUMN(G82)+4,FALSE)=0,"",VLOOKUP($A82,'Annex 2 Designated EHV charges'!$A:$P,COLUMN(G82)+4,FALSE)),"")</f>
        <v>1.9</v>
      </c>
      <c r="H82" s="304">
        <f>IFERROR(IF(VLOOKUP($A82,'Annex 2 Designated EHV charges'!$A:$P,COLUMN(H82)+4,FALSE)=0,"",VLOOKUP($A82,'Annex 2 Designated EHV charges'!$A:$P,COLUMN(H82)+4,FALSE)),"")</f>
        <v>1.9</v>
      </c>
    </row>
    <row r="83" spans="1:8" x14ac:dyDescent="0.2">
      <c r="A83" s="91">
        <f t="array" ref="A83">IFERROR(INDEX('Annex 2 Designated EHV charges'!$A$11:$A$400, MATCH(0, IF(ISBLANK('Annex 2 Designated EHV charges'!$A$11:$A$400),1, COUNTIF(A$4:$A82, 'Annex 2 Designated EHV charges'!$A$11:$A$400)), 0)),"")</f>
        <v>355</v>
      </c>
      <c r="B83" s="91">
        <f>IF($A83="","",VLOOKUP($A83,'Annex 2 Designated EHV charges'!$A:$O,2,0))</f>
        <v>355</v>
      </c>
      <c r="C83" s="92" t="str">
        <f>IF($A83="","",VLOOKUP($A83,'Annex 2 Designated EHV charges'!$A:$O,3,0))</f>
        <v>1170000807160</v>
      </c>
      <c r="D83" s="91" t="str">
        <f>IF($A83="","",VLOOKUP($A83,'Annex 2 Designated EHV charges'!$A:$O,7,0))</f>
        <v>Baddesley Pk Biomass</v>
      </c>
      <c r="E83" s="94" t="str">
        <f>IFERROR(IF(VLOOKUP($A83,'Annex 2 Designated EHV charges'!$A:$P,COLUMN(E83)+4,FALSE)=0,"",VLOOKUP($A83,'Annex 2 Designated EHV charges'!$A:$P,COLUMN(E83)+4,FALSE)),"")</f>
        <v/>
      </c>
      <c r="F83" s="304">
        <f>IFERROR(IF(VLOOKUP($A83,'Annex 2 Designated EHV charges'!$A:$P,COLUMN(F83)+4,FALSE)=0,"",VLOOKUP($A83,'Annex 2 Designated EHV charges'!$A:$P,COLUMN(F83)+4,FALSE)),"")</f>
        <v>54.91</v>
      </c>
      <c r="G83" s="304">
        <f>IFERROR(IF(VLOOKUP($A83,'Annex 2 Designated EHV charges'!$A:$P,COLUMN(G83)+4,FALSE)=0,"",VLOOKUP($A83,'Annex 2 Designated EHV charges'!$A:$P,COLUMN(G83)+4,FALSE)),"")</f>
        <v>1.97</v>
      </c>
      <c r="H83" s="304">
        <f>IFERROR(IF(VLOOKUP($A83,'Annex 2 Designated EHV charges'!$A:$P,COLUMN(H83)+4,FALSE)=0,"",VLOOKUP($A83,'Annex 2 Designated EHV charges'!$A:$P,COLUMN(H83)+4,FALSE)),"")</f>
        <v>1.97</v>
      </c>
    </row>
    <row r="84" spans="1:8" x14ac:dyDescent="0.2">
      <c r="A84" s="91">
        <f t="array" ref="A84">IFERROR(INDEX('Annex 2 Designated EHV charges'!$A$11:$A$400, MATCH(0, IF(ISBLANK('Annex 2 Designated EHV charges'!$A$11:$A$400),1, COUNTIF(A$4:$A83, 'Annex 2 Designated EHV charges'!$A$11:$A$400)), 0)),"")</f>
        <v>356</v>
      </c>
      <c r="B84" s="91">
        <f>IF($A84="","",VLOOKUP($A84,'Annex 2 Designated EHV charges'!$A:$O,2,0))</f>
        <v>356</v>
      </c>
      <c r="C84" s="92" t="str">
        <f>IF($A84="","",VLOOKUP($A84,'Annex 2 Designated EHV charges'!$A:$O,3,0))</f>
        <v>1170000858990</v>
      </c>
      <c r="D84" s="91" t="str">
        <f>IF($A84="","",VLOOKUP($A84,'Annex 2 Designated EHV charges'!$A:$O,7,0))</f>
        <v>Taylor Lane 33kV STOR</v>
      </c>
      <c r="E84" s="94">
        <f>IFERROR(IF(VLOOKUP($A84,'Annex 2 Designated EHV charges'!$A:$P,COLUMN(E84)+4,FALSE)=0,"",VLOOKUP($A84,'Annex 2 Designated EHV charges'!$A:$P,COLUMN(E84)+4,FALSE)),"")</f>
        <v>2.6779999999999999</v>
      </c>
      <c r="F84" s="304">
        <f>IFERROR(IF(VLOOKUP($A84,'Annex 2 Designated EHV charges'!$A:$P,COLUMN(F84)+4,FALSE)=0,"",VLOOKUP($A84,'Annex 2 Designated EHV charges'!$A:$P,COLUMN(F84)+4,FALSE)),"")</f>
        <v>6.07</v>
      </c>
      <c r="G84" s="304">
        <f>IFERROR(IF(VLOOKUP($A84,'Annex 2 Designated EHV charges'!$A:$P,COLUMN(G84)+4,FALSE)=0,"",VLOOKUP($A84,'Annex 2 Designated EHV charges'!$A:$P,COLUMN(G84)+4,FALSE)),"")</f>
        <v>1.1100000000000001</v>
      </c>
      <c r="H84" s="304">
        <f>IFERROR(IF(VLOOKUP($A84,'Annex 2 Designated EHV charges'!$A:$P,COLUMN(H84)+4,FALSE)=0,"",VLOOKUP($A84,'Annex 2 Designated EHV charges'!$A:$P,COLUMN(H84)+4,FALSE)),"")</f>
        <v>1.1100000000000001</v>
      </c>
    </row>
    <row r="85" spans="1:8" x14ac:dyDescent="0.2">
      <c r="A85" s="91">
        <f t="array" ref="A85">IFERROR(INDEX('Annex 2 Designated EHV charges'!$A$11:$A$400, MATCH(0, IF(ISBLANK('Annex 2 Designated EHV charges'!$A$11:$A$400),1, COUNTIF(A$4:$A84, 'Annex 2 Designated EHV charges'!$A$11:$A$400)), 0)),"")</f>
        <v>357</v>
      </c>
      <c r="B85" s="91">
        <f>IF($A85="","",VLOOKUP($A85,'Annex 2 Designated EHV charges'!$A:$O,2,0))</f>
        <v>357</v>
      </c>
      <c r="C85" s="92" t="str">
        <f>IF($A85="","",VLOOKUP($A85,'Annex 2 Designated EHV charges'!$A:$O,3,0))</f>
        <v>1170000871315</v>
      </c>
      <c r="D85" s="91" t="str">
        <f>IF($A85="","",VLOOKUP($A85,'Annex 2 Designated EHV charges'!$A:$O,7,0))</f>
        <v>Hill Farm ESS</v>
      </c>
      <c r="E85" s="94">
        <f>IFERROR(IF(VLOOKUP($A85,'Annex 2 Designated EHV charges'!$A:$P,COLUMN(E85)+4,FALSE)=0,"",VLOOKUP($A85,'Annex 2 Designated EHV charges'!$A:$P,COLUMN(E85)+4,FALSE)),"")</f>
        <v>1.4730000000000001</v>
      </c>
      <c r="F85" s="304">
        <f>IFERROR(IF(VLOOKUP($A85,'Annex 2 Designated EHV charges'!$A:$P,COLUMN(F85)+4,FALSE)=0,"",VLOOKUP($A85,'Annex 2 Designated EHV charges'!$A:$P,COLUMN(F85)+4,FALSE)),"")</f>
        <v>139.04</v>
      </c>
      <c r="G85" s="304">
        <f>IFERROR(IF(VLOOKUP($A85,'Annex 2 Designated EHV charges'!$A:$P,COLUMN(G85)+4,FALSE)=0,"",VLOOKUP($A85,'Annex 2 Designated EHV charges'!$A:$P,COLUMN(G85)+4,FALSE)),"")</f>
        <v>1.68</v>
      </c>
      <c r="H85" s="304">
        <f>IFERROR(IF(VLOOKUP($A85,'Annex 2 Designated EHV charges'!$A:$P,COLUMN(H85)+4,FALSE)=0,"",VLOOKUP($A85,'Annex 2 Designated EHV charges'!$A:$P,COLUMN(H85)+4,FALSE)),"")</f>
        <v>1.68</v>
      </c>
    </row>
    <row r="86" spans="1:8" x14ac:dyDescent="0.2">
      <c r="A86" s="91">
        <f t="array" ref="A86">IFERROR(INDEX('Annex 2 Designated EHV charges'!$A$11:$A$400, MATCH(0, IF(ISBLANK('Annex 2 Designated EHV charges'!$A$11:$A$400),1, COUNTIF(A$4:$A85, 'Annex 2 Designated EHV charges'!$A$11:$A$400)), 0)),"")</f>
        <v>358</v>
      </c>
      <c r="B86" s="91">
        <f>IF($A86="","",VLOOKUP($A86,'Annex 2 Designated EHV charges'!$A:$O,2,0))</f>
        <v>358</v>
      </c>
      <c r="C86" s="92" t="str">
        <f>IF($A86="","",VLOOKUP($A86,'Annex 2 Designated EHV charges'!$A:$O,3,0))</f>
        <v>1170000871120</v>
      </c>
      <c r="D86" s="91" t="str">
        <f>IF($A86="","",VLOOKUP($A86,'Annex 2 Designated EHV charges'!$A:$O,7,0))</f>
        <v>Leverton ESS</v>
      </c>
      <c r="E86" s="94" t="str">
        <f>IFERROR(IF(VLOOKUP($A86,'Annex 2 Designated EHV charges'!$A:$P,COLUMN(E86)+4,FALSE)=0,"",VLOOKUP($A86,'Annex 2 Designated EHV charges'!$A:$P,COLUMN(E86)+4,FALSE)),"")</f>
        <v/>
      </c>
      <c r="F86" s="304">
        <f>IFERROR(IF(VLOOKUP($A86,'Annex 2 Designated EHV charges'!$A:$P,COLUMN(F86)+4,FALSE)=0,"",VLOOKUP($A86,'Annex 2 Designated EHV charges'!$A:$P,COLUMN(F86)+4,FALSE)),"")</f>
        <v>156.41</v>
      </c>
      <c r="G86" s="304">
        <f>IFERROR(IF(VLOOKUP($A86,'Annex 2 Designated EHV charges'!$A:$P,COLUMN(G86)+4,FALSE)=0,"",VLOOKUP($A86,'Annex 2 Designated EHV charges'!$A:$P,COLUMN(G86)+4,FALSE)),"")</f>
        <v>2.4500000000000002</v>
      </c>
      <c r="H86" s="304">
        <f>IFERROR(IF(VLOOKUP($A86,'Annex 2 Designated EHV charges'!$A:$P,COLUMN(H86)+4,FALSE)=0,"",VLOOKUP($A86,'Annex 2 Designated EHV charges'!$A:$P,COLUMN(H86)+4,FALSE)),"")</f>
        <v>2.4500000000000002</v>
      </c>
    </row>
    <row r="87" spans="1:8" x14ac:dyDescent="0.2">
      <c r="A87" s="91">
        <f t="array" ref="A87">IFERROR(INDEX('Annex 2 Designated EHV charges'!$A$11:$A$400, MATCH(0, IF(ISBLANK('Annex 2 Designated EHV charges'!$A$11:$A$400),1, COUNTIF(A$4:$A86, 'Annex 2 Designated EHV charges'!$A$11:$A$400)), 0)),"")</f>
        <v>359</v>
      </c>
      <c r="B87" s="91">
        <f>IF($A87="","",VLOOKUP($A87,'Annex 2 Designated EHV charges'!$A:$O,2,0))</f>
        <v>359</v>
      </c>
      <c r="C87" s="92" t="str">
        <f>IF($A87="","",VLOOKUP($A87,'Annex 2 Designated EHV charges'!$A:$O,3,0))</f>
        <v>1170000884086</v>
      </c>
      <c r="D87" s="91" t="str">
        <f>IF($A87="","",VLOOKUP($A87,'Annex 2 Designated EHV charges'!$A:$O,7,0))</f>
        <v>Nottingham Rd STOR</v>
      </c>
      <c r="E87" s="94">
        <f>IFERROR(IF(VLOOKUP($A87,'Annex 2 Designated EHV charges'!$A:$P,COLUMN(E87)+4,FALSE)=0,"",VLOOKUP($A87,'Annex 2 Designated EHV charges'!$A:$P,COLUMN(E87)+4,FALSE)),"")</f>
        <v>1.3640000000000001</v>
      </c>
      <c r="F87" s="304">
        <f>IFERROR(IF(VLOOKUP($A87,'Annex 2 Designated EHV charges'!$A:$P,COLUMN(F87)+4,FALSE)=0,"",VLOOKUP($A87,'Annex 2 Designated EHV charges'!$A:$P,COLUMN(F87)+4,FALSE)),"")</f>
        <v>24.18</v>
      </c>
      <c r="G87" s="304">
        <f>IFERROR(IF(VLOOKUP($A87,'Annex 2 Designated EHV charges'!$A:$P,COLUMN(G87)+4,FALSE)=0,"",VLOOKUP($A87,'Annex 2 Designated EHV charges'!$A:$P,COLUMN(G87)+4,FALSE)),"")</f>
        <v>2.77</v>
      </c>
      <c r="H87" s="304">
        <f>IFERROR(IF(VLOOKUP($A87,'Annex 2 Designated EHV charges'!$A:$P,COLUMN(H87)+4,FALSE)=0,"",VLOOKUP($A87,'Annex 2 Designated EHV charges'!$A:$P,COLUMN(H87)+4,FALSE)),"")</f>
        <v>2.77</v>
      </c>
    </row>
    <row r="88" spans="1:8" x14ac:dyDescent="0.2">
      <c r="A88" s="91">
        <f t="array" ref="A88">IFERROR(INDEX('Annex 2 Designated EHV charges'!$A$11:$A$400, MATCH(0, IF(ISBLANK('Annex 2 Designated EHV charges'!$A$11:$A$400),1, COUNTIF(A$4:$A87, 'Annex 2 Designated EHV charges'!$A$11:$A$400)), 0)),"")</f>
        <v>361</v>
      </c>
      <c r="B88" s="91">
        <f>IF($A88="","",VLOOKUP($A88,'Annex 2 Designated EHV charges'!$A:$O,2,0))</f>
        <v>361</v>
      </c>
      <c r="C88" s="92" t="str">
        <f>IF($A88="","",VLOOKUP($A88,'Annex 2 Designated EHV charges'!$A:$O,3,0))</f>
        <v>1170000895724</v>
      </c>
      <c r="D88" s="91" t="str">
        <f>IF($A88="","",VLOOKUP($A88,'Annex 2 Designated EHV charges'!$A:$O,7,0))</f>
        <v>Breach Farm ESS</v>
      </c>
      <c r="E88" s="94" t="str">
        <f>IFERROR(IF(VLOOKUP($A88,'Annex 2 Designated EHV charges'!$A:$P,COLUMN(E88)+4,FALSE)=0,"",VLOOKUP($A88,'Annex 2 Designated EHV charges'!$A:$P,COLUMN(E88)+4,FALSE)),"")</f>
        <v/>
      </c>
      <c r="F88" s="304">
        <f>IFERROR(IF(VLOOKUP($A88,'Annex 2 Designated EHV charges'!$A:$P,COLUMN(F88)+4,FALSE)=0,"",VLOOKUP($A88,'Annex 2 Designated EHV charges'!$A:$P,COLUMN(F88)+4,FALSE)),"")</f>
        <v>2356.14</v>
      </c>
      <c r="G88" s="304">
        <f>IFERROR(IF(VLOOKUP($A88,'Annex 2 Designated EHV charges'!$A:$P,COLUMN(G88)+4,FALSE)=0,"",VLOOKUP($A88,'Annex 2 Designated EHV charges'!$A:$P,COLUMN(G88)+4,FALSE)),"")</f>
        <v>0.69</v>
      </c>
      <c r="H88" s="304">
        <f>IFERROR(IF(VLOOKUP($A88,'Annex 2 Designated EHV charges'!$A:$P,COLUMN(H88)+4,FALSE)=0,"",VLOOKUP($A88,'Annex 2 Designated EHV charges'!$A:$P,COLUMN(H88)+4,FALSE)),"")</f>
        <v>0.69</v>
      </c>
    </row>
    <row r="89" spans="1:8" x14ac:dyDescent="0.2">
      <c r="A89" s="91">
        <f t="array" ref="A89">IFERROR(INDEX('Annex 2 Designated EHV charges'!$A$11:$A$400, MATCH(0, IF(ISBLANK('Annex 2 Designated EHV charges'!$A$11:$A$400),1, COUNTIF(A$4:$A88, 'Annex 2 Designated EHV charges'!$A$11:$A$400)), 0)),"")</f>
        <v>362</v>
      </c>
      <c r="B89" s="91">
        <f>IF($A89="","",VLOOKUP($A89,'Annex 2 Designated EHV charges'!$A:$O,2,0))</f>
        <v>362</v>
      </c>
      <c r="C89" s="92" t="str">
        <f>IF($A89="","",VLOOKUP($A89,'Annex 2 Designated EHV charges'!$A:$O,3,0))</f>
        <v>1170000902629</v>
      </c>
      <c r="D89" s="91" t="str">
        <f>IF($A89="","",VLOOKUP($A89,'Annex 2 Designated EHV charges'!$A:$O,7,0))</f>
        <v>Boston Biomass Gen AD</v>
      </c>
      <c r="E89" s="94">
        <f>IFERROR(IF(VLOOKUP($A89,'Annex 2 Designated EHV charges'!$A:$P,COLUMN(E89)+4,FALSE)=0,"",VLOOKUP($A89,'Annex 2 Designated EHV charges'!$A:$P,COLUMN(E89)+4,FALSE)),"")</f>
        <v>2.335</v>
      </c>
      <c r="F89" s="304">
        <f>IFERROR(IF(VLOOKUP($A89,'Annex 2 Designated EHV charges'!$A:$P,COLUMN(F89)+4,FALSE)=0,"",VLOOKUP($A89,'Annex 2 Designated EHV charges'!$A:$P,COLUMN(F89)+4,FALSE)),"")</f>
        <v>44.69</v>
      </c>
      <c r="G89" s="304">
        <f>IFERROR(IF(VLOOKUP($A89,'Annex 2 Designated EHV charges'!$A:$P,COLUMN(G89)+4,FALSE)=0,"",VLOOKUP($A89,'Annex 2 Designated EHV charges'!$A:$P,COLUMN(G89)+4,FALSE)),"")</f>
        <v>1.32</v>
      </c>
      <c r="H89" s="304">
        <f>IFERROR(IF(VLOOKUP($A89,'Annex 2 Designated EHV charges'!$A:$P,COLUMN(H89)+4,FALSE)=0,"",VLOOKUP($A89,'Annex 2 Designated EHV charges'!$A:$P,COLUMN(H89)+4,FALSE)),"")</f>
        <v>1.32</v>
      </c>
    </row>
    <row r="90" spans="1:8" x14ac:dyDescent="0.2">
      <c r="A90" s="91">
        <f t="array" ref="A90">IFERROR(INDEX('Annex 2 Designated EHV charges'!$A$11:$A$400, MATCH(0, IF(ISBLANK('Annex 2 Designated EHV charges'!$A$11:$A$400),1, COUNTIF(A$4:$A89, 'Annex 2 Designated EHV charges'!$A$11:$A$400)), 0)),"")</f>
        <v>363</v>
      </c>
      <c r="B90" s="91">
        <f>IF($A90="","",VLOOKUP($A90,'Annex 2 Designated EHV charges'!$A:$O,2,0))</f>
        <v>363</v>
      </c>
      <c r="C90" s="92" t="str">
        <f>IF($A90="","",VLOOKUP($A90,'Annex 2 Designated EHV charges'!$A:$O,3,0))</f>
        <v>1170000928965</v>
      </c>
      <c r="D90" s="91" t="str">
        <f>IF($A90="","",VLOOKUP($A90,'Annex 2 Designated EHV charges'!$A:$O,7,0))</f>
        <v>Twin Oaks Diesel STOR</v>
      </c>
      <c r="E90" s="94">
        <f>IFERROR(IF(VLOOKUP($A90,'Annex 2 Designated EHV charges'!$A:$P,COLUMN(E90)+4,FALSE)=0,"",VLOOKUP($A90,'Annex 2 Designated EHV charges'!$A:$P,COLUMN(E90)+4,FALSE)),"")</f>
        <v>2.6819999999999999</v>
      </c>
      <c r="F90" s="304">
        <f>IFERROR(IF(VLOOKUP($A90,'Annex 2 Designated EHV charges'!$A:$P,COLUMN(F90)+4,FALSE)=0,"",VLOOKUP($A90,'Annex 2 Designated EHV charges'!$A:$P,COLUMN(F90)+4,FALSE)),"")</f>
        <v>2.4300000000000002</v>
      </c>
      <c r="G90" s="304">
        <f>IFERROR(IF(VLOOKUP($A90,'Annex 2 Designated EHV charges'!$A:$P,COLUMN(G90)+4,FALSE)=0,"",VLOOKUP($A90,'Annex 2 Designated EHV charges'!$A:$P,COLUMN(G90)+4,FALSE)),"")</f>
        <v>2.52</v>
      </c>
      <c r="H90" s="304">
        <f>IFERROR(IF(VLOOKUP($A90,'Annex 2 Designated EHV charges'!$A:$P,COLUMN(H90)+4,FALSE)=0,"",VLOOKUP($A90,'Annex 2 Designated EHV charges'!$A:$P,COLUMN(H90)+4,FALSE)),"")</f>
        <v>2.52</v>
      </c>
    </row>
    <row r="91" spans="1:8" x14ac:dyDescent="0.2">
      <c r="A91" s="91">
        <f t="array" ref="A91">IFERROR(INDEX('Annex 2 Designated EHV charges'!$A$11:$A$400, MATCH(0, IF(ISBLANK('Annex 2 Designated EHV charges'!$A$11:$A$400),1, COUNTIF(A$4:$A90, 'Annex 2 Designated EHV charges'!$A$11:$A$400)), 0)),"")</f>
        <v>364</v>
      </c>
      <c r="B91" s="91">
        <f>IF($A91="","",VLOOKUP($A91,'Annex 2 Designated EHV charges'!$A:$O,2,0))</f>
        <v>364</v>
      </c>
      <c r="C91" s="92" t="str">
        <f>IF($A91="","",VLOOKUP($A91,'Annex 2 Designated EHV charges'!$A:$O,3,0))</f>
        <v>1170000939911</v>
      </c>
      <c r="D91" s="91" t="str">
        <f>IF($A91="","",VLOOKUP($A91,'Annex 2 Designated EHV charges'!$A:$O,7,0))</f>
        <v>Colwick Private Rd STOR</v>
      </c>
      <c r="E91" s="94" t="str">
        <f>IFERROR(IF(VLOOKUP($A91,'Annex 2 Designated EHV charges'!$A:$P,COLUMN(E91)+4,FALSE)=0,"",VLOOKUP($A91,'Annex 2 Designated EHV charges'!$A:$P,COLUMN(E91)+4,FALSE)),"")</f>
        <v/>
      </c>
      <c r="F91" s="304">
        <f>IFERROR(IF(VLOOKUP($A91,'Annex 2 Designated EHV charges'!$A:$P,COLUMN(F91)+4,FALSE)=0,"",VLOOKUP($A91,'Annex 2 Designated EHV charges'!$A:$P,COLUMN(F91)+4,FALSE)),"")</f>
        <v>25.72</v>
      </c>
      <c r="G91" s="304">
        <f>IFERROR(IF(VLOOKUP($A91,'Annex 2 Designated EHV charges'!$A:$P,COLUMN(G91)+4,FALSE)=0,"",VLOOKUP($A91,'Annex 2 Designated EHV charges'!$A:$P,COLUMN(G91)+4,FALSE)),"")</f>
        <v>2.0299999999999998</v>
      </c>
      <c r="H91" s="304">
        <f>IFERROR(IF(VLOOKUP($A91,'Annex 2 Designated EHV charges'!$A:$P,COLUMN(H91)+4,FALSE)=0,"",VLOOKUP($A91,'Annex 2 Designated EHV charges'!$A:$P,COLUMN(H91)+4,FALSE)),"")</f>
        <v>2.0299999999999998</v>
      </c>
    </row>
    <row r="92" spans="1:8" x14ac:dyDescent="0.2">
      <c r="A92" s="91">
        <f t="array" ref="A92">IFERROR(INDEX('Annex 2 Designated EHV charges'!$A$11:$A$400, MATCH(0, IF(ISBLANK('Annex 2 Designated EHV charges'!$A$11:$A$400),1, COUNTIF(A$4:$A91, 'Annex 2 Designated EHV charges'!$A$11:$A$400)), 0)),"")</f>
        <v>365</v>
      </c>
      <c r="B92" s="91">
        <f>IF($A92="","",VLOOKUP($A92,'Annex 2 Designated EHV charges'!$A:$O,2,0))</f>
        <v>365</v>
      </c>
      <c r="C92" s="92" t="str">
        <f>IF($A92="","",VLOOKUP($A92,'Annex 2 Designated EHV charges'!$A:$O,3,0))</f>
        <v>1170000953544</v>
      </c>
      <c r="D92" s="91" t="str">
        <f>IF($A92="","",VLOOKUP($A92,'Annex 2 Designated EHV charges'!$A:$O,7,0))</f>
        <v xml:space="preserve">Mill Fm Caythorpe ESS </v>
      </c>
      <c r="E92" s="94" t="str">
        <f>IFERROR(IF(VLOOKUP($A92,'Annex 2 Designated EHV charges'!$A:$P,COLUMN(E92)+4,FALSE)=0,"",VLOOKUP($A92,'Annex 2 Designated EHV charges'!$A:$P,COLUMN(E92)+4,FALSE)),"")</f>
        <v/>
      </c>
      <c r="F92" s="304">
        <f>IFERROR(IF(VLOOKUP($A92,'Annex 2 Designated EHV charges'!$A:$P,COLUMN(F92)+4,FALSE)=0,"",VLOOKUP($A92,'Annex 2 Designated EHV charges'!$A:$P,COLUMN(F92)+4,FALSE)),"")</f>
        <v>232.59</v>
      </c>
      <c r="G92" s="304">
        <f>IFERROR(IF(VLOOKUP($A92,'Annex 2 Designated EHV charges'!$A:$P,COLUMN(G92)+4,FALSE)=0,"",VLOOKUP($A92,'Annex 2 Designated EHV charges'!$A:$P,COLUMN(G92)+4,FALSE)),"")</f>
        <v>1.34</v>
      </c>
      <c r="H92" s="304">
        <f>IFERROR(IF(VLOOKUP($A92,'Annex 2 Designated EHV charges'!$A:$P,COLUMN(H92)+4,FALSE)=0,"",VLOOKUP($A92,'Annex 2 Designated EHV charges'!$A:$P,COLUMN(H92)+4,FALSE)),"")</f>
        <v>1.34</v>
      </c>
    </row>
    <row r="93" spans="1:8" x14ac:dyDescent="0.2">
      <c r="A93" s="91">
        <f t="array" ref="A93">IFERROR(INDEX('Annex 2 Designated EHV charges'!$A$11:$A$400, MATCH(0, IF(ISBLANK('Annex 2 Designated EHV charges'!$A$11:$A$400),1, COUNTIF(A$4:$A92, 'Annex 2 Designated EHV charges'!$A$11:$A$400)), 0)),"")</f>
        <v>784</v>
      </c>
      <c r="B93" s="91">
        <f>IF($A93="","",VLOOKUP($A93,'Annex 2 Designated EHV charges'!$A:$O,2,0))</f>
        <v>784</v>
      </c>
      <c r="C93" s="92" t="str">
        <f>IF($A93="","",VLOOKUP($A93,'Annex 2 Designated EHV charges'!$A:$O,3,0))</f>
        <v>1170000447716</v>
      </c>
      <c r="D93" s="91" t="str">
        <f>IF($A93="","",VLOOKUP($A93,'Annex 2 Designated EHV charges'!$A:$O,7,0))</f>
        <v>Prestop Park Farm PV</v>
      </c>
      <c r="E93" s="94" t="str">
        <f>IFERROR(IF(VLOOKUP($A93,'Annex 2 Designated EHV charges'!$A:$P,COLUMN(E93)+4,FALSE)=0,"",VLOOKUP($A93,'Annex 2 Designated EHV charges'!$A:$P,COLUMN(E93)+4,FALSE)),"")</f>
        <v/>
      </c>
      <c r="F93" s="304">
        <f>IFERROR(IF(VLOOKUP($A93,'Annex 2 Designated EHV charges'!$A:$P,COLUMN(F93)+4,FALSE)=0,"",VLOOKUP($A93,'Annex 2 Designated EHV charges'!$A:$P,COLUMN(F93)+4,FALSE)),"")</f>
        <v>1.1499999999999999</v>
      </c>
      <c r="G93" s="304">
        <f>IFERROR(IF(VLOOKUP($A93,'Annex 2 Designated EHV charges'!$A:$P,COLUMN(G93)+4,FALSE)=0,"",VLOOKUP($A93,'Annex 2 Designated EHV charges'!$A:$P,COLUMN(G93)+4,FALSE)),"")</f>
        <v>2.57</v>
      </c>
      <c r="H93" s="304">
        <f>IFERROR(IF(VLOOKUP($A93,'Annex 2 Designated EHV charges'!$A:$P,COLUMN(H93)+4,FALSE)=0,"",VLOOKUP($A93,'Annex 2 Designated EHV charges'!$A:$P,COLUMN(H93)+4,FALSE)),"")</f>
        <v>2.57</v>
      </c>
    </row>
    <row r="94" spans="1:8" x14ac:dyDescent="0.2">
      <c r="A94" s="91">
        <f t="array" ref="A94">IFERROR(INDEX('Annex 2 Designated EHV charges'!$A$11:$A$400, MATCH(0, IF(ISBLANK('Annex 2 Designated EHV charges'!$A$11:$A$400),1, COUNTIF(A$4:$A93, 'Annex 2 Designated EHV charges'!$A$11:$A$400)), 0)),"")</f>
        <v>785</v>
      </c>
      <c r="B94" s="91">
        <f>IF($A94="","",VLOOKUP($A94,'Annex 2 Designated EHV charges'!$A:$O,2,0))</f>
        <v>785</v>
      </c>
      <c r="C94" s="92" t="str">
        <f>IF($A94="","",VLOOKUP($A94,'Annex 2 Designated EHV charges'!$A:$O,3,0))</f>
        <v>1170000447479</v>
      </c>
      <c r="D94" s="91" t="str">
        <f>IF($A94="","",VLOOKUP($A94,'Annex 2 Designated EHV charges'!$A:$O,7,0))</f>
        <v>Smith Hall Farm Solar</v>
      </c>
      <c r="E94" s="94">
        <f>IFERROR(IF(VLOOKUP($A94,'Annex 2 Designated EHV charges'!$A:$P,COLUMN(E94)+4,FALSE)=0,"",VLOOKUP($A94,'Annex 2 Designated EHV charges'!$A:$P,COLUMN(E94)+4,FALSE)),"")</f>
        <v>0.49299999999999999</v>
      </c>
      <c r="F94" s="304">
        <f>IFERROR(IF(VLOOKUP($A94,'Annex 2 Designated EHV charges'!$A:$P,COLUMN(F94)+4,FALSE)=0,"",VLOOKUP($A94,'Annex 2 Designated EHV charges'!$A:$P,COLUMN(F94)+4,FALSE)),"")</f>
        <v>9.16</v>
      </c>
      <c r="G94" s="304">
        <f>IFERROR(IF(VLOOKUP($A94,'Annex 2 Designated EHV charges'!$A:$P,COLUMN(G94)+4,FALSE)=0,"",VLOOKUP($A94,'Annex 2 Designated EHV charges'!$A:$P,COLUMN(G94)+4,FALSE)),"")</f>
        <v>0.91</v>
      </c>
      <c r="H94" s="304">
        <f>IFERROR(IF(VLOOKUP($A94,'Annex 2 Designated EHV charges'!$A:$P,COLUMN(H94)+4,FALSE)=0,"",VLOOKUP($A94,'Annex 2 Designated EHV charges'!$A:$P,COLUMN(H94)+4,FALSE)),"")</f>
        <v>0.91</v>
      </c>
    </row>
    <row r="95" spans="1:8" x14ac:dyDescent="0.2">
      <c r="A95" s="91">
        <f t="array" ref="A95">IFERROR(INDEX('Annex 2 Designated EHV charges'!$A$11:$A$400, MATCH(0, IF(ISBLANK('Annex 2 Designated EHV charges'!$A$11:$A$400),1, COUNTIF(A$4:$A94, 'Annex 2 Designated EHV charges'!$A$11:$A$400)), 0)),"")</f>
        <v>786</v>
      </c>
      <c r="B95" s="91">
        <f>IF($A95="","",VLOOKUP($A95,'Annex 2 Designated EHV charges'!$A:$O,2,0))</f>
        <v>786</v>
      </c>
      <c r="C95" s="92" t="str">
        <f>IF($A95="","",VLOOKUP($A95,'Annex 2 Designated EHV charges'!$A:$O,3,0))</f>
        <v>1170000447497</v>
      </c>
      <c r="D95" s="91" t="str">
        <f>IF($A95="","",VLOOKUP($A95,'Annex 2 Designated EHV charges'!$A:$O,7,0))</f>
        <v>Park Farm Solar Ashby</v>
      </c>
      <c r="E95" s="94">
        <f>IFERROR(IF(VLOOKUP($A95,'Annex 2 Designated EHV charges'!$A:$P,COLUMN(E95)+4,FALSE)=0,"",VLOOKUP($A95,'Annex 2 Designated EHV charges'!$A:$P,COLUMN(E95)+4,FALSE)),"")</f>
        <v>1.8380000000000001</v>
      </c>
      <c r="F95" s="304">
        <f>IFERROR(IF(VLOOKUP($A95,'Annex 2 Designated EHV charges'!$A:$P,COLUMN(F95)+4,FALSE)=0,"",VLOOKUP($A95,'Annex 2 Designated EHV charges'!$A:$P,COLUMN(F95)+4,FALSE)),"")</f>
        <v>19.62</v>
      </c>
      <c r="G95" s="304">
        <f>IFERROR(IF(VLOOKUP($A95,'Annex 2 Designated EHV charges'!$A:$P,COLUMN(G95)+4,FALSE)=0,"",VLOOKUP($A95,'Annex 2 Designated EHV charges'!$A:$P,COLUMN(G95)+4,FALSE)),"")</f>
        <v>1.82</v>
      </c>
      <c r="H95" s="304">
        <f>IFERROR(IF(VLOOKUP($A95,'Annex 2 Designated EHV charges'!$A:$P,COLUMN(H95)+4,FALSE)=0,"",VLOOKUP($A95,'Annex 2 Designated EHV charges'!$A:$P,COLUMN(H95)+4,FALSE)),"")</f>
        <v>1.82</v>
      </c>
    </row>
    <row r="96" spans="1:8" x14ac:dyDescent="0.2">
      <c r="A96" s="91">
        <f t="array" ref="A96">IFERROR(INDEX('Annex 2 Designated EHV charges'!$A$11:$A$400, MATCH(0, IF(ISBLANK('Annex 2 Designated EHV charges'!$A$11:$A$400),1, COUNTIF(A$4:$A95, 'Annex 2 Designated EHV charges'!$A$11:$A$400)), 0)),"")</f>
        <v>787</v>
      </c>
      <c r="B96" s="91">
        <f>IF($A96="","",VLOOKUP($A96,'Annex 2 Designated EHV charges'!$A:$O,2,0))</f>
        <v>787</v>
      </c>
      <c r="C96" s="92" t="str">
        <f>IF($A96="","",VLOOKUP($A96,'Annex 2 Designated EHV charges'!$A:$O,3,0))</f>
        <v>1170000451420</v>
      </c>
      <c r="D96" s="91" t="str">
        <f>IF($A96="","",VLOOKUP($A96,'Annex 2 Designated EHV charges'!$A:$O,7,0))</f>
        <v>Aston House Solar Farm</v>
      </c>
      <c r="E96" s="94" t="str">
        <f>IFERROR(IF(VLOOKUP($A96,'Annex 2 Designated EHV charges'!$A:$P,COLUMN(E96)+4,FALSE)=0,"",VLOOKUP($A96,'Annex 2 Designated EHV charges'!$A:$P,COLUMN(E96)+4,FALSE)),"")</f>
        <v/>
      </c>
      <c r="F96" s="304">
        <f>IFERROR(IF(VLOOKUP($A96,'Annex 2 Designated EHV charges'!$A:$P,COLUMN(F96)+4,FALSE)=0,"",VLOOKUP($A96,'Annex 2 Designated EHV charges'!$A:$P,COLUMN(F96)+4,FALSE)),"")</f>
        <v>13.49</v>
      </c>
      <c r="G96" s="304">
        <f>IFERROR(IF(VLOOKUP($A96,'Annex 2 Designated EHV charges'!$A:$P,COLUMN(G96)+4,FALSE)=0,"",VLOOKUP($A96,'Annex 2 Designated EHV charges'!$A:$P,COLUMN(G96)+4,FALSE)),"")</f>
        <v>1.49</v>
      </c>
      <c r="H96" s="304">
        <f>IFERROR(IF(VLOOKUP($A96,'Annex 2 Designated EHV charges'!$A:$P,COLUMN(H96)+4,FALSE)=0,"",VLOOKUP($A96,'Annex 2 Designated EHV charges'!$A:$P,COLUMN(H96)+4,FALSE)),"")</f>
        <v>1.49</v>
      </c>
    </row>
    <row r="97" spans="1:8" x14ac:dyDescent="0.2">
      <c r="A97" s="91">
        <f t="array" ref="A97">IFERROR(INDEX('Annex 2 Designated EHV charges'!$A$11:$A$400, MATCH(0, IF(ISBLANK('Annex 2 Designated EHV charges'!$A$11:$A$400),1, COUNTIF(A$4:$A96, 'Annex 2 Designated EHV charges'!$A$11:$A$400)), 0)),"")</f>
        <v>789</v>
      </c>
      <c r="B97" s="91">
        <f>IF($A97="","",VLOOKUP($A97,'Annex 2 Designated EHV charges'!$A:$O,2,0))</f>
        <v>789</v>
      </c>
      <c r="C97" s="92" t="str">
        <f>IF($A97="","",VLOOKUP($A97,'Annex 2 Designated EHV charges'!$A:$O,3,0))</f>
        <v>1170000457617</v>
      </c>
      <c r="D97" s="91" t="str">
        <f>IF($A97="","",VLOOKUP($A97,'Annex 2 Designated EHV charges'!$A:$O,7,0))</f>
        <v>Elms Farm Solar Farm</v>
      </c>
      <c r="E97" s="94">
        <f>IFERROR(IF(VLOOKUP($A97,'Annex 2 Designated EHV charges'!$A:$P,COLUMN(E97)+4,FALSE)=0,"",VLOOKUP($A97,'Annex 2 Designated EHV charges'!$A:$P,COLUMN(E97)+4,FALSE)),"")</f>
        <v>1.667</v>
      </c>
      <c r="F97" s="304">
        <f>IFERROR(IF(VLOOKUP($A97,'Annex 2 Designated EHV charges'!$A:$P,COLUMN(F97)+4,FALSE)=0,"",VLOOKUP($A97,'Annex 2 Designated EHV charges'!$A:$P,COLUMN(F97)+4,FALSE)),"")</f>
        <v>1.95</v>
      </c>
      <c r="G97" s="304">
        <f>IFERROR(IF(VLOOKUP($A97,'Annex 2 Designated EHV charges'!$A:$P,COLUMN(G97)+4,FALSE)=0,"",VLOOKUP($A97,'Annex 2 Designated EHV charges'!$A:$P,COLUMN(G97)+4,FALSE)),"")</f>
        <v>1.99</v>
      </c>
      <c r="H97" s="304">
        <f>IFERROR(IF(VLOOKUP($A97,'Annex 2 Designated EHV charges'!$A:$P,COLUMN(H97)+4,FALSE)=0,"",VLOOKUP($A97,'Annex 2 Designated EHV charges'!$A:$P,COLUMN(H97)+4,FALSE)),"")</f>
        <v>1.99</v>
      </c>
    </row>
    <row r="98" spans="1:8" x14ac:dyDescent="0.2">
      <c r="A98" s="91">
        <f t="array" ref="A98">IFERROR(INDEX('Annex 2 Designated EHV charges'!$A$11:$A$400, MATCH(0, IF(ISBLANK('Annex 2 Designated EHV charges'!$A$11:$A$400),1, COUNTIF(A$4:$A97, 'Annex 2 Designated EHV charges'!$A$11:$A$400)), 0)),"")</f>
        <v>790</v>
      </c>
      <c r="B98" s="91">
        <f>IF($A98="","",VLOOKUP($A98,'Annex 2 Designated EHV charges'!$A:$O,2,0))</f>
        <v>790</v>
      </c>
      <c r="C98" s="92" t="str">
        <f>IF($A98="","",VLOOKUP($A98,'Annex 2 Designated EHV charges'!$A:$O,3,0))</f>
        <v>1170000458550</v>
      </c>
      <c r="D98" s="91" t="str">
        <f>IF($A98="","",VLOOKUP($A98,'Annex 2 Designated EHV charges'!$A:$O,7,0))</f>
        <v>Morton Solar Farm</v>
      </c>
      <c r="E98" s="94">
        <f>IFERROR(IF(VLOOKUP($A98,'Annex 2 Designated EHV charges'!$A:$P,COLUMN(E98)+4,FALSE)=0,"",VLOOKUP($A98,'Annex 2 Designated EHV charges'!$A:$P,COLUMN(E98)+4,FALSE)),"")</f>
        <v>3.0830000000000002</v>
      </c>
      <c r="F98" s="304">
        <f>IFERROR(IF(VLOOKUP($A98,'Annex 2 Designated EHV charges'!$A:$P,COLUMN(F98)+4,FALSE)=0,"",VLOOKUP($A98,'Annex 2 Designated EHV charges'!$A:$P,COLUMN(F98)+4,FALSE)),"")</f>
        <v>2.2400000000000002</v>
      </c>
      <c r="G98" s="304">
        <f>IFERROR(IF(VLOOKUP($A98,'Annex 2 Designated EHV charges'!$A:$P,COLUMN(G98)+4,FALSE)=0,"",VLOOKUP($A98,'Annex 2 Designated EHV charges'!$A:$P,COLUMN(G98)+4,FALSE)),"")</f>
        <v>2.2799999999999998</v>
      </c>
      <c r="H98" s="304">
        <f>IFERROR(IF(VLOOKUP($A98,'Annex 2 Designated EHV charges'!$A:$P,COLUMN(H98)+4,FALSE)=0,"",VLOOKUP($A98,'Annex 2 Designated EHV charges'!$A:$P,COLUMN(H98)+4,FALSE)),"")</f>
        <v>2.2799999999999998</v>
      </c>
    </row>
    <row r="99" spans="1:8" x14ac:dyDescent="0.2">
      <c r="A99" s="91">
        <f t="array" ref="A99">IFERROR(INDEX('Annex 2 Designated EHV charges'!$A$11:$A$400, MATCH(0, IF(ISBLANK('Annex 2 Designated EHV charges'!$A$11:$A$400),1, COUNTIF(A$4:$A98, 'Annex 2 Designated EHV charges'!$A$11:$A$400)), 0)),"")</f>
        <v>791</v>
      </c>
      <c r="B99" s="91">
        <f>IF($A99="","",VLOOKUP($A99,'Annex 2 Designated EHV charges'!$A:$O,2,0))</f>
        <v>791</v>
      </c>
      <c r="C99" s="92" t="str">
        <f>IF($A99="","",VLOOKUP($A99,'Annex 2 Designated EHV charges'!$A:$O,3,0))</f>
        <v>1170000463150</v>
      </c>
      <c r="D99" s="91" t="str">
        <f>IF($A99="","",VLOOKUP($A99,'Annex 2 Designated EHV charges'!$A:$O,7,0))</f>
        <v>Glebe Farm Podington PV</v>
      </c>
      <c r="E99" s="94">
        <f>IFERROR(IF(VLOOKUP($A99,'Annex 2 Designated EHV charges'!$A:$P,COLUMN(E99)+4,FALSE)=0,"",VLOOKUP($A99,'Annex 2 Designated EHV charges'!$A:$P,COLUMN(E99)+4,FALSE)),"")</f>
        <v>1.6719999999999999</v>
      </c>
      <c r="F99" s="304">
        <f>IFERROR(IF(VLOOKUP($A99,'Annex 2 Designated EHV charges'!$A:$P,COLUMN(F99)+4,FALSE)=0,"",VLOOKUP($A99,'Annex 2 Designated EHV charges'!$A:$P,COLUMN(F99)+4,FALSE)),"")</f>
        <v>93.75</v>
      </c>
      <c r="G99" s="304">
        <f>IFERROR(IF(VLOOKUP($A99,'Annex 2 Designated EHV charges'!$A:$P,COLUMN(G99)+4,FALSE)=0,"",VLOOKUP($A99,'Annex 2 Designated EHV charges'!$A:$P,COLUMN(G99)+4,FALSE)),"")</f>
        <v>1.24</v>
      </c>
      <c r="H99" s="304">
        <f>IFERROR(IF(VLOOKUP($A99,'Annex 2 Designated EHV charges'!$A:$P,COLUMN(H99)+4,FALSE)=0,"",VLOOKUP($A99,'Annex 2 Designated EHV charges'!$A:$P,COLUMN(H99)+4,FALSE)),"")</f>
        <v>1.24</v>
      </c>
    </row>
    <row r="100" spans="1:8" x14ac:dyDescent="0.2">
      <c r="A100" s="91">
        <f t="array" ref="A100">IFERROR(INDEX('Annex 2 Designated EHV charges'!$A$11:$A$400, MATCH(0, IF(ISBLANK('Annex 2 Designated EHV charges'!$A$11:$A$400),1, COUNTIF(A$4:$A99, 'Annex 2 Designated EHV charges'!$A$11:$A$400)), 0)),"")</f>
        <v>792</v>
      </c>
      <c r="B100" s="91">
        <f>IF($A100="","",VLOOKUP($A100,'Annex 2 Designated EHV charges'!$A:$O,2,0))</f>
        <v>792</v>
      </c>
      <c r="C100" s="92" t="str">
        <f>IF($A100="","",VLOOKUP($A100,'Annex 2 Designated EHV charges'!$A:$O,3,0))</f>
        <v>1170000468015</v>
      </c>
      <c r="D100" s="91" t="str">
        <f>IF($A100="","",VLOOKUP($A100,'Annex 2 Designated EHV charges'!$A:$O,7,0))</f>
        <v>Rolleston Park Solar</v>
      </c>
      <c r="E100" s="94" t="str">
        <f>IFERROR(IF(VLOOKUP($A100,'Annex 2 Designated EHV charges'!$A:$P,COLUMN(E100)+4,FALSE)=0,"",VLOOKUP($A100,'Annex 2 Designated EHV charges'!$A:$P,COLUMN(E100)+4,FALSE)),"")</f>
        <v/>
      </c>
      <c r="F100" s="304">
        <f>IFERROR(IF(VLOOKUP($A100,'Annex 2 Designated EHV charges'!$A:$P,COLUMN(F100)+4,FALSE)=0,"",VLOOKUP($A100,'Annex 2 Designated EHV charges'!$A:$P,COLUMN(F100)+4,FALSE)),"")</f>
        <v>58.96</v>
      </c>
      <c r="G100" s="304">
        <f>IFERROR(IF(VLOOKUP($A100,'Annex 2 Designated EHV charges'!$A:$P,COLUMN(G100)+4,FALSE)=0,"",VLOOKUP($A100,'Annex 2 Designated EHV charges'!$A:$P,COLUMN(G100)+4,FALSE)),"")</f>
        <v>1.1399999999999999</v>
      </c>
      <c r="H100" s="304">
        <f>IFERROR(IF(VLOOKUP($A100,'Annex 2 Designated EHV charges'!$A:$P,COLUMN(H100)+4,FALSE)=0,"",VLOOKUP($A100,'Annex 2 Designated EHV charges'!$A:$P,COLUMN(H100)+4,FALSE)),"")</f>
        <v>1.1399999999999999</v>
      </c>
    </row>
    <row r="101" spans="1:8" x14ac:dyDescent="0.2">
      <c r="A101" s="91">
        <f t="array" ref="A101">IFERROR(INDEX('Annex 2 Designated EHV charges'!$A$11:$A$400, MATCH(0, IF(ISBLANK('Annex 2 Designated EHV charges'!$A$11:$A$400),1, COUNTIF(A$4:$A100, 'Annex 2 Designated EHV charges'!$A$11:$A$400)), 0)),"")</f>
        <v>793</v>
      </c>
      <c r="B101" s="91">
        <f>IF($A101="","",VLOOKUP($A101,'Annex 2 Designated EHV charges'!$A:$O,2,0))</f>
        <v>793</v>
      </c>
      <c r="C101" s="92" t="str">
        <f>IF($A101="","",VLOOKUP($A101,'Annex 2 Designated EHV charges'!$A:$O,3,0))</f>
        <v>1170000467572</v>
      </c>
      <c r="D101" s="91" t="str">
        <f>IF($A101="","",VLOOKUP($A101,'Annex 2 Designated EHV charges'!$A:$O,7,0))</f>
        <v>Nowhere Farm PV</v>
      </c>
      <c r="E101" s="94">
        <f>IFERROR(IF(VLOOKUP($A101,'Annex 2 Designated EHV charges'!$A:$P,COLUMN(E101)+4,FALSE)=0,"",VLOOKUP($A101,'Annex 2 Designated EHV charges'!$A:$P,COLUMN(E101)+4,FALSE)),"")</f>
        <v>2.3239999999999998</v>
      </c>
      <c r="F101" s="304">
        <f>IFERROR(IF(VLOOKUP($A101,'Annex 2 Designated EHV charges'!$A:$P,COLUMN(F101)+4,FALSE)=0,"",VLOOKUP($A101,'Annex 2 Designated EHV charges'!$A:$P,COLUMN(F101)+4,FALSE)),"")</f>
        <v>6.82</v>
      </c>
      <c r="G101" s="304">
        <f>IFERROR(IF(VLOOKUP($A101,'Annex 2 Designated EHV charges'!$A:$P,COLUMN(G101)+4,FALSE)=0,"",VLOOKUP($A101,'Annex 2 Designated EHV charges'!$A:$P,COLUMN(G101)+4,FALSE)),"")</f>
        <v>1.85</v>
      </c>
      <c r="H101" s="304">
        <f>IFERROR(IF(VLOOKUP($A101,'Annex 2 Designated EHV charges'!$A:$P,COLUMN(H101)+4,FALSE)=0,"",VLOOKUP($A101,'Annex 2 Designated EHV charges'!$A:$P,COLUMN(H101)+4,FALSE)),"")</f>
        <v>1.85</v>
      </c>
    </row>
    <row r="102" spans="1:8" x14ac:dyDescent="0.2">
      <c r="A102" s="91">
        <f t="array" ref="A102">IFERROR(INDEX('Annex 2 Designated EHV charges'!$A$11:$A$400, MATCH(0, IF(ISBLANK('Annex 2 Designated EHV charges'!$A$11:$A$400),1, COUNTIF(A$4:$A101, 'Annex 2 Designated EHV charges'!$A$11:$A$400)), 0)),"")</f>
        <v>795</v>
      </c>
      <c r="B102" s="91">
        <f>IF($A102="","",VLOOKUP($A102,'Annex 2 Designated EHV charges'!$A:$O,2,0))</f>
        <v>795</v>
      </c>
      <c r="C102" s="92" t="str">
        <f>IF($A102="","",VLOOKUP($A102,'Annex 2 Designated EHV charges'!$A:$O,3,0))</f>
        <v>1170000467509</v>
      </c>
      <c r="D102" s="91" t="str">
        <f>IF($A102="","",VLOOKUP($A102,'Annex 2 Designated EHV charges'!$A:$O,7,0))</f>
        <v>Chelveston Renewable PV</v>
      </c>
      <c r="E102" s="94">
        <f>IFERROR(IF(VLOOKUP($A102,'Annex 2 Designated EHV charges'!$A:$P,COLUMN(E102)+4,FALSE)=0,"",VLOOKUP($A102,'Annex 2 Designated EHV charges'!$A:$P,COLUMN(E102)+4,FALSE)),"")</f>
        <v>1.7350000000000001</v>
      </c>
      <c r="F102" s="304">
        <f>IFERROR(IF(VLOOKUP($A102,'Annex 2 Designated EHV charges'!$A:$P,COLUMN(F102)+4,FALSE)=0,"",VLOOKUP($A102,'Annex 2 Designated EHV charges'!$A:$P,COLUMN(F102)+4,FALSE)),"")</f>
        <v>12.689999999999998</v>
      </c>
      <c r="G102" s="304">
        <f>IFERROR(IF(VLOOKUP($A102,'Annex 2 Designated EHV charges'!$A:$P,COLUMN(G102)+4,FALSE)=0,"",VLOOKUP($A102,'Annex 2 Designated EHV charges'!$A:$P,COLUMN(G102)+4,FALSE)),"")</f>
        <v>3.29</v>
      </c>
      <c r="H102" s="304">
        <f>IFERROR(IF(VLOOKUP($A102,'Annex 2 Designated EHV charges'!$A:$P,COLUMN(H102)+4,FALSE)=0,"",VLOOKUP($A102,'Annex 2 Designated EHV charges'!$A:$P,COLUMN(H102)+4,FALSE)),"")</f>
        <v>3.29</v>
      </c>
    </row>
    <row r="103" spans="1:8" x14ac:dyDescent="0.2">
      <c r="A103" s="91">
        <f t="array" ref="A103">IFERROR(INDEX('Annex 2 Designated EHV charges'!$A$11:$A$400, MATCH(0, IF(ISBLANK('Annex 2 Designated EHV charges'!$A$11:$A$400),1, COUNTIF(A$4:$A102, 'Annex 2 Designated EHV charges'!$A$11:$A$400)), 0)),"")</f>
        <v>796</v>
      </c>
      <c r="B103" s="91">
        <f>IF($A103="","",VLOOKUP($A103,'Annex 2 Designated EHV charges'!$A:$O,2,0))</f>
        <v>796</v>
      </c>
      <c r="C103" s="92" t="str">
        <f>IF($A103="","",VLOOKUP($A103,'Annex 2 Designated EHV charges'!$A:$O,3,0))</f>
        <v>1170000474082</v>
      </c>
      <c r="D103" s="91" t="str">
        <f>IF($A103="","",VLOOKUP($A103,'Annex 2 Designated EHV charges'!$A:$O,7,0))</f>
        <v>Horsemoor Drove Solar</v>
      </c>
      <c r="E103" s="94">
        <f>IFERROR(IF(VLOOKUP($A103,'Annex 2 Designated EHV charges'!$A:$P,COLUMN(E103)+4,FALSE)=0,"",VLOOKUP($A103,'Annex 2 Designated EHV charges'!$A:$P,COLUMN(E103)+4,FALSE)),"")</f>
        <v>2.2989999999999999</v>
      </c>
      <c r="F103" s="304">
        <f>IFERROR(IF(VLOOKUP($A103,'Annex 2 Designated EHV charges'!$A:$P,COLUMN(F103)+4,FALSE)=0,"",VLOOKUP($A103,'Annex 2 Designated EHV charges'!$A:$P,COLUMN(F103)+4,FALSE)),"")</f>
        <v>18.989999999999998</v>
      </c>
      <c r="G103" s="304">
        <f>IFERROR(IF(VLOOKUP($A103,'Annex 2 Designated EHV charges'!$A:$P,COLUMN(G103)+4,FALSE)=0,"",VLOOKUP($A103,'Annex 2 Designated EHV charges'!$A:$P,COLUMN(G103)+4,FALSE)),"")</f>
        <v>2.68</v>
      </c>
      <c r="H103" s="304">
        <f>IFERROR(IF(VLOOKUP($A103,'Annex 2 Designated EHV charges'!$A:$P,COLUMN(H103)+4,FALSE)=0,"",VLOOKUP($A103,'Annex 2 Designated EHV charges'!$A:$P,COLUMN(H103)+4,FALSE)),"")</f>
        <v>2.68</v>
      </c>
    </row>
    <row r="104" spans="1:8" x14ac:dyDescent="0.2">
      <c r="A104" s="91">
        <f t="array" ref="A104">IFERROR(INDEX('Annex 2 Designated EHV charges'!$A$11:$A$400, MATCH(0, IF(ISBLANK('Annex 2 Designated EHV charges'!$A$11:$A$400),1, COUNTIF(A$4:$A103, 'Annex 2 Designated EHV charges'!$A$11:$A$400)), 0)),"")</f>
        <v>797</v>
      </c>
      <c r="B104" s="91">
        <f>IF($A104="","",VLOOKUP($A104,'Annex 2 Designated EHV charges'!$A:$O,2,0))</f>
        <v>797</v>
      </c>
      <c r="C104" s="92" t="str">
        <f>IF($A104="","",VLOOKUP($A104,'Annex 2 Designated EHV charges'!$A:$O,3,0))</f>
        <v>1170000474436</v>
      </c>
      <c r="D104" s="91" t="str">
        <f>IF($A104="","",VLOOKUP($A104,'Annex 2 Designated EHV charges'!$A:$O,7,0))</f>
        <v>Decoy Farm Crowland PV</v>
      </c>
      <c r="E104" s="94">
        <f>IFERROR(IF(VLOOKUP($A104,'Annex 2 Designated EHV charges'!$A:$P,COLUMN(E104)+4,FALSE)=0,"",VLOOKUP($A104,'Annex 2 Designated EHV charges'!$A:$P,COLUMN(E104)+4,FALSE)),"")</f>
        <v>2.2549999999999999</v>
      </c>
      <c r="F104" s="304">
        <f>IFERROR(IF(VLOOKUP($A104,'Annex 2 Designated EHV charges'!$A:$P,COLUMN(F104)+4,FALSE)=0,"",VLOOKUP($A104,'Annex 2 Designated EHV charges'!$A:$P,COLUMN(F104)+4,FALSE)),"")</f>
        <v>7.28</v>
      </c>
      <c r="G104" s="304">
        <f>IFERROR(IF(VLOOKUP($A104,'Annex 2 Designated EHV charges'!$A:$P,COLUMN(G104)+4,FALSE)=0,"",VLOOKUP($A104,'Annex 2 Designated EHV charges'!$A:$P,COLUMN(G104)+4,FALSE)),"")</f>
        <v>2.11</v>
      </c>
      <c r="H104" s="304">
        <f>IFERROR(IF(VLOOKUP($A104,'Annex 2 Designated EHV charges'!$A:$P,COLUMN(H104)+4,FALSE)=0,"",VLOOKUP($A104,'Annex 2 Designated EHV charges'!$A:$P,COLUMN(H104)+4,FALSE)),"")</f>
        <v>2.11</v>
      </c>
    </row>
    <row r="105" spans="1:8" x14ac:dyDescent="0.2">
      <c r="A105" s="91">
        <f t="array" ref="A105">IFERROR(INDEX('Annex 2 Designated EHV charges'!$A$11:$A$400, MATCH(0, IF(ISBLANK('Annex 2 Designated EHV charges'!$A$11:$A$400),1, COUNTIF(A$4:$A104, 'Annex 2 Designated EHV charges'!$A$11:$A$400)), 0)),"")</f>
        <v>799</v>
      </c>
      <c r="B105" s="91">
        <f>IF($A105="","",VLOOKUP($A105,'Annex 2 Designated EHV charges'!$A:$O,2,0))</f>
        <v>799</v>
      </c>
      <c r="C105" s="92" t="str">
        <f>IF($A105="","",VLOOKUP($A105,'Annex 2 Designated EHV charges'!$A:$O,3,0))</f>
        <v>1170000474393</v>
      </c>
      <c r="D105" s="91" t="str">
        <f>IF($A105="","",VLOOKUP($A105,'Annex 2 Designated EHV charges'!$A:$O,7,0))</f>
        <v>Decoy Farm Crowland AD</v>
      </c>
      <c r="E105" s="94">
        <f>IFERROR(IF(VLOOKUP($A105,'Annex 2 Designated EHV charges'!$A:$P,COLUMN(E105)+4,FALSE)=0,"",VLOOKUP($A105,'Annex 2 Designated EHV charges'!$A:$P,COLUMN(E105)+4,FALSE)),"")</f>
        <v>2.3250000000000002</v>
      </c>
      <c r="F105" s="304">
        <f>IFERROR(IF(VLOOKUP($A105,'Annex 2 Designated EHV charges'!$A:$P,COLUMN(F105)+4,FALSE)=0,"",VLOOKUP($A105,'Annex 2 Designated EHV charges'!$A:$P,COLUMN(F105)+4,FALSE)),"")</f>
        <v>19.55</v>
      </c>
      <c r="G105" s="304">
        <f>IFERROR(IF(VLOOKUP($A105,'Annex 2 Designated EHV charges'!$A:$P,COLUMN(G105)+4,FALSE)=0,"",VLOOKUP($A105,'Annex 2 Designated EHV charges'!$A:$P,COLUMN(G105)+4,FALSE)),"")</f>
        <v>2.17</v>
      </c>
      <c r="H105" s="304">
        <f>IFERROR(IF(VLOOKUP($A105,'Annex 2 Designated EHV charges'!$A:$P,COLUMN(H105)+4,FALSE)=0,"",VLOOKUP($A105,'Annex 2 Designated EHV charges'!$A:$P,COLUMN(H105)+4,FALSE)),"")</f>
        <v>2.17</v>
      </c>
    </row>
    <row r="106" spans="1:8" ht="25.5" x14ac:dyDescent="0.2">
      <c r="A106" s="91">
        <f t="array" ref="A106">IFERROR(INDEX('Annex 2 Designated EHV charges'!$A$11:$A$400, MATCH(0, IF(ISBLANK('Annex 2 Designated EHV charges'!$A$11:$A$400),1, COUNTIF(A$4:$A105, 'Annex 2 Designated EHV charges'!$A$11:$A$400)), 0)),"")</f>
        <v>824</v>
      </c>
      <c r="B106" s="91">
        <f>IF($A106="","",VLOOKUP($A106,'Annex 2 Designated EHV charges'!$A:$O,2,0))</f>
        <v>824</v>
      </c>
      <c r="C106" s="92" t="str">
        <f>IF($A106="","",VLOOKUP($A106,'Annex 2 Designated EHV charges'!$A:$O,3,0))</f>
        <v>1100039676983
1100039676992</v>
      </c>
      <c r="D106" s="91" t="str">
        <f>IF($A106="","",VLOOKUP($A106,'Annex 2 Designated EHV charges'!$A:$O,7,0))</f>
        <v>Network Rail Bytham</v>
      </c>
      <c r="E106" s="94">
        <f>IFERROR(IF(VLOOKUP($A106,'Annex 2 Designated EHV charges'!$A:$P,COLUMN(E106)+4,FALSE)=0,"",VLOOKUP($A106,'Annex 2 Designated EHV charges'!$A:$P,COLUMN(E106)+4,FALSE)),"")</f>
        <v>2.4089999999999998</v>
      </c>
      <c r="F106" s="304">
        <f>IFERROR(IF(VLOOKUP($A106,'Annex 2 Designated EHV charges'!$A:$P,COLUMN(F106)+4,FALSE)=0,"",VLOOKUP($A106,'Annex 2 Designated EHV charges'!$A:$P,COLUMN(F106)+4,FALSE)),"")</f>
        <v>10463.23</v>
      </c>
      <c r="G106" s="304">
        <f>IFERROR(IF(VLOOKUP($A106,'Annex 2 Designated EHV charges'!$A:$P,COLUMN(G106)+4,FALSE)=0,"",VLOOKUP($A106,'Annex 2 Designated EHV charges'!$A:$P,COLUMN(G106)+4,FALSE)),"")</f>
        <v>1.7</v>
      </c>
      <c r="H106" s="304">
        <f>IFERROR(IF(VLOOKUP($A106,'Annex 2 Designated EHV charges'!$A:$P,COLUMN(H106)+4,FALSE)=0,"",VLOOKUP($A106,'Annex 2 Designated EHV charges'!$A:$P,COLUMN(H106)+4,FALSE)),"")</f>
        <v>1.7</v>
      </c>
    </row>
    <row r="107" spans="1:8" ht="25.5" x14ac:dyDescent="0.2">
      <c r="A107" s="91">
        <f t="array" ref="A107">IFERROR(INDEX('Annex 2 Designated EHV charges'!$A$11:$A$400, MATCH(0, IF(ISBLANK('Annex 2 Designated EHV charges'!$A$11:$A$400),1, COUNTIF(A$4:$A106, 'Annex 2 Designated EHV charges'!$A$11:$A$400)), 0)),"")</f>
        <v>825</v>
      </c>
      <c r="B107" s="91">
        <f>IF($A107="","",VLOOKUP($A107,'Annex 2 Designated EHV charges'!$A:$O,2,0))</f>
        <v>825</v>
      </c>
      <c r="C107" s="92" t="str">
        <f>IF($A107="","",VLOOKUP($A107,'Annex 2 Designated EHV charges'!$A:$O,3,0))</f>
        <v>1100039676690
1100039676706</v>
      </c>
      <c r="D107" s="91" t="str">
        <f>IF($A107="","",VLOOKUP($A107,'Annex 2 Designated EHV charges'!$A:$O,7,0))</f>
        <v>Network Rail Grantham</v>
      </c>
      <c r="E107" s="94" t="str">
        <f>IFERROR(IF(VLOOKUP($A107,'Annex 2 Designated EHV charges'!$A:$P,COLUMN(E107)+4,FALSE)=0,"",VLOOKUP($A107,'Annex 2 Designated EHV charges'!$A:$P,COLUMN(E107)+4,FALSE)),"")</f>
        <v/>
      </c>
      <c r="F107" s="304">
        <f>IFERROR(IF(VLOOKUP($A107,'Annex 2 Designated EHV charges'!$A:$P,COLUMN(F107)+4,FALSE)=0,"",VLOOKUP($A107,'Annex 2 Designated EHV charges'!$A:$P,COLUMN(F107)+4,FALSE)),"")</f>
        <v>4406.5600000000004</v>
      </c>
      <c r="G107" s="304">
        <f>IFERROR(IF(VLOOKUP($A107,'Annex 2 Designated EHV charges'!$A:$P,COLUMN(G107)+4,FALSE)=0,"",VLOOKUP($A107,'Annex 2 Designated EHV charges'!$A:$P,COLUMN(G107)+4,FALSE)),"")</f>
        <v>1.72</v>
      </c>
      <c r="H107" s="304">
        <f>IFERROR(IF(VLOOKUP($A107,'Annex 2 Designated EHV charges'!$A:$P,COLUMN(H107)+4,FALSE)=0,"",VLOOKUP($A107,'Annex 2 Designated EHV charges'!$A:$P,COLUMN(H107)+4,FALSE)),"")</f>
        <v>1.72</v>
      </c>
    </row>
    <row r="108" spans="1:8" x14ac:dyDescent="0.2">
      <c r="A108" s="91">
        <f t="array" ref="A108">IFERROR(INDEX('Annex 2 Designated EHV charges'!$A$11:$A$400, MATCH(0, IF(ISBLANK('Annex 2 Designated EHV charges'!$A$11:$A$400),1, COUNTIF(A$4:$A107, 'Annex 2 Designated EHV charges'!$A$11:$A$400)), 0)),"")</f>
        <v>826</v>
      </c>
      <c r="B108" s="91">
        <f>IF($A108="","",VLOOKUP($A108,'Annex 2 Designated EHV charges'!$A:$O,2,0))</f>
        <v>826</v>
      </c>
      <c r="C108" s="92" t="str">
        <f>IF($A108="","",VLOOKUP($A108,'Annex 2 Designated EHV charges'!$A:$O,3,0))</f>
        <v>1100050106527</v>
      </c>
      <c r="D108" s="91" t="str">
        <f>IF($A108="","",VLOOKUP($A108,'Annex 2 Designated EHV charges'!$A:$O,7,0))</f>
        <v>Network Rail Staythorpe</v>
      </c>
      <c r="E108" s="94" t="str">
        <f>IFERROR(IF(VLOOKUP($A108,'Annex 2 Designated EHV charges'!$A:$P,COLUMN(E108)+4,FALSE)=0,"",VLOOKUP($A108,'Annex 2 Designated EHV charges'!$A:$P,COLUMN(E108)+4,FALSE)),"")</f>
        <v/>
      </c>
      <c r="F108" s="304">
        <f>IFERROR(IF(VLOOKUP($A108,'Annex 2 Designated EHV charges'!$A:$P,COLUMN(F108)+4,FALSE)=0,"",VLOOKUP($A108,'Annex 2 Designated EHV charges'!$A:$P,COLUMN(F108)+4,FALSE)),"")</f>
        <v>147.87000000000035</v>
      </c>
      <c r="G108" s="304">
        <f>IFERROR(IF(VLOOKUP($A108,'Annex 2 Designated EHV charges'!$A:$P,COLUMN(G108)+4,FALSE)=0,"",VLOOKUP($A108,'Annex 2 Designated EHV charges'!$A:$P,COLUMN(G108)+4,FALSE)),"")</f>
        <v>2.4500000000000002</v>
      </c>
      <c r="H108" s="304">
        <f>IFERROR(IF(VLOOKUP($A108,'Annex 2 Designated EHV charges'!$A:$P,COLUMN(H108)+4,FALSE)=0,"",VLOOKUP($A108,'Annex 2 Designated EHV charges'!$A:$P,COLUMN(H108)+4,FALSE)),"")</f>
        <v>2.4500000000000002</v>
      </c>
    </row>
    <row r="109" spans="1:8" ht="25.5" x14ac:dyDescent="0.2">
      <c r="A109" s="91">
        <f t="array" ref="A109">IFERROR(INDEX('Annex 2 Designated EHV charges'!$A$11:$A$400, MATCH(0, IF(ISBLANK('Annex 2 Designated EHV charges'!$A$11:$A$400),1, COUNTIF(A$4:$A108, 'Annex 2 Designated EHV charges'!$A$11:$A$400)), 0)),"")</f>
        <v>827</v>
      </c>
      <c r="B109" s="91">
        <f>IF($A109="","",VLOOKUP($A109,'Annex 2 Designated EHV charges'!$A:$O,2,0))</f>
        <v>827</v>
      </c>
      <c r="C109" s="92" t="str">
        <f>IF($A109="","",VLOOKUP($A109,'Annex 2 Designated EHV charges'!$A:$O,3,0))</f>
        <v>1100039676965
1100039676974</v>
      </c>
      <c r="D109" s="91" t="str">
        <f>IF($A109="","",VLOOKUP($A109,'Annex 2 Designated EHV charges'!$A:$O,7,0))</f>
        <v>Network Rail Retford</v>
      </c>
      <c r="E109" s="94" t="str">
        <f>IFERROR(IF(VLOOKUP($A109,'Annex 2 Designated EHV charges'!$A:$P,COLUMN(E109)+4,FALSE)=0,"",VLOOKUP($A109,'Annex 2 Designated EHV charges'!$A:$P,COLUMN(E109)+4,FALSE)),"")</f>
        <v/>
      </c>
      <c r="F109" s="304">
        <f>IFERROR(IF(VLOOKUP($A109,'Annex 2 Designated EHV charges'!$A:$P,COLUMN(F109)+4,FALSE)=0,"",VLOOKUP($A109,'Annex 2 Designated EHV charges'!$A:$P,COLUMN(F109)+4,FALSE)),"")</f>
        <v>6984.81</v>
      </c>
      <c r="G109" s="304">
        <f>IFERROR(IF(VLOOKUP($A109,'Annex 2 Designated EHV charges'!$A:$P,COLUMN(G109)+4,FALSE)=0,"",VLOOKUP($A109,'Annex 2 Designated EHV charges'!$A:$P,COLUMN(G109)+4,FALSE)),"")</f>
        <v>2.0299999999999998</v>
      </c>
      <c r="H109" s="304">
        <f>IFERROR(IF(VLOOKUP($A109,'Annex 2 Designated EHV charges'!$A:$P,COLUMN(H109)+4,FALSE)=0,"",VLOOKUP($A109,'Annex 2 Designated EHV charges'!$A:$P,COLUMN(H109)+4,FALSE)),"")</f>
        <v>2.0299999999999998</v>
      </c>
    </row>
    <row r="110" spans="1:8" x14ac:dyDescent="0.2">
      <c r="A110" s="91">
        <f t="array" ref="A110">IFERROR(INDEX('Annex 2 Designated EHV charges'!$A$11:$A$400, MATCH(0, IF(ISBLANK('Annex 2 Designated EHV charges'!$A$11:$A$400),1, COUNTIF(A$4:$A109, 'Annex 2 Designated EHV charges'!$A$11:$A$400)), 0)),"")</f>
        <v>831</v>
      </c>
      <c r="B110" s="91">
        <f>IF($A110="","",VLOOKUP($A110,'Annex 2 Designated EHV charges'!$A:$O,2,0))</f>
        <v>831</v>
      </c>
      <c r="C110" s="92" t="str">
        <f>IF($A110="","",VLOOKUP($A110,'Annex 2 Designated EHV charges'!$A:$O,3,0))</f>
        <v>1100039602086</v>
      </c>
      <c r="D110" s="91" t="str">
        <f>IF($A110="","",VLOOKUP($A110,'Annex 2 Designated EHV charges'!$A:$O,7,0))</f>
        <v>Jaguar Cars</v>
      </c>
      <c r="E110" s="94">
        <f>IFERROR(IF(VLOOKUP($A110,'Annex 2 Designated EHV charges'!$A:$P,COLUMN(E110)+4,FALSE)=0,"",VLOOKUP($A110,'Annex 2 Designated EHV charges'!$A:$P,COLUMN(E110)+4,FALSE)),"")</f>
        <v>2.2090000000000001</v>
      </c>
      <c r="F110" s="304">
        <f>IFERROR(IF(VLOOKUP($A110,'Annex 2 Designated EHV charges'!$A:$P,COLUMN(F110)+4,FALSE)=0,"",VLOOKUP($A110,'Annex 2 Designated EHV charges'!$A:$P,COLUMN(F110)+4,FALSE)),"")</f>
        <v>151.75</v>
      </c>
      <c r="G110" s="304">
        <f>IFERROR(IF(VLOOKUP($A110,'Annex 2 Designated EHV charges'!$A:$P,COLUMN(G110)+4,FALSE)=0,"",VLOOKUP($A110,'Annex 2 Designated EHV charges'!$A:$P,COLUMN(G110)+4,FALSE)),"")</f>
        <v>2.66</v>
      </c>
      <c r="H110" s="304">
        <f>IFERROR(IF(VLOOKUP($A110,'Annex 2 Designated EHV charges'!$A:$P,COLUMN(H110)+4,FALSE)=0,"",VLOOKUP($A110,'Annex 2 Designated EHV charges'!$A:$P,COLUMN(H110)+4,FALSE)),"")</f>
        <v>2.66</v>
      </c>
    </row>
    <row r="111" spans="1:8" x14ac:dyDescent="0.2">
      <c r="A111" s="91">
        <f t="array" ref="A111">IFERROR(INDEX('Annex 2 Designated EHV charges'!$A$11:$A$400, MATCH(0, IF(ISBLANK('Annex 2 Designated EHV charges'!$A$11:$A$400),1, COUNTIF(A$4:$A110, 'Annex 2 Designated EHV charges'!$A$11:$A$400)), 0)),"")</f>
        <v>832</v>
      </c>
      <c r="B111" s="91">
        <f>IF($A111="","",VLOOKUP($A111,'Annex 2 Designated EHV charges'!$A:$O,2,0))</f>
        <v>832</v>
      </c>
      <c r="C111" s="92" t="str">
        <f>IF($A111="","",VLOOKUP($A111,'Annex 2 Designated EHV charges'!$A:$O,3,0))</f>
        <v>1100039600655</v>
      </c>
      <c r="D111" s="91" t="str">
        <f>IF($A111="","",VLOOKUP($A111,'Annex 2 Designated EHV charges'!$A:$O,7,0))</f>
        <v>Alstom Frankton</v>
      </c>
      <c r="E111" s="94">
        <f>IFERROR(IF(VLOOKUP($A111,'Annex 2 Designated EHV charges'!$A:$P,COLUMN(E111)+4,FALSE)=0,"",VLOOKUP($A111,'Annex 2 Designated EHV charges'!$A:$P,COLUMN(E111)+4,FALSE)),"")</f>
        <v>4.2089999999999996</v>
      </c>
      <c r="F111" s="304">
        <f>IFERROR(IF(VLOOKUP($A111,'Annex 2 Designated EHV charges'!$A:$P,COLUMN(F111)+4,FALSE)=0,"",VLOOKUP($A111,'Annex 2 Designated EHV charges'!$A:$P,COLUMN(F111)+4,FALSE)),"")</f>
        <v>4020.0099999999998</v>
      </c>
      <c r="G111" s="304">
        <f>IFERROR(IF(VLOOKUP($A111,'Annex 2 Designated EHV charges'!$A:$P,COLUMN(G111)+4,FALSE)=0,"",VLOOKUP($A111,'Annex 2 Designated EHV charges'!$A:$P,COLUMN(G111)+4,FALSE)),"")</f>
        <v>0.86</v>
      </c>
      <c r="H111" s="304">
        <f>IFERROR(IF(VLOOKUP($A111,'Annex 2 Designated EHV charges'!$A:$P,COLUMN(H111)+4,FALSE)=0,"",VLOOKUP($A111,'Annex 2 Designated EHV charges'!$A:$P,COLUMN(H111)+4,FALSE)),"")</f>
        <v>0.86</v>
      </c>
    </row>
    <row r="112" spans="1:8" ht="25.5" x14ac:dyDescent="0.2">
      <c r="A112" s="91">
        <f t="array" ref="A112">IFERROR(INDEX('Annex 2 Designated EHV charges'!$A$11:$A$400, MATCH(0, IF(ISBLANK('Annex 2 Designated EHV charges'!$A$11:$A$400),1, COUNTIF(A$4:$A111, 'Annex 2 Designated EHV charges'!$A$11:$A$400)), 0)),"")</f>
        <v>833</v>
      </c>
      <c r="B112" s="91">
        <f>IF($A112="","",VLOOKUP($A112,'Annex 2 Designated EHV charges'!$A:$O,2,0))</f>
        <v>833</v>
      </c>
      <c r="C112" s="92" t="str">
        <f>IF($A112="","",VLOOKUP($A112,'Annex 2 Designated EHV charges'!$A:$O,3,0))</f>
        <v>1170000817007
1170000817025</v>
      </c>
      <c r="D112" s="91" t="str">
        <f>IF($A112="","",VLOOKUP($A112,'Annex 2 Designated EHV charges'!$A:$O,7,0))</f>
        <v>University of Warwick</v>
      </c>
      <c r="E112" s="94">
        <f>IFERROR(IF(VLOOKUP($A112,'Annex 2 Designated EHV charges'!$A:$P,COLUMN(E112)+4,FALSE)=0,"",VLOOKUP($A112,'Annex 2 Designated EHV charges'!$A:$P,COLUMN(E112)+4,FALSE)),"")</f>
        <v>2.04</v>
      </c>
      <c r="F112" s="304">
        <f>IFERROR(IF(VLOOKUP($A112,'Annex 2 Designated EHV charges'!$A:$P,COLUMN(F112)+4,FALSE)=0,"",VLOOKUP($A112,'Annex 2 Designated EHV charges'!$A:$P,COLUMN(F112)+4,FALSE)),"")</f>
        <v>5869.56</v>
      </c>
      <c r="G112" s="304">
        <f>IFERROR(IF(VLOOKUP($A112,'Annex 2 Designated EHV charges'!$A:$P,COLUMN(G112)+4,FALSE)=0,"",VLOOKUP($A112,'Annex 2 Designated EHV charges'!$A:$P,COLUMN(G112)+4,FALSE)),"")</f>
        <v>1.19</v>
      </c>
      <c r="H112" s="304">
        <f>IFERROR(IF(VLOOKUP($A112,'Annex 2 Designated EHV charges'!$A:$P,COLUMN(H112)+4,FALSE)=0,"",VLOOKUP($A112,'Annex 2 Designated EHV charges'!$A:$P,COLUMN(H112)+4,FALSE)),"")</f>
        <v>1.19</v>
      </c>
    </row>
    <row r="113" spans="1:8" x14ac:dyDescent="0.2">
      <c r="A113" s="91">
        <f t="array" ref="A113">IFERROR(INDEX('Annex 2 Designated EHV charges'!$A$11:$A$400, MATCH(0, IF(ISBLANK('Annex 2 Designated EHV charges'!$A$11:$A$400),1, COUNTIF(A$4:$A112, 'Annex 2 Designated EHV charges'!$A$11:$A$400)), 0)),"")</f>
        <v>834</v>
      </c>
      <c r="B113" s="91">
        <f>IF($A113="","",VLOOKUP($A113,'Annex 2 Designated EHV charges'!$A:$O,2,0))</f>
        <v>834</v>
      </c>
      <c r="C113" s="92" t="str">
        <f>IF($A113="","",VLOOKUP($A113,'Annex 2 Designated EHV charges'!$A:$O,3,0))</f>
        <v>1100039603131</v>
      </c>
      <c r="D113" s="91" t="str">
        <f>IF($A113="","",VLOOKUP($A113,'Annex 2 Designated EHV charges'!$A:$O,7,0))</f>
        <v>Dunlop Factory</v>
      </c>
      <c r="E113" s="94">
        <f>IFERROR(IF(VLOOKUP($A113,'Annex 2 Designated EHV charges'!$A:$P,COLUMN(E113)+4,FALSE)=0,"",VLOOKUP($A113,'Annex 2 Designated EHV charges'!$A:$P,COLUMN(E113)+4,FALSE)),"")</f>
        <v>2.3010000000000002</v>
      </c>
      <c r="F113" s="304">
        <f>IFERROR(IF(VLOOKUP($A113,'Annex 2 Designated EHV charges'!$A:$P,COLUMN(F113)+4,FALSE)=0,"",VLOOKUP($A113,'Annex 2 Designated EHV charges'!$A:$P,COLUMN(F113)+4,FALSE)),"")</f>
        <v>151.75</v>
      </c>
      <c r="G113" s="304">
        <f>IFERROR(IF(VLOOKUP($A113,'Annex 2 Designated EHV charges'!$A:$P,COLUMN(G113)+4,FALSE)=0,"",VLOOKUP($A113,'Annex 2 Designated EHV charges'!$A:$P,COLUMN(G113)+4,FALSE)),"")</f>
        <v>1.1399999999999999</v>
      </c>
      <c r="H113" s="304">
        <f>IFERROR(IF(VLOOKUP($A113,'Annex 2 Designated EHV charges'!$A:$P,COLUMN(H113)+4,FALSE)=0,"",VLOOKUP($A113,'Annex 2 Designated EHV charges'!$A:$P,COLUMN(H113)+4,FALSE)),"")</f>
        <v>1.1399999999999999</v>
      </c>
    </row>
    <row r="114" spans="1:8" ht="25.5" x14ac:dyDescent="0.2">
      <c r="A114" s="91">
        <f t="array" ref="A114">IFERROR(INDEX('Annex 2 Designated EHV charges'!$A$11:$A$400, MATCH(0, IF(ISBLANK('Annex 2 Designated EHV charges'!$A$11:$A$400),1, COUNTIF(A$4:$A113, 'Annex 2 Designated EHV charges'!$A$11:$A$400)), 0)),"")</f>
        <v>835</v>
      </c>
      <c r="B114" s="91">
        <f>IF($A114="","",VLOOKUP($A114,'Annex 2 Designated EHV charges'!$A:$O,2,0))</f>
        <v>835</v>
      </c>
      <c r="C114" s="92" t="str">
        <f>IF($A114="","",VLOOKUP($A114,'Annex 2 Designated EHV charges'!$A:$O,3,0))</f>
        <v>1160001030330
1160001139525</v>
      </c>
      <c r="D114" s="91" t="str">
        <f>IF($A114="","",VLOOKUP($A114,'Annex 2 Designated EHV charges'!$A:$O,7,0))</f>
        <v>Bombardier</v>
      </c>
      <c r="E114" s="94">
        <f>IFERROR(IF(VLOOKUP($A114,'Annex 2 Designated EHV charges'!$A:$P,COLUMN(E114)+4,FALSE)=0,"",VLOOKUP($A114,'Annex 2 Designated EHV charges'!$A:$P,COLUMN(E114)+4,FALSE)),"")</f>
        <v>2.9089999999999998</v>
      </c>
      <c r="F114" s="304">
        <f>IFERROR(IF(VLOOKUP($A114,'Annex 2 Designated EHV charges'!$A:$P,COLUMN(F114)+4,FALSE)=0,"",VLOOKUP($A114,'Annex 2 Designated EHV charges'!$A:$P,COLUMN(F114)+4,FALSE)),"")</f>
        <v>4120.38</v>
      </c>
      <c r="G114" s="304">
        <f>IFERROR(IF(VLOOKUP($A114,'Annex 2 Designated EHV charges'!$A:$P,COLUMN(G114)+4,FALSE)=0,"",VLOOKUP($A114,'Annex 2 Designated EHV charges'!$A:$P,COLUMN(G114)+4,FALSE)),"")</f>
        <v>0.6</v>
      </c>
      <c r="H114" s="304">
        <f>IFERROR(IF(VLOOKUP($A114,'Annex 2 Designated EHV charges'!$A:$P,COLUMN(H114)+4,FALSE)=0,"",VLOOKUP($A114,'Annex 2 Designated EHV charges'!$A:$P,COLUMN(H114)+4,FALSE)),"")</f>
        <v>0.6</v>
      </c>
    </row>
    <row r="115" spans="1:8" x14ac:dyDescent="0.2">
      <c r="A115" s="91">
        <f t="array" ref="A115">IFERROR(INDEX('Annex 2 Designated EHV charges'!$A$11:$A$400, MATCH(0, IF(ISBLANK('Annex 2 Designated EHV charges'!$A$11:$A$400),1, COUNTIF(A$4:$A114, 'Annex 2 Designated EHV charges'!$A$11:$A$400)), 0)),"")</f>
        <v>836</v>
      </c>
      <c r="B115" s="91">
        <f>IF($A115="","",VLOOKUP($A115,'Annex 2 Designated EHV charges'!$A:$O,2,0))</f>
        <v>836</v>
      </c>
      <c r="C115" s="92" t="str">
        <f>IF($A115="","",VLOOKUP($A115,'Annex 2 Designated EHV charges'!$A:$O,3,0))</f>
        <v>1100039600015</v>
      </c>
      <c r="D115" s="91" t="str">
        <f>IF($A115="","",VLOOKUP($A115,'Annex 2 Designated EHV charges'!$A:$O,7,0))</f>
        <v>Corby Steel Works</v>
      </c>
      <c r="E115" s="94">
        <f>IFERROR(IF(VLOOKUP($A115,'Annex 2 Designated EHV charges'!$A:$P,COLUMN(E115)+4,FALSE)=0,"",VLOOKUP($A115,'Annex 2 Designated EHV charges'!$A:$P,COLUMN(E115)+4,FALSE)),"")</f>
        <v>1.1479999999999999</v>
      </c>
      <c r="F115" s="304">
        <f>IFERROR(IF(VLOOKUP($A115,'Annex 2 Designated EHV charges'!$A:$P,COLUMN(F115)+4,FALSE)=0,"",VLOOKUP($A115,'Annex 2 Designated EHV charges'!$A:$P,COLUMN(F115)+4,FALSE)),"")</f>
        <v>312.82999999999993</v>
      </c>
      <c r="G115" s="304">
        <f>IFERROR(IF(VLOOKUP($A115,'Annex 2 Designated EHV charges'!$A:$P,COLUMN(G115)+4,FALSE)=0,"",VLOOKUP($A115,'Annex 2 Designated EHV charges'!$A:$P,COLUMN(G115)+4,FALSE)),"")</f>
        <v>1.49</v>
      </c>
      <c r="H115" s="304">
        <f>IFERROR(IF(VLOOKUP($A115,'Annex 2 Designated EHV charges'!$A:$P,COLUMN(H115)+4,FALSE)=0,"",VLOOKUP($A115,'Annex 2 Designated EHV charges'!$A:$P,COLUMN(H115)+4,FALSE)),"")</f>
        <v>1.49</v>
      </c>
    </row>
    <row r="116" spans="1:8" x14ac:dyDescent="0.2">
      <c r="A116" s="91">
        <f t="array" ref="A116">IFERROR(INDEX('Annex 2 Designated EHV charges'!$A$11:$A$400, MATCH(0, IF(ISBLANK('Annex 2 Designated EHV charges'!$A$11:$A$400),1, COUNTIF(A$4:$A115, 'Annex 2 Designated EHV charges'!$A$11:$A$400)), 0)),"")</f>
        <v>838</v>
      </c>
      <c r="B116" s="91">
        <f>IF($A116="","",VLOOKUP($A116,'Annex 2 Designated EHV charges'!$A:$O,2,0))</f>
        <v>838</v>
      </c>
      <c r="C116" s="92" t="str">
        <f>IF($A116="","",VLOOKUP($A116,'Annex 2 Designated EHV charges'!$A:$O,3,0))</f>
        <v>1144444444443</v>
      </c>
      <c r="D116" s="91" t="str">
        <f>IF($A116="","",VLOOKUP($A116,'Annex 2 Designated EHV charges'!$A:$O,7,0))</f>
        <v>Derwent</v>
      </c>
      <c r="E116" s="94" t="str">
        <f>IFERROR(IF(VLOOKUP($A116,'Annex 2 Designated EHV charges'!$A:$P,COLUMN(E116)+4,FALSE)=0,"",VLOOKUP($A116,'Annex 2 Designated EHV charges'!$A:$P,COLUMN(E116)+4,FALSE)),"")</f>
        <v/>
      </c>
      <c r="F116" s="304">
        <f>IFERROR(IF(VLOOKUP($A116,'Annex 2 Designated EHV charges'!$A:$P,COLUMN(F116)+4,FALSE)=0,"",VLOOKUP($A116,'Annex 2 Designated EHV charges'!$A:$P,COLUMN(F116)+4,FALSE)),"")</f>
        <v>934.18000000000006</v>
      </c>
      <c r="G116" s="304">
        <f>IFERROR(IF(VLOOKUP($A116,'Annex 2 Designated EHV charges'!$A:$P,COLUMN(G116)+4,FALSE)=0,"",VLOOKUP($A116,'Annex 2 Designated EHV charges'!$A:$P,COLUMN(G116)+4,FALSE)),"")</f>
        <v>2.5</v>
      </c>
      <c r="H116" s="304">
        <f>IFERROR(IF(VLOOKUP($A116,'Annex 2 Designated EHV charges'!$A:$P,COLUMN(H116)+4,FALSE)=0,"",VLOOKUP($A116,'Annex 2 Designated EHV charges'!$A:$P,COLUMN(H116)+4,FALSE)),"")</f>
        <v>2.5</v>
      </c>
    </row>
    <row r="117" spans="1:8" x14ac:dyDescent="0.2">
      <c r="A117" s="91">
        <f t="array" ref="A117">IFERROR(INDEX('Annex 2 Designated EHV charges'!$A$11:$A$400, MATCH(0, IF(ISBLANK('Annex 2 Designated EHV charges'!$A$11:$A$400),1, COUNTIF(A$4:$A116, 'Annex 2 Designated EHV charges'!$A$11:$A$400)), 0)),"")</f>
        <v>839</v>
      </c>
      <c r="B117" s="91">
        <f>IF($A117="","",VLOOKUP($A117,'Annex 2 Designated EHV charges'!$A:$O,2,0))</f>
        <v>839</v>
      </c>
      <c r="C117" s="92" t="str">
        <f>IF($A117="","",VLOOKUP($A117,'Annex 2 Designated EHV charges'!$A:$O,3,0))</f>
        <v>1100039667570</v>
      </c>
      <c r="D117" s="91" t="str">
        <f>IF($A117="","",VLOOKUP($A117,'Annex 2 Designated EHV charges'!$A:$O,7,0))</f>
        <v>GEC Alsthom</v>
      </c>
      <c r="E117" s="94">
        <f>IFERROR(IF(VLOOKUP($A117,'Annex 2 Designated EHV charges'!$A:$P,COLUMN(E117)+4,FALSE)=0,"",VLOOKUP($A117,'Annex 2 Designated EHV charges'!$A:$P,COLUMN(E117)+4,FALSE)),"")</f>
        <v>1.8660000000000001</v>
      </c>
      <c r="F117" s="304">
        <f>IFERROR(IF(VLOOKUP($A117,'Annex 2 Designated EHV charges'!$A:$P,COLUMN(F117)+4,FALSE)=0,"",VLOOKUP($A117,'Annex 2 Designated EHV charges'!$A:$P,COLUMN(F117)+4,FALSE)),"")</f>
        <v>2172.1200000000003</v>
      </c>
      <c r="G117" s="304">
        <f>IFERROR(IF(VLOOKUP($A117,'Annex 2 Designated EHV charges'!$A:$P,COLUMN(G117)+4,FALSE)=0,"",VLOOKUP($A117,'Annex 2 Designated EHV charges'!$A:$P,COLUMN(G117)+4,FALSE)),"")</f>
        <v>3.02</v>
      </c>
      <c r="H117" s="304">
        <f>IFERROR(IF(VLOOKUP($A117,'Annex 2 Designated EHV charges'!$A:$P,COLUMN(H117)+4,FALSE)=0,"",VLOOKUP($A117,'Annex 2 Designated EHV charges'!$A:$P,COLUMN(H117)+4,FALSE)),"")</f>
        <v>3.02</v>
      </c>
    </row>
    <row r="118" spans="1:8" ht="25.5" x14ac:dyDescent="0.2">
      <c r="A118" s="91">
        <f t="array" ref="A118">IFERROR(INDEX('Annex 2 Designated EHV charges'!$A$11:$A$400, MATCH(0, IF(ISBLANK('Annex 2 Designated EHV charges'!$A$11:$A$400),1, COUNTIF(A$4:$A117, 'Annex 2 Designated EHV charges'!$A$11:$A$400)), 0)),"")</f>
        <v>840</v>
      </c>
      <c r="B118" s="91">
        <f>IF($A118="","",VLOOKUP($A118,'Annex 2 Designated EHV charges'!$A:$O,2,0))</f>
        <v>840</v>
      </c>
      <c r="C118" s="92" t="str">
        <f>IF($A118="","",VLOOKUP($A118,'Annex 2 Designated EHV charges'!$A:$O,3,0))</f>
        <v>1100050311185
1100050311194</v>
      </c>
      <c r="D118" s="91" t="str">
        <f>IF($A118="","",VLOOKUP($A118,'Annex 2 Designated EHV charges'!$A:$O,7,0))</f>
        <v>St Gobain</v>
      </c>
      <c r="E118" s="94">
        <f>IFERROR(IF(VLOOKUP($A118,'Annex 2 Designated EHV charges'!$A:$P,COLUMN(E118)+4,FALSE)=0,"",VLOOKUP($A118,'Annex 2 Designated EHV charges'!$A:$P,COLUMN(E118)+4,FALSE)),"")</f>
        <v>2.6579999999999999</v>
      </c>
      <c r="F118" s="304">
        <f>IFERROR(IF(VLOOKUP($A118,'Annex 2 Designated EHV charges'!$A:$P,COLUMN(F118)+4,FALSE)=0,"",VLOOKUP($A118,'Annex 2 Designated EHV charges'!$A:$P,COLUMN(F118)+4,FALSE)),"")</f>
        <v>312.83</v>
      </c>
      <c r="G118" s="304">
        <f>IFERROR(IF(VLOOKUP($A118,'Annex 2 Designated EHV charges'!$A:$P,COLUMN(G118)+4,FALSE)=0,"",VLOOKUP($A118,'Annex 2 Designated EHV charges'!$A:$P,COLUMN(G118)+4,FALSE)),"")</f>
        <v>3.8</v>
      </c>
      <c r="H118" s="304">
        <f>IFERROR(IF(VLOOKUP($A118,'Annex 2 Designated EHV charges'!$A:$P,COLUMN(H118)+4,FALSE)=0,"",VLOOKUP($A118,'Annex 2 Designated EHV charges'!$A:$P,COLUMN(H118)+4,FALSE)),"")</f>
        <v>3.8</v>
      </c>
    </row>
    <row r="119" spans="1:8" x14ac:dyDescent="0.2">
      <c r="A119" s="91">
        <f t="array" ref="A119">IFERROR(INDEX('Annex 2 Designated EHV charges'!$A$11:$A$400, MATCH(0, IF(ISBLANK('Annex 2 Designated EHV charges'!$A$11:$A$400),1, COUNTIF(A$4:$A118, 'Annex 2 Designated EHV charges'!$A$11:$A$400)), 0)),"")</f>
        <v>841</v>
      </c>
      <c r="B119" s="91">
        <f>IF($A119="","",VLOOKUP($A119,'Annex 2 Designated EHV charges'!$A:$O,2,0))</f>
        <v>841</v>
      </c>
      <c r="C119" s="92" t="str">
        <f>IF($A119="","",VLOOKUP($A119,'Annex 2 Designated EHV charges'!$A:$O,3,0))</f>
        <v>1100039603559</v>
      </c>
      <c r="D119" s="91" t="str">
        <f>IF($A119="","",VLOOKUP($A119,'Annex 2 Designated EHV charges'!$A:$O,7,0))</f>
        <v>Toyota</v>
      </c>
      <c r="E119" s="94">
        <f>IFERROR(IF(VLOOKUP($A119,'Annex 2 Designated EHV charges'!$A:$P,COLUMN(E119)+4,FALSE)=0,"",VLOOKUP($A119,'Annex 2 Designated EHV charges'!$A:$P,COLUMN(E119)+4,FALSE)),"")</f>
        <v>2.7810000000000001</v>
      </c>
      <c r="F119" s="304">
        <f>IFERROR(IF(VLOOKUP($A119,'Annex 2 Designated EHV charges'!$A:$P,COLUMN(F119)+4,FALSE)=0,"",VLOOKUP($A119,'Annex 2 Designated EHV charges'!$A:$P,COLUMN(F119)+4,FALSE)),"")</f>
        <v>21478.65</v>
      </c>
      <c r="G119" s="304">
        <f>IFERROR(IF(VLOOKUP($A119,'Annex 2 Designated EHV charges'!$A:$P,COLUMN(G119)+4,FALSE)=0,"",VLOOKUP($A119,'Annex 2 Designated EHV charges'!$A:$P,COLUMN(G119)+4,FALSE)),"")</f>
        <v>0.99</v>
      </c>
      <c r="H119" s="304">
        <f>IFERROR(IF(VLOOKUP($A119,'Annex 2 Designated EHV charges'!$A:$P,COLUMN(H119)+4,FALSE)=0,"",VLOOKUP($A119,'Annex 2 Designated EHV charges'!$A:$P,COLUMN(H119)+4,FALSE)),"")</f>
        <v>0.99</v>
      </c>
    </row>
    <row r="120" spans="1:8" x14ac:dyDescent="0.2">
      <c r="A120" s="91">
        <f t="array" ref="A120">IFERROR(INDEX('Annex 2 Designated EHV charges'!$A$11:$A$400, MATCH(0, IF(ISBLANK('Annex 2 Designated EHV charges'!$A$11:$A$400),1, COUNTIF(A$4:$A119, 'Annex 2 Designated EHV charges'!$A$11:$A$400)), 0)),"")</f>
        <v>845</v>
      </c>
      <c r="B120" s="91">
        <f>IF($A120="","",VLOOKUP($A120,'Annex 2 Designated EHV charges'!$A:$O,2,0))</f>
        <v>845</v>
      </c>
      <c r="C120" s="92" t="str">
        <f>IF($A120="","",VLOOKUP($A120,'Annex 2 Designated EHV charges'!$A:$O,3,0))</f>
        <v>1160001236210</v>
      </c>
      <c r="D120" s="91" t="str">
        <f>IF($A120="","",VLOOKUP($A120,'Annex 2 Designated EHV charges'!$A:$O,7,0))</f>
        <v>Petsoe Wind Farm</v>
      </c>
      <c r="E120" s="94" t="str">
        <f>IFERROR(IF(VLOOKUP($A120,'Annex 2 Designated EHV charges'!$A:$P,COLUMN(E120)+4,FALSE)=0,"",VLOOKUP($A120,'Annex 2 Designated EHV charges'!$A:$P,COLUMN(E120)+4,FALSE)),"")</f>
        <v/>
      </c>
      <c r="F120" s="304">
        <f>IFERROR(IF(VLOOKUP($A120,'Annex 2 Designated EHV charges'!$A:$P,COLUMN(F120)+4,FALSE)=0,"",VLOOKUP($A120,'Annex 2 Designated EHV charges'!$A:$P,COLUMN(F120)+4,FALSE)),"")</f>
        <v>33.170000000000016</v>
      </c>
      <c r="G120" s="304">
        <f>IFERROR(IF(VLOOKUP($A120,'Annex 2 Designated EHV charges'!$A:$P,COLUMN(G120)+4,FALSE)=0,"",VLOOKUP($A120,'Annex 2 Designated EHV charges'!$A:$P,COLUMN(G120)+4,FALSE)),"")</f>
        <v>2.0299999999999998</v>
      </c>
      <c r="H120" s="304">
        <f>IFERROR(IF(VLOOKUP($A120,'Annex 2 Designated EHV charges'!$A:$P,COLUMN(H120)+4,FALSE)=0,"",VLOOKUP($A120,'Annex 2 Designated EHV charges'!$A:$P,COLUMN(H120)+4,FALSE)),"")</f>
        <v>2.0299999999999998</v>
      </c>
    </row>
    <row r="121" spans="1:8" x14ac:dyDescent="0.2">
      <c r="A121" s="91">
        <f t="array" ref="A121">IFERROR(INDEX('Annex 2 Designated EHV charges'!$A$11:$A$400, MATCH(0, IF(ISBLANK('Annex 2 Designated EHV charges'!$A$11:$A$400),1, COUNTIF(A$4:$A120, 'Annex 2 Designated EHV charges'!$A$11:$A$400)), 0)),"")</f>
        <v>846</v>
      </c>
      <c r="B121" s="91">
        <f>IF($A121="","",VLOOKUP($A121,'Annex 2 Designated EHV charges'!$A:$O,2,0))</f>
        <v>846</v>
      </c>
      <c r="C121" s="92" t="str">
        <f>IF($A121="","",VLOOKUP($A121,'Annex 2 Designated EHV charges'!$A:$O,3,0))</f>
        <v>1100039600042</v>
      </c>
      <c r="D121" s="91" t="str">
        <f>IF($A121="","",VLOOKUP($A121,'Annex 2 Designated EHV charges'!$A:$O,7,0))</f>
        <v>Castle Cement</v>
      </c>
      <c r="E121" s="94">
        <f>IFERROR(IF(VLOOKUP($A121,'Annex 2 Designated EHV charges'!$A:$P,COLUMN(E121)+4,FALSE)=0,"",VLOOKUP($A121,'Annex 2 Designated EHV charges'!$A:$P,COLUMN(E121)+4,FALSE)),"")</f>
        <v>2.5089999999999999</v>
      </c>
      <c r="F121" s="304">
        <f>IFERROR(IF(VLOOKUP($A121,'Annex 2 Designated EHV charges'!$A:$P,COLUMN(F121)+4,FALSE)=0,"",VLOOKUP($A121,'Annex 2 Designated EHV charges'!$A:$P,COLUMN(F121)+4,FALSE)),"")</f>
        <v>2847.2500000000009</v>
      </c>
      <c r="G121" s="304">
        <f>IFERROR(IF(VLOOKUP($A121,'Annex 2 Designated EHV charges'!$A:$P,COLUMN(G121)+4,FALSE)=0,"",VLOOKUP($A121,'Annex 2 Designated EHV charges'!$A:$P,COLUMN(G121)+4,FALSE)),"")</f>
        <v>1.95</v>
      </c>
      <c r="H121" s="304">
        <f>IFERROR(IF(VLOOKUP($A121,'Annex 2 Designated EHV charges'!$A:$P,COLUMN(H121)+4,FALSE)=0,"",VLOOKUP($A121,'Annex 2 Designated EHV charges'!$A:$P,COLUMN(H121)+4,FALSE)),"")</f>
        <v>1.95</v>
      </c>
    </row>
    <row r="122" spans="1:8" ht="25.5" x14ac:dyDescent="0.2">
      <c r="A122" s="91">
        <f t="array" ref="A122">IFERROR(INDEX('Annex 2 Designated EHV charges'!$A$11:$A$400, MATCH(0, IF(ISBLANK('Annex 2 Designated EHV charges'!$A$11:$A$400),1, COUNTIF(A$4:$A121, 'Annex 2 Designated EHV charges'!$A$11:$A$400)), 0)),"")</f>
        <v>847</v>
      </c>
      <c r="B122" s="91">
        <f>IF($A122="","",VLOOKUP($A122,'Annex 2 Designated EHV charges'!$A:$O,2,0))</f>
        <v>847</v>
      </c>
      <c r="C122" s="92" t="str">
        <f>IF($A122="","",VLOOKUP($A122,'Annex 2 Designated EHV charges'!$A:$O,3,0))</f>
        <v>1100050013290
1100050314594</v>
      </c>
      <c r="D122" s="91" t="str">
        <f>IF($A122="","",VLOOKUP($A122,'Annex 2 Designated EHV charges'!$A:$O,7,0))</f>
        <v>Rugby Cement</v>
      </c>
      <c r="E122" s="94">
        <f>IFERROR(IF(VLOOKUP($A122,'Annex 2 Designated EHV charges'!$A:$P,COLUMN(E122)+4,FALSE)=0,"",VLOOKUP($A122,'Annex 2 Designated EHV charges'!$A:$P,COLUMN(E122)+4,FALSE)),"")</f>
        <v>1.7729999999999999</v>
      </c>
      <c r="F122" s="304">
        <f>IFERROR(IF(VLOOKUP($A122,'Annex 2 Designated EHV charges'!$A:$P,COLUMN(F122)+4,FALSE)=0,"",VLOOKUP($A122,'Annex 2 Designated EHV charges'!$A:$P,COLUMN(F122)+4,FALSE)),"")</f>
        <v>2190.7400000000007</v>
      </c>
      <c r="G122" s="304">
        <f>IFERROR(IF(VLOOKUP($A122,'Annex 2 Designated EHV charges'!$A:$P,COLUMN(G122)+4,FALSE)=0,"",VLOOKUP($A122,'Annex 2 Designated EHV charges'!$A:$P,COLUMN(G122)+4,FALSE)),"")</f>
        <v>3.15</v>
      </c>
      <c r="H122" s="304">
        <f>IFERROR(IF(VLOOKUP($A122,'Annex 2 Designated EHV charges'!$A:$P,COLUMN(H122)+4,FALSE)=0,"",VLOOKUP($A122,'Annex 2 Designated EHV charges'!$A:$P,COLUMN(H122)+4,FALSE)),"")</f>
        <v>3.15</v>
      </c>
    </row>
    <row r="123" spans="1:8" x14ac:dyDescent="0.2">
      <c r="A123" s="91">
        <f t="array" ref="A123">IFERROR(INDEX('Annex 2 Designated EHV charges'!$A$11:$A$400, MATCH(0, IF(ISBLANK('Annex 2 Designated EHV charges'!$A$11:$A$400),1, COUNTIF(A$4:$A122, 'Annex 2 Designated EHV charges'!$A$11:$A$400)), 0)),"")</f>
        <v>848</v>
      </c>
      <c r="B123" s="91">
        <f>IF($A123="","",VLOOKUP($A123,'Annex 2 Designated EHV charges'!$A:$O,2,0))</f>
        <v>848</v>
      </c>
      <c r="C123" s="92" t="str">
        <f>IF($A123="","",VLOOKUP($A123,'Annex 2 Designated EHV charges'!$A:$O,3,0))</f>
        <v>1100039667446</v>
      </c>
      <c r="D123" s="91" t="str">
        <f>IF($A123="","",VLOOKUP($A123,'Annex 2 Designated EHV charges'!$A:$O,7,0))</f>
        <v>Coventry &amp; Solihull Waste</v>
      </c>
      <c r="E123" s="94">
        <f>IFERROR(IF(VLOOKUP($A123,'Annex 2 Designated EHV charges'!$A:$P,COLUMN(E123)+4,FALSE)=0,"",VLOOKUP($A123,'Annex 2 Designated EHV charges'!$A:$P,COLUMN(E123)+4,FALSE)),"")</f>
        <v>1.68</v>
      </c>
      <c r="F123" s="304">
        <f>IFERROR(IF(VLOOKUP($A123,'Annex 2 Designated EHV charges'!$A:$P,COLUMN(F123)+4,FALSE)=0,"",VLOOKUP($A123,'Annex 2 Designated EHV charges'!$A:$P,COLUMN(F123)+4,FALSE)),"")</f>
        <v>355.25</v>
      </c>
      <c r="G123" s="304">
        <f>IFERROR(IF(VLOOKUP($A123,'Annex 2 Designated EHV charges'!$A:$P,COLUMN(G123)+4,FALSE)=0,"",VLOOKUP($A123,'Annex 2 Designated EHV charges'!$A:$P,COLUMN(G123)+4,FALSE)),"")</f>
        <v>1.1000000000000001</v>
      </c>
      <c r="H123" s="304">
        <f>IFERROR(IF(VLOOKUP($A123,'Annex 2 Designated EHV charges'!$A:$P,COLUMN(H123)+4,FALSE)=0,"",VLOOKUP($A123,'Annex 2 Designated EHV charges'!$A:$P,COLUMN(H123)+4,FALSE)),"")</f>
        <v>1.1000000000000001</v>
      </c>
    </row>
    <row r="124" spans="1:8" x14ac:dyDescent="0.2">
      <c r="A124" s="91">
        <f t="array" ref="A124">IFERROR(INDEX('Annex 2 Designated EHV charges'!$A$11:$A$400, MATCH(0, IF(ISBLANK('Annex 2 Designated EHV charges'!$A$11:$A$400),1, COUNTIF(A$4:$A123, 'Annex 2 Designated EHV charges'!$A$11:$A$400)), 0)),"")</f>
        <v>849</v>
      </c>
      <c r="B124" s="91">
        <f>IF($A124="","",VLOOKUP($A124,'Annex 2 Designated EHV charges'!$A:$O,2,0))</f>
        <v>849</v>
      </c>
      <c r="C124" s="92" t="str">
        <f>IF($A124="","",VLOOKUP($A124,'Annex 2 Designated EHV charges'!$A:$O,3,0))</f>
        <v>1170000014575</v>
      </c>
      <c r="D124" s="91" t="str">
        <f>IF($A124="","",VLOOKUP($A124,'Annex 2 Designated EHV charges'!$A:$O,7,0))</f>
        <v>Bentinck Generation</v>
      </c>
      <c r="E124" s="94">
        <f>IFERROR(IF(VLOOKUP($A124,'Annex 2 Designated EHV charges'!$A:$P,COLUMN(E124)+4,FALSE)=0,"",VLOOKUP($A124,'Annex 2 Designated EHV charges'!$A:$P,COLUMN(E124)+4,FALSE)),"")</f>
        <v>0.52500000000000002</v>
      </c>
      <c r="F124" s="304">
        <f>IFERROR(IF(VLOOKUP($A124,'Annex 2 Designated EHV charges'!$A:$P,COLUMN(F124)+4,FALSE)=0,"",VLOOKUP($A124,'Annex 2 Designated EHV charges'!$A:$P,COLUMN(F124)+4,FALSE)),"")</f>
        <v>27.44</v>
      </c>
      <c r="G124" s="304">
        <f>IFERROR(IF(VLOOKUP($A124,'Annex 2 Designated EHV charges'!$A:$P,COLUMN(G124)+4,FALSE)=0,"",VLOOKUP($A124,'Annex 2 Designated EHV charges'!$A:$P,COLUMN(G124)+4,FALSE)),"")</f>
        <v>1.87</v>
      </c>
      <c r="H124" s="304">
        <f>IFERROR(IF(VLOOKUP($A124,'Annex 2 Designated EHV charges'!$A:$P,COLUMN(H124)+4,FALSE)=0,"",VLOOKUP($A124,'Annex 2 Designated EHV charges'!$A:$P,COLUMN(H124)+4,FALSE)),"")</f>
        <v>1.87</v>
      </c>
    </row>
    <row r="125" spans="1:8" x14ac:dyDescent="0.2">
      <c r="A125" s="91">
        <f t="array" ref="A125">IFERROR(INDEX('Annex 2 Designated EHV charges'!$A$11:$A$400, MATCH(0, IF(ISBLANK('Annex 2 Designated EHV charges'!$A$11:$A$400),1, COUNTIF(A$4:$A124, 'Annex 2 Designated EHV charges'!$A$11:$A$400)), 0)),"")</f>
        <v>852</v>
      </c>
      <c r="B125" s="91">
        <f>IF($A125="","",VLOOKUP($A125,'Annex 2 Designated EHV charges'!$A:$O,2,0))</f>
        <v>852</v>
      </c>
      <c r="C125" s="92" t="str">
        <f>IF($A125="","",VLOOKUP($A125,'Annex 2 Designated EHV charges'!$A:$O,3,0))</f>
        <v>1100050780529</v>
      </c>
      <c r="D125" s="91" t="str">
        <f>IF($A125="","",VLOOKUP($A125,'Annex 2 Designated EHV charges'!$A:$O,7,0))</f>
        <v>Asfordby 132kV</v>
      </c>
      <c r="E125" s="94" t="str">
        <f>IFERROR(IF(VLOOKUP($A125,'Annex 2 Designated EHV charges'!$A:$P,COLUMN(E125)+4,FALSE)=0,"",VLOOKUP($A125,'Annex 2 Designated EHV charges'!$A:$P,COLUMN(E125)+4,FALSE)),"")</f>
        <v/>
      </c>
      <c r="F125" s="304">
        <f>IFERROR(IF(VLOOKUP($A125,'Annex 2 Designated EHV charges'!$A:$P,COLUMN(F125)+4,FALSE)=0,"",VLOOKUP($A125,'Annex 2 Designated EHV charges'!$A:$P,COLUMN(F125)+4,FALSE)),"")</f>
        <v>193.92</v>
      </c>
      <c r="G125" s="304">
        <f>IFERROR(IF(VLOOKUP($A125,'Annex 2 Designated EHV charges'!$A:$P,COLUMN(G125)+4,FALSE)=0,"",VLOOKUP($A125,'Annex 2 Designated EHV charges'!$A:$P,COLUMN(G125)+4,FALSE)),"")</f>
        <v>3.02</v>
      </c>
      <c r="H125" s="304">
        <f>IFERROR(IF(VLOOKUP($A125,'Annex 2 Designated EHV charges'!$A:$P,COLUMN(H125)+4,FALSE)=0,"",VLOOKUP($A125,'Annex 2 Designated EHV charges'!$A:$P,COLUMN(H125)+4,FALSE)),"")</f>
        <v>3.02</v>
      </c>
    </row>
    <row r="126" spans="1:8" x14ac:dyDescent="0.2">
      <c r="A126" s="91">
        <f t="array" ref="A126">IFERROR(INDEX('Annex 2 Designated EHV charges'!$A$11:$A$400, MATCH(0, IF(ISBLANK('Annex 2 Designated EHV charges'!$A$11:$A$400),1, COUNTIF(A$4:$A125, 'Annex 2 Designated EHV charges'!$A$11:$A$400)), 0)),"")</f>
        <v>853</v>
      </c>
      <c r="B126" s="91">
        <f>IF($A126="","",VLOOKUP($A126,'Annex 2 Designated EHV charges'!$A:$O,2,0))</f>
        <v>853</v>
      </c>
      <c r="C126" s="92" t="str">
        <f>IF($A126="","",VLOOKUP($A126,'Annex 2 Designated EHV charges'!$A:$O,3,0))</f>
        <v>1100770095532</v>
      </c>
      <c r="D126" s="91" t="str">
        <f>IF($A126="","",VLOOKUP($A126,'Annex 2 Designated EHV charges'!$A:$O,7,0))</f>
        <v>Calvert Landfill EFW</v>
      </c>
      <c r="E126" s="94" t="str">
        <f>IFERROR(IF(VLOOKUP($A126,'Annex 2 Designated EHV charges'!$A:$P,COLUMN(E126)+4,FALSE)=0,"",VLOOKUP($A126,'Annex 2 Designated EHV charges'!$A:$P,COLUMN(E126)+4,FALSE)),"")</f>
        <v/>
      </c>
      <c r="F126" s="304">
        <f>IFERROR(IF(VLOOKUP($A126,'Annex 2 Designated EHV charges'!$A:$P,COLUMN(F126)+4,FALSE)=0,"",VLOOKUP($A126,'Annex 2 Designated EHV charges'!$A:$P,COLUMN(F126)+4,FALSE)),"")</f>
        <v>32.11</v>
      </c>
      <c r="G126" s="304">
        <f>IFERROR(IF(VLOOKUP($A126,'Annex 2 Designated EHV charges'!$A:$P,COLUMN(G126)+4,FALSE)=0,"",VLOOKUP($A126,'Annex 2 Designated EHV charges'!$A:$P,COLUMN(G126)+4,FALSE)),"")</f>
        <v>2.69</v>
      </c>
      <c r="H126" s="304">
        <f>IFERROR(IF(VLOOKUP($A126,'Annex 2 Designated EHV charges'!$A:$P,COLUMN(H126)+4,FALSE)=0,"",VLOOKUP($A126,'Annex 2 Designated EHV charges'!$A:$P,COLUMN(H126)+4,FALSE)),"")</f>
        <v>2.69</v>
      </c>
    </row>
    <row r="127" spans="1:8" x14ac:dyDescent="0.2">
      <c r="A127" s="91">
        <f t="array" ref="A127">IFERROR(INDEX('Annex 2 Designated EHV charges'!$A$11:$A$400, MATCH(0, IF(ISBLANK('Annex 2 Designated EHV charges'!$A$11:$A$400),1, COUNTIF(A$4:$A126, 'Annex 2 Designated EHV charges'!$A$11:$A$400)), 0)),"")</f>
        <v>854</v>
      </c>
      <c r="B127" s="91">
        <f>IF($A127="","",VLOOKUP($A127,'Annex 2 Designated EHV charges'!$A:$O,2,0))</f>
        <v>854</v>
      </c>
      <c r="C127" s="92" t="str">
        <f>IF($A127="","",VLOOKUP($A127,'Annex 2 Designated EHV charges'!$A:$O,3,0))</f>
        <v>1100770104666</v>
      </c>
      <c r="D127" s="91" t="str">
        <f>IF($A127="","",VLOOKUP($A127,'Annex 2 Designated EHV charges'!$A:$O,7,0))</f>
        <v>Weldon Landfill</v>
      </c>
      <c r="E127" s="94">
        <f>IFERROR(IF(VLOOKUP($A127,'Annex 2 Designated EHV charges'!$A:$P,COLUMN(E127)+4,FALSE)=0,"",VLOOKUP($A127,'Annex 2 Designated EHV charges'!$A:$P,COLUMN(E127)+4,FALSE)),"")</f>
        <v>1.75</v>
      </c>
      <c r="F127" s="304">
        <f>IFERROR(IF(VLOOKUP($A127,'Annex 2 Designated EHV charges'!$A:$P,COLUMN(F127)+4,FALSE)=0,"",VLOOKUP($A127,'Annex 2 Designated EHV charges'!$A:$P,COLUMN(F127)+4,FALSE)),"")</f>
        <v>46.18</v>
      </c>
      <c r="G127" s="304">
        <f>IFERROR(IF(VLOOKUP($A127,'Annex 2 Designated EHV charges'!$A:$P,COLUMN(G127)+4,FALSE)=0,"",VLOOKUP($A127,'Annex 2 Designated EHV charges'!$A:$P,COLUMN(G127)+4,FALSE)),"")</f>
        <v>1.4</v>
      </c>
      <c r="H127" s="304">
        <f>IFERROR(IF(VLOOKUP($A127,'Annex 2 Designated EHV charges'!$A:$P,COLUMN(H127)+4,FALSE)=0,"",VLOOKUP($A127,'Annex 2 Designated EHV charges'!$A:$P,COLUMN(H127)+4,FALSE)),"")</f>
        <v>1.4</v>
      </c>
    </row>
    <row r="128" spans="1:8" x14ac:dyDescent="0.2">
      <c r="A128" s="91">
        <f t="array" ref="A128">IFERROR(INDEX('Annex 2 Designated EHV charges'!$A$11:$A$400, MATCH(0, IF(ISBLANK('Annex 2 Designated EHV charges'!$A$11:$A$400),1, COUNTIF(A$4:$A127, 'Annex 2 Designated EHV charges'!$A$11:$A$400)), 0)),"")</f>
        <v>855</v>
      </c>
      <c r="B128" s="91">
        <f>IF($A128="","",VLOOKUP($A128,'Annex 2 Designated EHV charges'!$A:$O,2,0))</f>
        <v>855</v>
      </c>
      <c r="C128" s="92" t="str">
        <f>IF($A128="","",VLOOKUP($A128,'Annex 2 Designated EHV charges'!$A:$O,3,0))</f>
        <v>1100770099918</v>
      </c>
      <c r="D128" s="91" t="str">
        <f>IF($A128="","",VLOOKUP($A128,'Annex 2 Designated EHV charges'!$A:$O,7,0))</f>
        <v>Goosy Lodge Power</v>
      </c>
      <c r="E128" s="94">
        <f>IFERROR(IF(VLOOKUP($A128,'Annex 2 Designated EHV charges'!$A:$P,COLUMN(E128)+4,FALSE)=0,"",VLOOKUP($A128,'Annex 2 Designated EHV charges'!$A:$P,COLUMN(E128)+4,FALSE)),"")</f>
        <v>1.7410000000000001</v>
      </c>
      <c r="F128" s="304">
        <f>IFERROR(IF(VLOOKUP($A128,'Annex 2 Designated EHV charges'!$A:$P,COLUMN(F128)+4,FALSE)=0,"",VLOOKUP($A128,'Annex 2 Designated EHV charges'!$A:$P,COLUMN(F128)+4,FALSE)),"")</f>
        <v>120.69</v>
      </c>
      <c r="G128" s="304">
        <f>IFERROR(IF(VLOOKUP($A128,'Annex 2 Designated EHV charges'!$A:$P,COLUMN(G128)+4,FALSE)=0,"",VLOOKUP($A128,'Annex 2 Designated EHV charges'!$A:$P,COLUMN(G128)+4,FALSE)),"")</f>
        <v>1.06</v>
      </c>
      <c r="H128" s="304">
        <f>IFERROR(IF(VLOOKUP($A128,'Annex 2 Designated EHV charges'!$A:$P,COLUMN(H128)+4,FALSE)=0,"",VLOOKUP($A128,'Annex 2 Designated EHV charges'!$A:$P,COLUMN(H128)+4,FALSE)),"")</f>
        <v>1.06</v>
      </c>
    </row>
    <row r="129" spans="1:8" ht="25.5" x14ac:dyDescent="0.2">
      <c r="A129" s="91">
        <f t="array" ref="A129">IFERROR(INDEX('Annex 2 Designated EHV charges'!$A$11:$A$400, MATCH(0, IF(ISBLANK('Annex 2 Designated EHV charges'!$A$11:$A$400),1, COUNTIF(A$4:$A128, 'Annex 2 Designated EHV charges'!$A$11:$A$400)), 0)),"")</f>
        <v>856</v>
      </c>
      <c r="B129" s="91">
        <f>IF($A129="","",VLOOKUP($A129,'Annex 2 Designated EHV charges'!$A:$O,2,0))</f>
        <v>856</v>
      </c>
      <c r="C129" s="92" t="str">
        <f>IF($A129="","",VLOOKUP($A129,'Annex 2 Designated EHV charges'!$A:$O,3,0))</f>
        <v>1160000116234
1160000135185</v>
      </c>
      <c r="D129" s="91" t="str">
        <f>IF($A129="","",VLOOKUP($A129,'Annex 2 Designated EHV charges'!$A:$O,7,0))</f>
        <v>BAR Honda</v>
      </c>
      <c r="E129" s="94" t="str">
        <f>IFERROR(IF(VLOOKUP($A129,'Annex 2 Designated EHV charges'!$A:$P,COLUMN(E129)+4,FALSE)=0,"",VLOOKUP($A129,'Annex 2 Designated EHV charges'!$A:$P,COLUMN(E129)+4,FALSE)),"")</f>
        <v/>
      </c>
      <c r="F129" s="304">
        <f>IFERROR(IF(VLOOKUP($A129,'Annex 2 Designated EHV charges'!$A:$P,COLUMN(F129)+4,FALSE)=0,"",VLOOKUP($A129,'Annex 2 Designated EHV charges'!$A:$P,COLUMN(F129)+4,FALSE)),"")</f>
        <v>312.83000000000015</v>
      </c>
      <c r="G129" s="304">
        <f>IFERROR(IF(VLOOKUP($A129,'Annex 2 Designated EHV charges'!$A:$P,COLUMN(G129)+4,FALSE)=0,"",VLOOKUP($A129,'Annex 2 Designated EHV charges'!$A:$P,COLUMN(G129)+4,FALSE)),"")</f>
        <v>2.0499999999999998</v>
      </c>
      <c r="H129" s="304">
        <f>IFERROR(IF(VLOOKUP($A129,'Annex 2 Designated EHV charges'!$A:$P,COLUMN(H129)+4,FALSE)=0,"",VLOOKUP($A129,'Annex 2 Designated EHV charges'!$A:$P,COLUMN(H129)+4,FALSE)),"")</f>
        <v>2.0499999999999998</v>
      </c>
    </row>
    <row r="130" spans="1:8" x14ac:dyDescent="0.2">
      <c r="A130" s="91">
        <f t="array" ref="A130">IFERROR(INDEX('Annex 2 Designated EHV charges'!$A$11:$A$400, MATCH(0, IF(ISBLANK('Annex 2 Designated EHV charges'!$A$11:$A$400),1, COUNTIF(A$4:$A129, 'Annex 2 Designated EHV charges'!$A$11:$A$400)), 0)),"")</f>
        <v>857</v>
      </c>
      <c r="B130" s="91">
        <f>IF($A130="","",VLOOKUP($A130,'Annex 2 Designated EHV charges'!$A:$O,2,0))</f>
        <v>857</v>
      </c>
      <c r="C130" s="92" t="str">
        <f>IF($A130="","",VLOOKUP($A130,'Annex 2 Designated EHV charges'!$A:$O,3,0))</f>
        <v>1160000226327</v>
      </c>
      <c r="D130" s="91" t="str">
        <f>IF($A130="","",VLOOKUP($A130,'Annex 2 Designated EHV charges'!$A:$O,7,0))</f>
        <v>Burton Wolds Wind Farm</v>
      </c>
      <c r="E130" s="94">
        <f>IFERROR(IF(VLOOKUP($A130,'Annex 2 Designated EHV charges'!$A:$P,COLUMN(E130)+4,FALSE)=0,"",VLOOKUP($A130,'Annex 2 Designated EHV charges'!$A:$P,COLUMN(E130)+4,FALSE)),"")</f>
        <v>1.73</v>
      </c>
      <c r="F130" s="304">
        <f>IFERROR(IF(VLOOKUP($A130,'Annex 2 Designated EHV charges'!$A:$P,COLUMN(F130)+4,FALSE)=0,"",VLOOKUP($A130,'Annex 2 Designated EHV charges'!$A:$P,COLUMN(F130)+4,FALSE)),"")</f>
        <v>5.48</v>
      </c>
      <c r="G130" s="304">
        <f>IFERROR(IF(VLOOKUP($A130,'Annex 2 Designated EHV charges'!$A:$P,COLUMN(G130)+4,FALSE)=0,"",VLOOKUP($A130,'Annex 2 Designated EHV charges'!$A:$P,COLUMN(G130)+4,FALSE)),"")</f>
        <v>1.9</v>
      </c>
      <c r="H130" s="304">
        <f>IFERROR(IF(VLOOKUP($A130,'Annex 2 Designated EHV charges'!$A:$P,COLUMN(H130)+4,FALSE)=0,"",VLOOKUP($A130,'Annex 2 Designated EHV charges'!$A:$P,COLUMN(H130)+4,FALSE)),"")</f>
        <v>1.9</v>
      </c>
    </row>
    <row r="131" spans="1:8" x14ac:dyDescent="0.2">
      <c r="A131" s="91">
        <f t="array" ref="A131">IFERROR(INDEX('Annex 2 Designated EHV charges'!$A$11:$A$400, MATCH(0, IF(ISBLANK('Annex 2 Designated EHV charges'!$A$11:$A$400),1, COUNTIF(A$4:$A130, 'Annex 2 Designated EHV charges'!$A$11:$A$400)), 0)),"")</f>
        <v>858</v>
      </c>
      <c r="B131" s="91">
        <f>IF($A131="","",VLOOKUP($A131,'Annex 2 Designated EHV charges'!$A:$O,2,0))</f>
        <v>858</v>
      </c>
      <c r="C131" s="92" t="str">
        <f>IF($A131="","",VLOOKUP($A131,'Annex 2 Designated EHV charges'!$A:$O,3,0))</f>
        <v>1100039606090</v>
      </c>
      <c r="D131" s="91" t="str">
        <f>IF($A131="","",VLOOKUP($A131,'Annex 2 Designated EHV charges'!$A:$O,7,0))</f>
        <v>Network Rail Bretton</v>
      </c>
      <c r="E131" s="94">
        <f>IFERROR(IF(VLOOKUP($A131,'Annex 2 Designated EHV charges'!$A:$P,COLUMN(E131)+4,FALSE)=0,"",VLOOKUP($A131,'Annex 2 Designated EHV charges'!$A:$P,COLUMN(E131)+4,FALSE)),"")</f>
        <v>2.4049999999999998</v>
      </c>
      <c r="F131" s="304">
        <f>IFERROR(IF(VLOOKUP($A131,'Annex 2 Designated EHV charges'!$A:$P,COLUMN(F131)+4,FALSE)=0,"",VLOOKUP($A131,'Annex 2 Designated EHV charges'!$A:$P,COLUMN(F131)+4,FALSE)),"")</f>
        <v>312.83000000000015</v>
      </c>
      <c r="G131" s="304">
        <f>IFERROR(IF(VLOOKUP($A131,'Annex 2 Designated EHV charges'!$A:$P,COLUMN(G131)+4,FALSE)=0,"",VLOOKUP($A131,'Annex 2 Designated EHV charges'!$A:$P,COLUMN(G131)+4,FALSE)),"")</f>
        <v>1.17</v>
      </c>
      <c r="H131" s="304">
        <f>IFERROR(IF(VLOOKUP($A131,'Annex 2 Designated EHV charges'!$A:$P,COLUMN(H131)+4,FALSE)=0,"",VLOOKUP($A131,'Annex 2 Designated EHV charges'!$A:$P,COLUMN(H131)+4,FALSE)),"")</f>
        <v>1.17</v>
      </c>
    </row>
    <row r="132" spans="1:8" x14ac:dyDescent="0.2">
      <c r="A132" s="91">
        <f t="array" ref="A132">IFERROR(INDEX('Annex 2 Designated EHV charges'!$A$11:$A$400, MATCH(0, IF(ISBLANK('Annex 2 Designated EHV charges'!$A$11:$A$400),1, COUNTIF(A$4:$A131, 'Annex 2 Designated EHV charges'!$A$11:$A$400)), 0)),"")</f>
        <v>859</v>
      </c>
      <c r="B132" s="91">
        <f>IF($A132="","",VLOOKUP($A132,'Annex 2 Designated EHV charges'!$A:$O,2,0))</f>
        <v>859</v>
      </c>
      <c r="C132" s="92" t="str">
        <f>IF($A132="","",VLOOKUP($A132,'Annex 2 Designated EHV charges'!$A:$O,3,0))</f>
        <v>1100770683368</v>
      </c>
      <c r="D132" s="91" t="str">
        <f>IF($A132="","",VLOOKUP($A132,'Annex 2 Designated EHV charges'!$A:$O,7,0))</f>
        <v>Bambers Farm Wind Farm</v>
      </c>
      <c r="E132" s="94" t="str">
        <f>IFERROR(IF(VLOOKUP($A132,'Annex 2 Designated EHV charges'!$A:$P,COLUMN(E132)+4,FALSE)=0,"",VLOOKUP($A132,'Annex 2 Designated EHV charges'!$A:$P,COLUMN(E132)+4,FALSE)),"")</f>
        <v/>
      </c>
      <c r="F132" s="304">
        <f>IFERROR(IF(VLOOKUP($A132,'Annex 2 Designated EHV charges'!$A:$P,COLUMN(F132)+4,FALSE)=0,"",VLOOKUP($A132,'Annex 2 Designated EHV charges'!$A:$P,COLUMN(F132)+4,FALSE)),"")</f>
        <v>2.39</v>
      </c>
      <c r="G132" s="304">
        <f>IFERROR(IF(VLOOKUP($A132,'Annex 2 Designated EHV charges'!$A:$P,COLUMN(G132)+4,FALSE)=0,"",VLOOKUP($A132,'Annex 2 Designated EHV charges'!$A:$P,COLUMN(G132)+4,FALSE)),"")</f>
        <v>2.54</v>
      </c>
      <c r="H132" s="304">
        <f>IFERROR(IF(VLOOKUP($A132,'Annex 2 Designated EHV charges'!$A:$P,COLUMN(H132)+4,FALSE)=0,"",VLOOKUP($A132,'Annex 2 Designated EHV charges'!$A:$P,COLUMN(H132)+4,FALSE)),"")</f>
        <v>2.54</v>
      </c>
    </row>
    <row r="133" spans="1:8" x14ac:dyDescent="0.2">
      <c r="A133" s="91">
        <f t="array" ref="A133">IFERROR(INDEX('Annex 2 Designated EHV charges'!$A$11:$A$400, MATCH(0, IF(ISBLANK('Annex 2 Designated EHV charges'!$A$11:$A$400),1, COUNTIF(A$4:$A132, 'Annex 2 Designated EHV charges'!$A$11:$A$400)), 0)),"")</f>
        <v>860</v>
      </c>
      <c r="B133" s="91">
        <f>IF($A133="","",VLOOKUP($A133,'Annex 2 Designated EHV charges'!$A:$O,2,0))</f>
        <v>860</v>
      </c>
      <c r="C133" s="92" t="str">
        <f>IF($A133="","",VLOOKUP($A133,'Annex 2 Designated EHV charges'!$A:$O,3,0))</f>
        <v>1160000213601</v>
      </c>
      <c r="D133" s="91" t="str">
        <f>IF($A133="","",VLOOKUP($A133,'Annex 2 Designated EHV charges'!$A:$O,7,0))</f>
        <v>Vine House Wind Farm</v>
      </c>
      <c r="E133" s="94">
        <f>IFERROR(IF(VLOOKUP($A133,'Annex 2 Designated EHV charges'!$A:$P,COLUMN(E133)+4,FALSE)=0,"",VLOOKUP($A133,'Annex 2 Designated EHV charges'!$A:$P,COLUMN(E133)+4,FALSE)),"")</f>
        <v>2.3010000000000002</v>
      </c>
      <c r="F133" s="304">
        <f>IFERROR(IF(VLOOKUP($A133,'Annex 2 Designated EHV charges'!$A:$P,COLUMN(F133)+4,FALSE)=0,"",VLOOKUP($A133,'Annex 2 Designated EHV charges'!$A:$P,COLUMN(F133)+4,FALSE)),"")</f>
        <v>76.72</v>
      </c>
      <c r="G133" s="304">
        <f>IFERROR(IF(VLOOKUP($A133,'Annex 2 Designated EHV charges'!$A:$P,COLUMN(G133)+4,FALSE)=0,"",VLOOKUP($A133,'Annex 2 Designated EHV charges'!$A:$P,COLUMN(G133)+4,FALSE)),"")</f>
        <v>2.2400000000000002</v>
      </c>
      <c r="H133" s="304">
        <f>IFERROR(IF(VLOOKUP($A133,'Annex 2 Designated EHV charges'!$A:$P,COLUMN(H133)+4,FALSE)=0,"",VLOOKUP($A133,'Annex 2 Designated EHV charges'!$A:$P,COLUMN(H133)+4,FALSE)),"")</f>
        <v>2.2400000000000002</v>
      </c>
    </row>
    <row r="134" spans="1:8" x14ac:dyDescent="0.2">
      <c r="A134" s="91">
        <f t="array" ref="A134">IFERROR(INDEX('Annex 2 Designated EHV charges'!$A$11:$A$400, MATCH(0, IF(ISBLANK('Annex 2 Designated EHV charges'!$A$11:$A$400),1, COUNTIF(A$4:$A133, 'Annex 2 Designated EHV charges'!$A$11:$A$400)), 0)),"")</f>
        <v>861</v>
      </c>
      <c r="B134" s="91">
        <f>IF($A134="","",VLOOKUP($A134,'Annex 2 Designated EHV charges'!$A:$O,2,0))</f>
        <v>861</v>
      </c>
      <c r="C134" s="92" t="str">
        <f>IF($A134="","",VLOOKUP($A134,'Annex 2 Designated EHV charges'!$A:$O,3,0))</f>
        <v>1160000154150</v>
      </c>
      <c r="D134" s="91" t="str">
        <f>IF($A134="","",VLOOKUP($A134,'Annex 2 Designated EHV charges'!$A:$O,7,0))</f>
        <v>Red House Wind Farm</v>
      </c>
      <c r="E134" s="94">
        <f>IFERROR(IF(VLOOKUP($A134,'Annex 2 Designated EHV charges'!$A:$P,COLUMN(E134)+4,FALSE)=0,"",VLOOKUP($A134,'Annex 2 Designated EHV charges'!$A:$P,COLUMN(E134)+4,FALSE)),"")</f>
        <v>2.3149999999999999</v>
      </c>
      <c r="F134" s="304">
        <f>IFERROR(IF(VLOOKUP($A134,'Annex 2 Designated EHV charges'!$A:$P,COLUMN(F134)+4,FALSE)=0,"",VLOOKUP($A134,'Annex 2 Designated EHV charges'!$A:$P,COLUMN(F134)+4,FALSE)),"")</f>
        <v>12.64</v>
      </c>
      <c r="G134" s="304">
        <f>IFERROR(IF(VLOOKUP($A134,'Annex 2 Designated EHV charges'!$A:$P,COLUMN(G134)+4,FALSE)=0,"",VLOOKUP($A134,'Annex 2 Designated EHV charges'!$A:$P,COLUMN(G134)+4,FALSE)),"")</f>
        <v>2.29</v>
      </c>
      <c r="H134" s="304">
        <f>IFERROR(IF(VLOOKUP($A134,'Annex 2 Designated EHV charges'!$A:$P,COLUMN(H134)+4,FALSE)=0,"",VLOOKUP($A134,'Annex 2 Designated EHV charges'!$A:$P,COLUMN(H134)+4,FALSE)),"")</f>
        <v>2.29</v>
      </c>
    </row>
    <row r="135" spans="1:8" x14ac:dyDescent="0.2">
      <c r="A135" s="91">
        <f t="array" ref="A135">IFERROR(INDEX('Annex 2 Designated EHV charges'!$A$11:$A$400, MATCH(0, IF(ISBLANK('Annex 2 Designated EHV charges'!$A$11:$A$400),1, COUNTIF(A$4:$A134, 'Annex 2 Designated EHV charges'!$A$11:$A$400)), 0)),"")</f>
        <v>862</v>
      </c>
      <c r="B135" s="91">
        <f>IF($A135="","",VLOOKUP($A135,'Annex 2 Designated EHV charges'!$A:$O,2,0))</f>
        <v>862</v>
      </c>
      <c r="C135" s="92" t="str">
        <f>IF($A135="","",VLOOKUP($A135,'Annex 2 Designated EHV charges'!$A:$O,3,0))</f>
        <v>1160000186551</v>
      </c>
      <c r="D135" s="91" t="str">
        <f>IF($A135="","",VLOOKUP($A135,'Annex 2 Designated EHV charges'!$A:$O,7,0))</f>
        <v>Daneshill Landfill</v>
      </c>
      <c r="E135" s="94">
        <f>IFERROR(IF(VLOOKUP($A135,'Annex 2 Designated EHV charges'!$A:$P,COLUMN(E135)+4,FALSE)=0,"",VLOOKUP($A135,'Annex 2 Designated EHV charges'!$A:$P,COLUMN(E135)+4,FALSE)),"")</f>
        <v>3.0289999999999999</v>
      </c>
      <c r="F135" s="304">
        <f>IFERROR(IF(VLOOKUP($A135,'Annex 2 Designated EHV charges'!$A:$P,COLUMN(F135)+4,FALSE)=0,"",VLOOKUP($A135,'Annex 2 Designated EHV charges'!$A:$P,COLUMN(F135)+4,FALSE)),"")</f>
        <v>38.11</v>
      </c>
      <c r="G135" s="304">
        <f>IFERROR(IF(VLOOKUP($A135,'Annex 2 Designated EHV charges'!$A:$P,COLUMN(G135)+4,FALSE)=0,"",VLOOKUP($A135,'Annex 2 Designated EHV charges'!$A:$P,COLUMN(G135)+4,FALSE)),"")</f>
        <v>1.7</v>
      </c>
      <c r="H135" s="304">
        <f>IFERROR(IF(VLOOKUP($A135,'Annex 2 Designated EHV charges'!$A:$P,COLUMN(H135)+4,FALSE)=0,"",VLOOKUP($A135,'Annex 2 Designated EHV charges'!$A:$P,COLUMN(H135)+4,FALSE)),"")</f>
        <v>1.7</v>
      </c>
    </row>
    <row r="136" spans="1:8" x14ac:dyDescent="0.2">
      <c r="A136" s="91">
        <f t="array" ref="A136">IFERROR(INDEX('Annex 2 Designated EHV charges'!$A$11:$A$400, MATCH(0, IF(ISBLANK('Annex 2 Designated EHV charges'!$A$11:$A$400),1, COUNTIF(A$4:$A135, 'Annex 2 Designated EHV charges'!$A$11:$A$400)), 0)),"")</f>
        <v>863</v>
      </c>
      <c r="B136" s="91">
        <f>IF($A136="","",VLOOKUP($A136,'Annex 2 Designated EHV charges'!$A:$O,2,0))</f>
        <v>863</v>
      </c>
      <c r="C136" s="92" t="str">
        <f>IF($A136="","",VLOOKUP($A136,'Annex 2 Designated EHV charges'!$A:$O,3,0))</f>
        <v>1130000053950</v>
      </c>
      <c r="D136" s="91" t="str">
        <f>IF($A136="","",VLOOKUP($A136,'Annex 2 Designated EHV charges'!$A:$O,7,0))</f>
        <v>Corby Power demand</v>
      </c>
      <c r="E136" s="94">
        <f>IFERROR(IF(VLOOKUP($A136,'Annex 2 Designated EHV charges'!$A:$P,COLUMN(E136)+4,FALSE)=0,"",VLOOKUP($A136,'Annex 2 Designated EHV charges'!$A:$P,COLUMN(E136)+4,FALSE)),"")</f>
        <v>1.9990000000000001</v>
      </c>
      <c r="F136" s="304">
        <f>IFERROR(IF(VLOOKUP($A136,'Annex 2 Designated EHV charges'!$A:$P,COLUMN(F136)+4,FALSE)=0,"",VLOOKUP($A136,'Annex 2 Designated EHV charges'!$A:$P,COLUMN(F136)+4,FALSE)),"")</f>
        <v>312.83</v>
      </c>
      <c r="G136" s="304">
        <f>IFERROR(IF(VLOOKUP($A136,'Annex 2 Designated EHV charges'!$A:$P,COLUMN(G136)+4,FALSE)=0,"",VLOOKUP($A136,'Annex 2 Designated EHV charges'!$A:$P,COLUMN(G136)+4,FALSE)),"")</f>
        <v>2.13</v>
      </c>
      <c r="H136" s="304">
        <f>IFERROR(IF(VLOOKUP($A136,'Annex 2 Designated EHV charges'!$A:$P,COLUMN(H136)+4,FALSE)=0,"",VLOOKUP($A136,'Annex 2 Designated EHV charges'!$A:$P,COLUMN(H136)+4,FALSE)),"")</f>
        <v>2.13</v>
      </c>
    </row>
    <row r="137" spans="1:8" x14ac:dyDescent="0.2">
      <c r="A137" s="91">
        <f t="array" ref="A137">IFERROR(INDEX('Annex 2 Designated EHV charges'!$A$11:$A$400, MATCH(0, IF(ISBLANK('Annex 2 Designated EHV charges'!$A$11:$A$400),1, COUNTIF(A$4:$A136, 'Annex 2 Designated EHV charges'!$A$11:$A$400)), 0)),"")</f>
        <v>864</v>
      </c>
      <c r="B137" s="91">
        <f>IF($A137="","",VLOOKUP($A137,'Annex 2 Designated EHV charges'!$A:$O,2,0))</f>
        <v>864</v>
      </c>
      <c r="C137" s="92" t="str">
        <f>IF($A137="","",VLOOKUP($A137,'Annex 2 Designated EHV charges'!$A:$O,3,0))</f>
        <v>1160000745093</v>
      </c>
      <c r="D137" s="91" t="str">
        <f>IF($A137="","",VLOOKUP($A137,'Annex 2 Designated EHV charges'!$A:$O,7,0))</f>
        <v>Newton Longville Landfill</v>
      </c>
      <c r="E137" s="94" t="str">
        <f>IFERROR(IF(VLOOKUP($A137,'Annex 2 Designated EHV charges'!$A:$P,COLUMN(E137)+4,FALSE)=0,"",VLOOKUP($A137,'Annex 2 Designated EHV charges'!$A:$P,COLUMN(E137)+4,FALSE)),"")</f>
        <v/>
      </c>
      <c r="F137" s="304">
        <f>IFERROR(IF(VLOOKUP($A137,'Annex 2 Designated EHV charges'!$A:$P,COLUMN(F137)+4,FALSE)=0,"",VLOOKUP($A137,'Annex 2 Designated EHV charges'!$A:$P,COLUMN(F137)+4,FALSE)),"")</f>
        <v>40.68</v>
      </c>
      <c r="G137" s="304">
        <f>IFERROR(IF(VLOOKUP($A137,'Annex 2 Designated EHV charges'!$A:$P,COLUMN(G137)+4,FALSE)=0,"",VLOOKUP($A137,'Annex 2 Designated EHV charges'!$A:$P,COLUMN(G137)+4,FALSE)),"")</f>
        <v>1.4</v>
      </c>
      <c r="H137" s="304">
        <f>IFERROR(IF(VLOOKUP($A137,'Annex 2 Designated EHV charges'!$A:$P,COLUMN(H137)+4,FALSE)=0,"",VLOOKUP($A137,'Annex 2 Designated EHV charges'!$A:$P,COLUMN(H137)+4,FALSE)),"")</f>
        <v>1.4</v>
      </c>
    </row>
    <row r="138" spans="1:8" x14ac:dyDescent="0.2">
      <c r="A138" s="91">
        <f t="array" ref="A138">IFERROR(INDEX('Annex 2 Designated EHV charges'!$A$11:$A$400, MATCH(0, IF(ISBLANK('Annex 2 Designated EHV charges'!$A$11:$A$400),1, COUNTIF(A$4:$A137, 'Annex 2 Designated EHV charges'!$A$11:$A$400)), 0)),"")</f>
        <v>865</v>
      </c>
      <c r="B138" s="91">
        <f>IF($A138="","",VLOOKUP($A138,'Annex 2 Designated EHV charges'!$A:$O,2,0))</f>
        <v>865</v>
      </c>
      <c r="C138" s="92" t="str">
        <f>IF($A138="","",VLOOKUP($A138,'Annex 2 Designated EHV charges'!$A:$O,3,0))</f>
        <v>1160000909822</v>
      </c>
      <c r="D138" s="91" t="str">
        <f>IF($A138="","",VLOOKUP($A138,'Annex 2 Designated EHV charges'!$A:$O,7,0))</f>
        <v>Hollies Wind Farm</v>
      </c>
      <c r="E138" s="94" t="str">
        <f>IFERROR(IF(VLOOKUP($A138,'Annex 2 Designated EHV charges'!$A:$P,COLUMN(E138)+4,FALSE)=0,"",VLOOKUP($A138,'Annex 2 Designated EHV charges'!$A:$P,COLUMN(E138)+4,FALSE)),"")</f>
        <v/>
      </c>
      <c r="F138" s="304">
        <f>IFERROR(IF(VLOOKUP($A138,'Annex 2 Designated EHV charges'!$A:$P,COLUMN(F138)+4,FALSE)=0,"",VLOOKUP($A138,'Annex 2 Designated EHV charges'!$A:$P,COLUMN(F138)+4,FALSE)),"")</f>
        <v>2.5499999999999998</v>
      </c>
      <c r="G138" s="304">
        <f>IFERROR(IF(VLOOKUP($A138,'Annex 2 Designated EHV charges'!$A:$P,COLUMN(G138)+4,FALSE)=0,"",VLOOKUP($A138,'Annex 2 Designated EHV charges'!$A:$P,COLUMN(G138)+4,FALSE)),"")</f>
        <v>2.63</v>
      </c>
      <c r="H138" s="304">
        <f>IFERROR(IF(VLOOKUP($A138,'Annex 2 Designated EHV charges'!$A:$P,COLUMN(H138)+4,FALSE)=0,"",VLOOKUP($A138,'Annex 2 Designated EHV charges'!$A:$P,COLUMN(H138)+4,FALSE)),"")</f>
        <v>2.63</v>
      </c>
    </row>
    <row r="139" spans="1:8" x14ac:dyDescent="0.2">
      <c r="A139" s="91">
        <f t="array" ref="A139">IFERROR(INDEX('Annex 2 Designated EHV charges'!$A$11:$A$400, MATCH(0, IF(ISBLANK('Annex 2 Designated EHV charges'!$A$11:$A$400),1, COUNTIF(A$4:$A138, 'Annex 2 Designated EHV charges'!$A$11:$A$400)), 0)),"")</f>
        <v>866</v>
      </c>
      <c r="B139" s="91">
        <f>IF($A139="","",VLOOKUP($A139,'Annex 2 Designated EHV charges'!$A:$O,2,0))</f>
        <v>866</v>
      </c>
      <c r="C139" s="92" t="str">
        <f>IF($A139="","",VLOOKUP($A139,'Annex 2 Designated EHV charges'!$A:$O,3,0))</f>
        <v>1130000044004</v>
      </c>
      <c r="D139" s="91" t="str">
        <f>IF($A139="","",VLOOKUP($A139,'Annex 2 Designated EHV charges'!$A:$O,7,0))</f>
        <v>Lynn Wind Farm</v>
      </c>
      <c r="E139" s="94" t="str">
        <f>IFERROR(IF(VLOOKUP($A139,'Annex 2 Designated EHV charges'!$A:$P,COLUMN(E139)+4,FALSE)=0,"",VLOOKUP($A139,'Annex 2 Designated EHV charges'!$A:$P,COLUMN(E139)+4,FALSE)),"")</f>
        <v/>
      </c>
      <c r="F139" s="304">
        <f>IFERROR(IF(VLOOKUP($A139,'Annex 2 Designated EHV charges'!$A:$P,COLUMN(F139)+4,FALSE)=0,"",VLOOKUP($A139,'Annex 2 Designated EHV charges'!$A:$P,COLUMN(F139)+4,FALSE)),"")</f>
        <v>212.59</v>
      </c>
      <c r="G139" s="304">
        <f>IFERROR(IF(VLOOKUP($A139,'Annex 2 Designated EHV charges'!$A:$P,COLUMN(G139)+4,FALSE)=0,"",VLOOKUP($A139,'Annex 2 Designated EHV charges'!$A:$P,COLUMN(G139)+4,FALSE)),"")</f>
        <v>0.65</v>
      </c>
      <c r="H139" s="304">
        <f>IFERROR(IF(VLOOKUP($A139,'Annex 2 Designated EHV charges'!$A:$P,COLUMN(H139)+4,FALSE)=0,"",VLOOKUP($A139,'Annex 2 Designated EHV charges'!$A:$P,COLUMN(H139)+4,FALSE)),"")</f>
        <v>0.65</v>
      </c>
    </row>
    <row r="140" spans="1:8" x14ac:dyDescent="0.2">
      <c r="A140" s="91">
        <f t="array" ref="A140">IFERROR(INDEX('Annex 2 Designated EHV charges'!$A$11:$A$400, MATCH(0, IF(ISBLANK('Annex 2 Designated EHV charges'!$A$11:$A$400),1, COUNTIF(A$4:$A139, 'Annex 2 Designated EHV charges'!$A$11:$A$400)), 0)),"")</f>
        <v>867</v>
      </c>
      <c r="B140" s="91">
        <f>IF($A140="","",VLOOKUP($A140,'Annex 2 Designated EHV charges'!$A:$O,2,0))</f>
        <v>867</v>
      </c>
      <c r="C140" s="92" t="str">
        <f>IF($A140="","",VLOOKUP($A140,'Annex 2 Designated EHV charges'!$A:$O,3,0))</f>
        <v>1130000044022</v>
      </c>
      <c r="D140" s="91" t="str">
        <f>IF($A140="","",VLOOKUP($A140,'Annex 2 Designated EHV charges'!$A:$O,7,0))</f>
        <v>Inner Dowsing Wind Farm</v>
      </c>
      <c r="E140" s="94" t="str">
        <f>IFERROR(IF(VLOOKUP($A140,'Annex 2 Designated EHV charges'!$A:$P,COLUMN(E140)+4,FALSE)=0,"",VLOOKUP($A140,'Annex 2 Designated EHV charges'!$A:$P,COLUMN(E140)+4,FALSE)),"")</f>
        <v/>
      </c>
      <c r="F140" s="304">
        <f>IFERROR(IF(VLOOKUP($A140,'Annex 2 Designated EHV charges'!$A:$P,COLUMN(F140)+4,FALSE)=0,"",VLOOKUP($A140,'Annex 2 Designated EHV charges'!$A:$P,COLUMN(F140)+4,FALSE)),"")</f>
        <v>212.59</v>
      </c>
      <c r="G140" s="304">
        <f>IFERROR(IF(VLOOKUP($A140,'Annex 2 Designated EHV charges'!$A:$P,COLUMN(G140)+4,FALSE)=0,"",VLOOKUP($A140,'Annex 2 Designated EHV charges'!$A:$P,COLUMN(G140)+4,FALSE)),"")</f>
        <v>0.64</v>
      </c>
      <c r="H140" s="304">
        <f>IFERROR(IF(VLOOKUP($A140,'Annex 2 Designated EHV charges'!$A:$P,COLUMN(H140)+4,FALSE)=0,"",VLOOKUP($A140,'Annex 2 Designated EHV charges'!$A:$P,COLUMN(H140)+4,FALSE)),"")</f>
        <v>0.64</v>
      </c>
    </row>
    <row r="141" spans="1:8" x14ac:dyDescent="0.2">
      <c r="A141" s="91">
        <f t="array" ref="A141">IFERROR(INDEX('Annex 2 Designated EHV charges'!$A$11:$A$400, MATCH(0, IF(ISBLANK('Annex 2 Designated EHV charges'!$A$11:$A$400),1, COUNTIF(A$4:$A140, 'Annex 2 Designated EHV charges'!$A$11:$A$400)), 0)),"")</f>
        <v>868</v>
      </c>
      <c r="B141" s="91">
        <f>IF($A141="","",VLOOKUP($A141,'Annex 2 Designated EHV charges'!$A:$O,2,0))</f>
        <v>868</v>
      </c>
      <c r="C141" s="92" t="str">
        <f>IF($A141="","",VLOOKUP($A141,'Annex 2 Designated EHV charges'!$A:$O,3,0))</f>
        <v>1160000999037</v>
      </c>
      <c r="D141" s="91" t="str">
        <f>IF($A141="","",VLOOKUP($A141,'Annex 2 Designated EHV charges'!$A:$O,7,0))</f>
        <v>Bicker Fen Wind Farm</v>
      </c>
      <c r="E141" s="94">
        <f>IFERROR(IF(VLOOKUP($A141,'Annex 2 Designated EHV charges'!$A:$P,COLUMN(E141)+4,FALSE)=0,"",VLOOKUP($A141,'Annex 2 Designated EHV charges'!$A:$P,COLUMN(E141)+4,FALSE)),"")</f>
        <v>2.2949999999999999</v>
      </c>
      <c r="F141" s="304">
        <f>IFERROR(IF(VLOOKUP($A141,'Annex 2 Designated EHV charges'!$A:$P,COLUMN(F141)+4,FALSE)=0,"",VLOOKUP($A141,'Annex 2 Designated EHV charges'!$A:$P,COLUMN(F141)+4,FALSE)),"")</f>
        <v>47.26</v>
      </c>
      <c r="G141" s="304">
        <f>IFERROR(IF(VLOOKUP($A141,'Annex 2 Designated EHV charges'!$A:$P,COLUMN(G141)+4,FALSE)=0,"",VLOOKUP($A141,'Annex 2 Designated EHV charges'!$A:$P,COLUMN(G141)+4,FALSE)),"")</f>
        <v>1.08</v>
      </c>
      <c r="H141" s="304">
        <f>IFERROR(IF(VLOOKUP($A141,'Annex 2 Designated EHV charges'!$A:$P,COLUMN(H141)+4,FALSE)=0,"",VLOOKUP($A141,'Annex 2 Designated EHV charges'!$A:$P,COLUMN(H141)+4,FALSE)),"")</f>
        <v>1.08</v>
      </c>
    </row>
    <row r="142" spans="1:8" x14ac:dyDescent="0.2">
      <c r="A142" s="91">
        <f t="array" ref="A142">IFERROR(INDEX('Annex 2 Designated EHV charges'!$A$11:$A$400, MATCH(0, IF(ISBLANK('Annex 2 Designated EHV charges'!$A$11:$A$400),1, COUNTIF(A$4:$A141, 'Annex 2 Designated EHV charges'!$A$11:$A$400)), 0)),"")</f>
        <v>869</v>
      </c>
      <c r="B142" s="91">
        <f>IF($A142="","",VLOOKUP($A142,'Annex 2 Designated EHV charges'!$A:$O,2,0))</f>
        <v>869</v>
      </c>
      <c r="C142" s="92" t="str">
        <f>IF($A142="","",VLOOKUP($A142,'Annex 2 Designated EHV charges'!$A:$O,3,0))</f>
        <v>1100039667455</v>
      </c>
      <c r="D142" s="91" t="str">
        <f>IF($A142="","",VLOOKUP($A142,'Annex 2 Designated EHV charges'!$A:$O,7,0))</f>
        <v>London Road Heat Station</v>
      </c>
      <c r="E142" s="94">
        <f>IFERROR(IF(VLOOKUP($A142,'Annex 2 Designated EHV charges'!$A:$P,COLUMN(E142)+4,FALSE)=0,"",VLOOKUP($A142,'Annex 2 Designated EHV charges'!$A:$P,COLUMN(E142)+4,FALSE)),"")</f>
        <v>1.4810000000000001</v>
      </c>
      <c r="F142" s="304">
        <f>IFERROR(IF(VLOOKUP($A142,'Annex 2 Designated EHV charges'!$A:$P,COLUMN(F142)+4,FALSE)=0,"",VLOOKUP($A142,'Annex 2 Designated EHV charges'!$A:$P,COLUMN(F142)+4,FALSE)),"")</f>
        <v>633.03</v>
      </c>
      <c r="G142" s="304">
        <f>IFERROR(IF(VLOOKUP($A142,'Annex 2 Designated EHV charges'!$A:$P,COLUMN(G142)+4,FALSE)=0,"",VLOOKUP($A142,'Annex 2 Designated EHV charges'!$A:$P,COLUMN(G142)+4,FALSE)),"")</f>
        <v>1.36</v>
      </c>
      <c r="H142" s="304">
        <f>IFERROR(IF(VLOOKUP($A142,'Annex 2 Designated EHV charges'!$A:$P,COLUMN(H142)+4,FALSE)=0,"",VLOOKUP($A142,'Annex 2 Designated EHV charges'!$A:$P,COLUMN(H142)+4,FALSE)),"")</f>
        <v>1.36</v>
      </c>
    </row>
    <row r="143" spans="1:8" x14ac:dyDescent="0.2">
      <c r="A143" s="91">
        <f t="array" ref="A143">IFERROR(INDEX('Annex 2 Designated EHV charges'!$A$11:$A$400, MATCH(0, IF(ISBLANK('Annex 2 Designated EHV charges'!$A$11:$A$400),1, COUNTIF(A$4:$A142, 'Annex 2 Designated EHV charges'!$A$11:$A$400)), 0)),"")</f>
        <v>870</v>
      </c>
      <c r="B143" s="91">
        <f>IF($A143="","",VLOOKUP($A143,'Annex 2 Designated EHV charges'!$A:$O,2,0))</f>
        <v>870</v>
      </c>
      <c r="C143" s="92" t="str">
        <f>IF($A143="","",VLOOKUP($A143,'Annex 2 Designated EHV charges'!$A:$O,3,0))</f>
        <v>1160001253330</v>
      </c>
      <c r="D143" s="91" t="str">
        <f>IF($A143="","",VLOOKUP($A143,'Annex 2 Designated EHV charges'!$A:$O,7,0))</f>
        <v>Lindhurst Wind Farm</v>
      </c>
      <c r="E143" s="94">
        <f>IFERROR(IF(VLOOKUP($A143,'Annex 2 Designated EHV charges'!$A:$P,COLUMN(E143)+4,FALSE)=0,"",VLOOKUP($A143,'Annex 2 Designated EHV charges'!$A:$P,COLUMN(E143)+4,FALSE)),"")</f>
        <v>0.502</v>
      </c>
      <c r="F143" s="304">
        <f>IFERROR(IF(VLOOKUP($A143,'Annex 2 Designated EHV charges'!$A:$P,COLUMN(F143)+4,FALSE)=0,"",VLOOKUP($A143,'Annex 2 Designated EHV charges'!$A:$P,COLUMN(F143)+4,FALSE)),"")</f>
        <v>28.27</v>
      </c>
      <c r="G143" s="304">
        <f>IFERROR(IF(VLOOKUP($A143,'Annex 2 Designated EHV charges'!$A:$P,COLUMN(G143)+4,FALSE)=0,"",VLOOKUP($A143,'Annex 2 Designated EHV charges'!$A:$P,COLUMN(G143)+4,FALSE)),"")</f>
        <v>1.4</v>
      </c>
      <c r="H143" s="304">
        <f>IFERROR(IF(VLOOKUP($A143,'Annex 2 Designated EHV charges'!$A:$P,COLUMN(H143)+4,FALSE)=0,"",VLOOKUP($A143,'Annex 2 Designated EHV charges'!$A:$P,COLUMN(H143)+4,FALSE)),"")</f>
        <v>1.4</v>
      </c>
    </row>
    <row r="144" spans="1:8" x14ac:dyDescent="0.2">
      <c r="A144" s="91">
        <f t="array" ref="A144">IFERROR(INDEX('Annex 2 Designated EHV charges'!$A$11:$A$400, MATCH(0, IF(ISBLANK('Annex 2 Designated EHV charges'!$A$11:$A$400),1, COUNTIF(A$4:$A143, 'Annex 2 Designated EHV charges'!$A$11:$A$400)), 0)),"")</f>
        <v>873</v>
      </c>
      <c r="B144" s="91">
        <f>IF($A144="","",VLOOKUP($A144,'Annex 2 Designated EHV charges'!$A:$O,2,0))</f>
        <v>873</v>
      </c>
      <c r="C144" s="92" t="str">
        <f>IF($A144="","",VLOOKUP($A144,'Annex 2 Designated EHV charges'!$A:$O,3,0))</f>
        <v>1100039600317</v>
      </c>
      <c r="D144" s="91" t="str">
        <f>IF($A144="","",VLOOKUP($A144,'Annex 2 Designated EHV charges'!$A:$O,7,0))</f>
        <v>Rolls Royce Coventry</v>
      </c>
      <c r="E144" s="94">
        <f>IFERROR(IF(VLOOKUP($A144,'Annex 2 Designated EHV charges'!$A:$P,COLUMN(E144)+4,FALSE)=0,"",VLOOKUP($A144,'Annex 2 Designated EHV charges'!$A:$P,COLUMN(E144)+4,FALSE)),"")</f>
        <v>2.2570000000000001</v>
      </c>
      <c r="F144" s="304">
        <f>IFERROR(IF(VLOOKUP($A144,'Annex 2 Designated EHV charges'!$A:$P,COLUMN(F144)+4,FALSE)=0,"",VLOOKUP($A144,'Annex 2 Designated EHV charges'!$A:$P,COLUMN(F144)+4,FALSE)),"")</f>
        <v>151.75</v>
      </c>
      <c r="G144" s="304">
        <f>IFERROR(IF(VLOOKUP($A144,'Annex 2 Designated EHV charges'!$A:$P,COLUMN(G144)+4,FALSE)=0,"",VLOOKUP($A144,'Annex 2 Designated EHV charges'!$A:$P,COLUMN(G144)+4,FALSE)),"")</f>
        <v>1.48</v>
      </c>
      <c r="H144" s="304">
        <f>IFERROR(IF(VLOOKUP($A144,'Annex 2 Designated EHV charges'!$A:$P,COLUMN(H144)+4,FALSE)=0,"",VLOOKUP($A144,'Annex 2 Designated EHV charges'!$A:$P,COLUMN(H144)+4,FALSE)),"")</f>
        <v>1.48</v>
      </c>
    </row>
    <row r="145" spans="1:8" x14ac:dyDescent="0.2">
      <c r="A145" s="91">
        <f t="array" ref="A145">IFERROR(INDEX('Annex 2 Designated EHV charges'!$A$11:$A$400, MATCH(0, IF(ISBLANK('Annex 2 Designated EHV charges'!$A$11:$A$400),1, COUNTIF(A$4:$A144, 'Annex 2 Designated EHV charges'!$A$11:$A$400)), 0)),"")</f>
        <v>875</v>
      </c>
      <c r="B145" s="91">
        <f>IF($A145="","",VLOOKUP($A145,'Annex 2 Designated EHV charges'!$A:$O,2,0))</f>
        <v>875</v>
      </c>
      <c r="C145" s="92" t="str">
        <f>IF($A145="","",VLOOKUP($A145,'Annex 2 Designated EHV charges'!$A:$O,3,0))</f>
        <v>1100039667989</v>
      </c>
      <c r="D145" s="91" t="str">
        <f>IF($A145="","",VLOOKUP($A145,'Annex 2 Designated EHV charges'!$A:$O,7,0))</f>
        <v>Caterpillar</v>
      </c>
      <c r="E145" s="94">
        <f>IFERROR(IF(VLOOKUP($A145,'Annex 2 Designated EHV charges'!$A:$P,COLUMN(E145)+4,FALSE)=0,"",VLOOKUP($A145,'Annex 2 Designated EHV charges'!$A:$P,COLUMN(E145)+4,FALSE)),"")</f>
        <v>3.4630000000000001</v>
      </c>
      <c r="F145" s="304">
        <f>IFERROR(IF(VLOOKUP($A145,'Annex 2 Designated EHV charges'!$A:$P,COLUMN(F145)+4,FALSE)=0,"",VLOOKUP($A145,'Annex 2 Designated EHV charges'!$A:$P,COLUMN(F145)+4,FALSE)),"")</f>
        <v>5005.41</v>
      </c>
      <c r="G145" s="304">
        <f>IFERROR(IF(VLOOKUP($A145,'Annex 2 Designated EHV charges'!$A:$P,COLUMN(G145)+4,FALSE)=0,"",VLOOKUP($A145,'Annex 2 Designated EHV charges'!$A:$P,COLUMN(G145)+4,FALSE)),"")</f>
        <v>1.19</v>
      </c>
      <c r="H145" s="304">
        <f>IFERROR(IF(VLOOKUP($A145,'Annex 2 Designated EHV charges'!$A:$P,COLUMN(H145)+4,FALSE)=0,"",VLOOKUP($A145,'Annex 2 Designated EHV charges'!$A:$P,COLUMN(H145)+4,FALSE)),"")</f>
        <v>1.19</v>
      </c>
    </row>
    <row r="146" spans="1:8" x14ac:dyDescent="0.2">
      <c r="A146" s="91">
        <f t="array" ref="A146">IFERROR(INDEX('Annex 2 Designated EHV charges'!$A$11:$A$400, MATCH(0, IF(ISBLANK('Annex 2 Designated EHV charges'!$A$11:$A$400),1, COUNTIF(A$4:$A145, 'Annex 2 Designated EHV charges'!$A$11:$A$400)), 0)),"")</f>
        <v>876</v>
      </c>
      <c r="B146" s="91">
        <f>IF($A146="","",VLOOKUP($A146,'Annex 2 Designated EHV charges'!$A:$O,2,0))</f>
        <v>876</v>
      </c>
      <c r="C146" s="92" t="str">
        <f>IF($A146="","",VLOOKUP($A146,'Annex 2 Designated EHV charges'!$A:$O,3,0))</f>
        <v>1100039602323</v>
      </c>
      <c r="D146" s="91" t="str">
        <f>IF($A146="","",VLOOKUP($A146,'Annex 2 Designated EHV charges'!$A:$O,7,0))</f>
        <v>Santander Carlton Park</v>
      </c>
      <c r="E146" s="94">
        <f>IFERROR(IF(VLOOKUP($A146,'Annex 2 Designated EHV charges'!$A:$P,COLUMN(E146)+4,FALSE)=0,"",VLOOKUP($A146,'Annex 2 Designated EHV charges'!$A:$P,COLUMN(E146)+4,FALSE)),"")</f>
        <v>5.5019999999999998</v>
      </c>
      <c r="F146" s="304">
        <f>IFERROR(IF(VLOOKUP($A146,'Annex 2 Designated EHV charges'!$A:$P,COLUMN(F146)+4,FALSE)=0,"",VLOOKUP($A146,'Annex 2 Designated EHV charges'!$A:$P,COLUMN(F146)+4,FALSE)),"")</f>
        <v>151.75</v>
      </c>
      <c r="G146" s="304">
        <f>IFERROR(IF(VLOOKUP($A146,'Annex 2 Designated EHV charges'!$A:$P,COLUMN(G146)+4,FALSE)=0,"",VLOOKUP($A146,'Annex 2 Designated EHV charges'!$A:$P,COLUMN(G146)+4,FALSE)),"")</f>
        <v>1.45</v>
      </c>
      <c r="H146" s="304">
        <f>IFERROR(IF(VLOOKUP($A146,'Annex 2 Designated EHV charges'!$A:$P,COLUMN(H146)+4,FALSE)=0,"",VLOOKUP($A146,'Annex 2 Designated EHV charges'!$A:$P,COLUMN(H146)+4,FALSE)),"")</f>
        <v>1.45</v>
      </c>
    </row>
    <row r="147" spans="1:8" x14ac:dyDescent="0.2">
      <c r="A147" s="91">
        <f t="array" ref="A147">IFERROR(INDEX('Annex 2 Designated EHV charges'!$A$11:$A$400, MATCH(0, IF(ISBLANK('Annex 2 Designated EHV charges'!$A$11:$A$400),1, COUNTIF(A$4:$A146, 'Annex 2 Designated EHV charges'!$A$11:$A$400)), 0)),"")</f>
        <v>877</v>
      </c>
      <c r="B147" s="91">
        <f>IF($A147="","",VLOOKUP($A147,'Annex 2 Designated EHV charges'!$A:$O,2,0))</f>
        <v>877</v>
      </c>
      <c r="C147" s="92" t="str">
        <f>IF($A147="","",VLOOKUP($A147,'Annex 2 Designated EHV charges'!$A:$O,3,0))</f>
        <v>1100039600308</v>
      </c>
      <c r="D147" s="91" t="str">
        <f>IF($A147="","",VLOOKUP($A147,'Annex 2 Designated EHV charges'!$A:$O,7,0))</f>
        <v>Brush</v>
      </c>
      <c r="E147" s="94">
        <f>IFERROR(IF(VLOOKUP($A147,'Annex 2 Designated EHV charges'!$A:$P,COLUMN(E147)+4,FALSE)=0,"",VLOOKUP($A147,'Annex 2 Designated EHV charges'!$A:$P,COLUMN(E147)+4,FALSE)),"")</f>
        <v>4.2329999999999997</v>
      </c>
      <c r="F147" s="304">
        <f>IFERROR(IF(VLOOKUP($A147,'Annex 2 Designated EHV charges'!$A:$P,COLUMN(F147)+4,FALSE)=0,"",VLOOKUP($A147,'Annex 2 Designated EHV charges'!$A:$P,COLUMN(F147)+4,FALSE)),"")</f>
        <v>151.75</v>
      </c>
      <c r="G147" s="304">
        <f>IFERROR(IF(VLOOKUP($A147,'Annex 2 Designated EHV charges'!$A:$P,COLUMN(G147)+4,FALSE)=0,"",VLOOKUP($A147,'Annex 2 Designated EHV charges'!$A:$P,COLUMN(G147)+4,FALSE)),"")</f>
        <v>0.76</v>
      </c>
      <c r="H147" s="304">
        <f>IFERROR(IF(VLOOKUP($A147,'Annex 2 Designated EHV charges'!$A:$P,COLUMN(H147)+4,FALSE)=0,"",VLOOKUP($A147,'Annex 2 Designated EHV charges'!$A:$P,COLUMN(H147)+4,FALSE)),"")</f>
        <v>0.76</v>
      </c>
    </row>
    <row r="148" spans="1:8" ht="25.5" x14ac:dyDescent="0.2">
      <c r="A148" s="91">
        <f t="array" ref="A148">IFERROR(INDEX('Annex 2 Designated EHV charges'!$A$11:$A$400, MATCH(0, IF(ISBLANK('Annex 2 Designated EHV charges'!$A$11:$A$400),1, COUNTIF(A$4:$A147, 'Annex 2 Designated EHV charges'!$A$11:$A$400)), 0)),"")</f>
        <v>878</v>
      </c>
      <c r="B148" s="91">
        <f>IF($A148="","",VLOOKUP($A148,'Annex 2 Designated EHV charges'!$A:$O,2,0))</f>
        <v>878</v>
      </c>
      <c r="C148" s="92" t="str">
        <f>IF($A148="","",VLOOKUP($A148,'Annex 2 Designated EHV charges'!$A:$O,3,0))</f>
        <v>1170000352384
1170000352409</v>
      </c>
      <c r="D148" s="91" t="str">
        <f>IF($A148="","",VLOOKUP($A148,'Annex 2 Designated EHV charges'!$A:$O,7,0))</f>
        <v>JCB</v>
      </c>
      <c r="E148" s="94">
        <f>IFERROR(IF(VLOOKUP($A148,'Annex 2 Designated EHV charges'!$A:$P,COLUMN(E148)+4,FALSE)=0,"",VLOOKUP($A148,'Annex 2 Designated EHV charges'!$A:$P,COLUMN(E148)+4,FALSE)),"")</f>
        <v>3.2229999999999999</v>
      </c>
      <c r="F148" s="304">
        <f>IFERROR(IF(VLOOKUP($A148,'Annex 2 Designated EHV charges'!$A:$P,COLUMN(F148)+4,FALSE)=0,"",VLOOKUP($A148,'Annex 2 Designated EHV charges'!$A:$P,COLUMN(F148)+4,FALSE)),"")</f>
        <v>151.75</v>
      </c>
      <c r="G148" s="304">
        <f>IFERROR(IF(VLOOKUP($A148,'Annex 2 Designated EHV charges'!$A:$P,COLUMN(G148)+4,FALSE)=0,"",VLOOKUP($A148,'Annex 2 Designated EHV charges'!$A:$P,COLUMN(G148)+4,FALSE)),"")</f>
        <v>1.42</v>
      </c>
      <c r="H148" s="304">
        <f>IFERROR(IF(VLOOKUP($A148,'Annex 2 Designated EHV charges'!$A:$P,COLUMN(H148)+4,FALSE)=0,"",VLOOKUP($A148,'Annex 2 Designated EHV charges'!$A:$P,COLUMN(H148)+4,FALSE)),"")</f>
        <v>1.42</v>
      </c>
    </row>
    <row r="149" spans="1:8" x14ac:dyDescent="0.2">
      <c r="A149" s="91">
        <f t="array" ref="A149">IFERROR(INDEX('Annex 2 Designated EHV charges'!$A$11:$A$400, MATCH(0, IF(ISBLANK('Annex 2 Designated EHV charges'!$A$11:$A$400),1, COUNTIF(A$4:$A148, 'Annex 2 Designated EHV charges'!$A$11:$A$400)), 0)),"")</f>
        <v>879</v>
      </c>
      <c r="B149" s="91">
        <f>IF($A149="","",VLOOKUP($A149,'Annex 2 Designated EHV charges'!$A:$O,2,0))</f>
        <v>879</v>
      </c>
      <c r="C149" s="92" t="str">
        <f>IF($A149="","",VLOOKUP($A149,'Annex 2 Designated EHV charges'!$A:$O,3,0))</f>
        <v>1100039606197</v>
      </c>
      <c r="D149" s="91" t="str">
        <f>IF($A149="","",VLOOKUP($A149,'Annex 2 Designated EHV charges'!$A:$O,7,0))</f>
        <v>Cast Bar UK</v>
      </c>
      <c r="E149" s="94">
        <f>IFERROR(IF(VLOOKUP($A149,'Annex 2 Designated EHV charges'!$A:$P,COLUMN(E149)+4,FALSE)=0,"",VLOOKUP($A149,'Annex 2 Designated EHV charges'!$A:$P,COLUMN(E149)+4,FALSE)),"")</f>
        <v>3.94</v>
      </c>
      <c r="F149" s="304">
        <f>IFERROR(IF(VLOOKUP($A149,'Annex 2 Designated EHV charges'!$A:$P,COLUMN(F149)+4,FALSE)=0,"",VLOOKUP($A149,'Annex 2 Designated EHV charges'!$A:$P,COLUMN(F149)+4,FALSE)),"")</f>
        <v>151.75</v>
      </c>
      <c r="G149" s="304">
        <f>IFERROR(IF(VLOOKUP($A149,'Annex 2 Designated EHV charges'!$A:$P,COLUMN(G149)+4,FALSE)=0,"",VLOOKUP($A149,'Annex 2 Designated EHV charges'!$A:$P,COLUMN(G149)+4,FALSE)),"")</f>
        <v>1.85</v>
      </c>
      <c r="H149" s="304">
        <f>IFERROR(IF(VLOOKUP($A149,'Annex 2 Designated EHV charges'!$A:$P,COLUMN(H149)+4,FALSE)=0,"",VLOOKUP($A149,'Annex 2 Designated EHV charges'!$A:$P,COLUMN(H149)+4,FALSE)),"")</f>
        <v>1.85</v>
      </c>
    </row>
    <row r="150" spans="1:8" x14ac:dyDescent="0.2">
      <c r="A150" s="91">
        <f t="array" ref="A150">IFERROR(INDEX('Annex 2 Designated EHV charges'!$A$11:$A$400, MATCH(0, IF(ISBLANK('Annex 2 Designated EHV charges'!$A$11:$A$400),1, COUNTIF(A$4:$A149, 'Annex 2 Designated EHV charges'!$A$11:$A$400)), 0)),"")</f>
        <v>880</v>
      </c>
      <c r="B150" s="91">
        <f>IF($A150="","",VLOOKUP($A150,'Annex 2 Designated EHV charges'!$A:$O,2,0))</f>
        <v>880</v>
      </c>
      <c r="C150" s="92" t="str">
        <f>IF($A150="","",VLOOKUP($A150,'Annex 2 Designated EHV charges'!$A:$O,3,0))</f>
        <v>1100039668227</v>
      </c>
      <c r="D150" s="91" t="str">
        <f>IF($A150="","",VLOOKUP($A150,'Annex 2 Designated EHV charges'!$A:$O,7,0))</f>
        <v>Bretby GP</v>
      </c>
      <c r="E150" s="94">
        <f>IFERROR(IF(VLOOKUP($A150,'Annex 2 Designated EHV charges'!$A:$P,COLUMN(E150)+4,FALSE)=0,"",VLOOKUP($A150,'Annex 2 Designated EHV charges'!$A:$P,COLUMN(E150)+4,FALSE)),"")</f>
        <v>0.60899999999999999</v>
      </c>
      <c r="F150" s="304">
        <f>IFERROR(IF(VLOOKUP($A150,'Annex 2 Designated EHV charges'!$A:$P,COLUMN(F150)+4,FALSE)=0,"",VLOOKUP($A150,'Annex 2 Designated EHV charges'!$A:$P,COLUMN(F150)+4,FALSE)),"")</f>
        <v>151.75</v>
      </c>
      <c r="G150" s="304">
        <f>IFERROR(IF(VLOOKUP($A150,'Annex 2 Designated EHV charges'!$A:$P,COLUMN(G150)+4,FALSE)=0,"",VLOOKUP($A150,'Annex 2 Designated EHV charges'!$A:$P,COLUMN(G150)+4,FALSE)),"")</f>
        <v>4.74</v>
      </c>
      <c r="H150" s="304">
        <f>IFERROR(IF(VLOOKUP($A150,'Annex 2 Designated EHV charges'!$A:$P,COLUMN(H150)+4,FALSE)=0,"",VLOOKUP($A150,'Annex 2 Designated EHV charges'!$A:$P,COLUMN(H150)+4,FALSE)),"")</f>
        <v>4.74</v>
      </c>
    </row>
    <row r="151" spans="1:8" x14ac:dyDescent="0.2">
      <c r="A151" s="91">
        <f t="array" ref="A151">IFERROR(INDEX('Annex 2 Designated EHV charges'!$A$11:$A$400, MATCH(0, IF(ISBLANK('Annex 2 Designated EHV charges'!$A$11:$A$400),1, COUNTIF(A$4:$A150, 'Annex 2 Designated EHV charges'!$A$11:$A$400)), 0)),"")</f>
        <v>881</v>
      </c>
      <c r="B151" s="91">
        <f>IF($A151="","",VLOOKUP($A151,'Annex 2 Designated EHV charges'!$A:$O,2,0))</f>
        <v>881</v>
      </c>
      <c r="C151" s="92" t="str">
        <f>IF($A151="","",VLOOKUP($A151,'Annex 2 Designated EHV charges'!$A:$O,3,0))</f>
        <v>1100039601028</v>
      </c>
      <c r="D151" s="91" t="str">
        <f>IF($A151="","",VLOOKUP($A151,'Annex 2 Designated EHV charges'!$A:$O,7,0))</f>
        <v>Holwell Works</v>
      </c>
      <c r="E151" s="94">
        <f>IFERROR(IF(VLOOKUP($A151,'Annex 2 Designated EHV charges'!$A:$P,COLUMN(E151)+4,FALSE)=0,"",VLOOKUP($A151,'Annex 2 Designated EHV charges'!$A:$P,COLUMN(E151)+4,FALSE)),"")</f>
        <v>1.956</v>
      </c>
      <c r="F151" s="304">
        <f>IFERROR(IF(VLOOKUP($A151,'Annex 2 Designated EHV charges'!$A:$P,COLUMN(F151)+4,FALSE)=0,"",VLOOKUP($A151,'Annex 2 Designated EHV charges'!$A:$P,COLUMN(F151)+4,FALSE)),"")</f>
        <v>151.75</v>
      </c>
      <c r="G151" s="304">
        <f>IFERROR(IF(VLOOKUP($A151,'Annex 2 Designated EHV charges'!$A:$P,COLUMN(G151)+4,FALSE)=0,"",VLOOKUP($A151,'Annex 2 Designated EHV charges'!$A:$P,COLUMN(G151)+4,FALSE)),"")</f>
        <v>1.07</v>
      </c>
      <c r="H151" s="304">
        <f>IFERROR(IF(VLOOKUP($A151,'Annex 2 Designated EHV charges'!$A:$P,COLUMN(H151)+4,FALSE)=0,"",VLOOKUP($A151,'Annex 2 Designated EHV charges'!$A:$P,COLUMN(H151)+4,FALSE)),"")</f>
        <v>1.07</v>
      </c>
    </row>
    <row r="152" spans="1:8" x14ac:dyDescent="0.2">
      <c r="A152" s="91">
        <f t="array" ref="A152">IFERROR(INDEX('Annex 2 Designated EHV charges'!$A$11:$A$400, MATCH(0, IF(ISBLANK('Annex 2 Designated EHV charges'!$A$11:$A$400),1, COUNTIF(A$4:$A151, 'Annex 2 Designated EHV charges'!$A$11:$A$400)), 0)),"")</f>
        <v>882</v>
      </c>
      <c r="B152" s="91">
        <f>IF($A152="","",VLOOKUP($A152,'Annex 2 Designated EHV charges'!$A:$O,2,0))</f>
        <v>882</v>
      </c>
      <c r="C152" s="92" t="str">
        <f>IF($A152="","",VLOOKUP($A152,'Annex 2 Designated EHV charges'!$A:$O,3,0))</f>
        <v>1100039601019</v>
      </c>
      <c r="D152" s="91" t="str">
        <f>IF($A152="","",VLOOKUP($A152,'Annex 2 Designated EHV charges'!$A:$O,7,0))</f>
        <v>Pedigree Petfoods</v>
      </c>
      <c r="E152" s="94">
        <f>IFERROR(IF(VLOOKUP($A152,'Annex 2 Designated EHV charges'!$A:$P,COLUMN(E152)+4,FALSE)=0,"",VLOOKUP($A152,'Annex 2 Designated EHV charges'!$A:$P,COLUMN(E152)+4,FALSE)),"")</f>
        <v>1.863</v>
      </c>
      <c r="F152" s="304">
        <f>IFERROR(IF(VLOOKUP($A152,'Annex 2 Designated EHV charges'!$A:$P,COLUMN(F152)+4,FALSE)=0,"",VLOOKUP($A152,'Annex 2 Designated EHV charges'!$A:$P,COLUMN(F152)+4,FALSE)),"")</f>
        <v>151.75</v>
      </c>
      <c r="G152" s="304">
        <f>IFERROR(IF(VLOOKUP($A152,'Annex 2 Designated EHV charges'!$A:$P,COLUMN(G152)+4,FALSE)=0,"",VLOOKUP($A152,'Annex 2 Designated EHV charges'!$A:$P,COLUMN(G152)+4,FALSE)),"")</f>
        <v>1.1200000000000001</v>
      </c>
      <c r="H152" s="304">
        <f>IFERROR(IF(VLOOKUP($A152,'Annex 2 Designated EHV charges'!$A:$P,COLUMN(H152)+4,FALSE)=0,"",VLOOKUP($A152,'Annex 2 Designated EHV charges'!$A:$P,COLUMN(H152)+4,FALSE)),"")</f>
        <v>1.1200000000000001</v>
      </c>
    </row>
    <row r="153" spans="1:8" x14ac:dyDescent="0.2">
      <c r="A153" s="91">
        <f t="array" ref="A153">IFERROR(INDEX('Annex 2 Designated EHV charges'!$A$11:$A$400, MATCH(0, IF(ISBLANK('Annex 2 Designated EHV charges'!$A$11:$A$400),1, COUNTIF(A$4:$A152, 'Annex 2 Designated EHV charges'!$A$11:$A$400)), 0)),"")</f>
        <v>883</v>
      </c>
      <c r="B153" s="91">
        <f>IF($A153="","",VLOOKUP($A153,'Annex 2 Designated EHV charges'!$A:$O,2,0))</f>
        <v>883</v>
      </c>
      <c r="C153" s="92" t="str">
        <f>IF($A153="","",VLOOKUP($A153,'Annex 2 Designated EHV charges'!$A:$O,3,0))</f>
        <v>1100039601339</v>
      </c>
      <c r="D153" s="91" t="str">
        <f>IF($A153="","",VLOOKUP($A153,'Annex 2 Designated EHV charges'!$A:$O,7,0))</f>
        <v>Alstom Wolverton</v>
      </c>
      <c r="E153" s="94">
        <f>IFERROR(IF(VLOOKUP($A153,'Annex 2 Designated EHV charges'!$A:$P,COLUMN(E153)+4,FALSE)=0,"",VLOOKUP($A153,'Annex 2 Designated EHV charges'!$A:$P,COLUMN(E153)+4,FALSE)),"")</f>
        <v>2.234</v>
      </c>
      <c r="F153" s="304">
        <f>IFERROR(IF(VLOOKUP($A153,'Annex 2 Designated EHV charges'!$A:$P,COLUMN(F153)+4,FALSE)=0,"",VLOOKUP($A153,'Annex 2 Designated EHV charges'!$A:$P,COLUMN(F153)+4,FALSE)),"")</f>
        <v>151.75</v>
      </c>
      <c r="G153" s="304">
        <f>IFERROR(IF(VLOOKUP($A153,'Annex 2 Designated EHV charges'!$A:$P,COLUMN(G153)+4,FALSE)=0,"",VLOOKUP($A153,'Annex 2 Designated EHV charges'!$A:$P,COLUMN(G153)+4,FALSE)),"")</f>
        <v>2.34</v>
      </c>
      <c r="H153" s="304">
        <f>IFERROR(IF(VLOOKUP($A153,'Annex 2 Designated EHV charges'!$A:$P,COLUMN(H153)+4,FALSE)=0,"",VLOOKUP($A153,'Annex 2 Designated EHV charges'!$A:$P,COLUMN(H153)+4,FALSE)),"")</f>
        <v>2.34</v>
      </c>
    </row>
    <row r="154" spans="1:8" x14ac:dyDescent="0.2">
      <c r="A154" s="91">
        <f t="array" ref="A154">IFERROR(INDEX('Annex 2 Designated EHV charges'!$A$11:$A$400, MATCH(0, IF(ISBLANK('Annex 2 Designated EHV charges'!$A$11:$A$400),1, COUNTIF(A$4:$A153, 'Annex 2 Designated EHV charges'!$A$11:$A$400)), 0)),"")</f>
        <v>884</v>
      </c>
      <c r="B154" s="91">
        <f>IF($A154="","",VLOOKUP($A154,'Annex 2 Designated EHV charges'!$A:$O,2,0))</f>
        <v>884</v>
      </c>
      <c r="C154" s="92" t="str">
        <f>IF($A154="","",VLOOKUP($A154,'Annex 2 Designated EHV charges'!$A:$O,3,0))</f>
        <v>1100039600567</v>
      </c>
      <c r="D154" s="91" t="str">
        <f>IF($A154="","",VLOOKUP($A154,'Annex 2 Designated EHV charges'!$A:$O,7,0))</f>
        <v>Colworth Laboratory</v>
      </c>
      <c r="E154" s="94">
        <f>IFERROR(IF(VLOOKUP($A154,'Annex 2 Designated EHV charges'!$A:$P,COLUMN(E154)+4,FALSE)=0,"",VLOOKUP($A154,'Annex 2 Designated EHV charges'!$A:$P,COLUMN(E154)+4,FALSE)),"")</f>
        <v>2.6549999999999998</v>
      </c>
      <c r="F154" s="304">
        <f>IFERROR(IF(VLOOKUP($A154,'Annex 2 Designated EHV charges'!$A:$P,COLUMN(F154)+4,FALSE)=0,"",VLOOKUP($A154,'Annex 2 Designated EHV charges'!$A:$P,COLUMN(F154)+4,FALSE)),"")</f>
        <v>151.75</v>
      </c>
      <c r="G154" s="304">
        <f>IFERROR(IF(VLOOKUP($A154,'Annex 2 Designated EHV charges'!$A:$P,COLUMN(G154)+4,FALSE)=0,"",VLOOKUP($A154,'Annex 2 Designated EHV charges'!$A:$P,COLUMN(G154)+4,FALSE)),"")</f>
        <v>1.65</v>
      </c>
      <c r="H154" s="304">
        <f>IFERROR(IF(VLOOKUP($A154,'Annex 2 Designated EHV charges'!$A:$P,COLUMN(H154)+4,FALSE)=0,"",VLOOKUP($A154,'Annex 2 Designated EHV charges'!$A:$P,COLUMN(H154)+4,FALSE)),"")</f>
        <v>1.65</v>
      </c>
    </row>
    <row r="155" spans="1:8" ht="25.5" x14ac:dyDescent="0.2">
      <c r="A155" s="91">
        <f t="array" ref="A155">IFERROR(INDEX('Annex 2 Designated EHV charges'!$A$11:$A$400, MATCH(0, IF(ISBLANK('Annex 2 Designated EHV charges'!$A$11:$A$400),1, COUNTIF(A$4:$A154, 'Annex 2 Designated EHV charges'!$A$11:$A$400)), 0)),"")</f>
        <v>885</v>
      </c>
      <c r="B155" s="91">
        <f>IF($A155="","",VLOOKUP($A155,'Annex 2 Designated EHV charges'!$A:$O,2,0))</f>
        <v>885</v>
      </c>
      <c r="C155" s="92" t="str">
        <f>IF($A155="","",VLOOKUP($A155,'Annex 2 Designated EHV charges'!$A:$O,3,0))</f>
        <v>1100039601923
1100039601932</v>
      </c>
      <c r="D155" s="91" t="str">
        <f>IF($A155="","",VLOOKUP($A155,'Annex 2 Designated EHV charges'!$A:$O,7,0))</f>
        <v>Boots Thane Road</v>
      </c>
      <c r="E155" s="94">
        <f>IFERROR(IF(VLOOKUP($A155,'Annex 2 Designated EHV charges'!$A:$P,COLUMN(E155)+4,FALSE)=0,"",VLOOKUP($A155,'Annex 2 Designated EHV charges'!$A:$P,COLUMN(E155)+4,FALSE)),"")</f>
        <v>2.923</v>
      </c>
      <c r="F155" s="304">
        <f>IFERROR(IF(VLOOKUP($A155,'Annex 2 Designated EHV charges'!$A:$P,COLUMN(F155)+4,FALSE)=0,"",VLOOKUP($A155,'Annex 2 Designated EHV charges'!$A:$P,COLUMN(F155)+4,FALSE)),"")</f>
        <v>529.73000000000025</v>
      </c>
      <c r="G155" s="304">
        <f>IFERROR(IF(VLOOKUP($A155,'Annex 2 Designated EHV charges'!$A:$P,COLUMN(G155)+4,FALSE)=0,"",VLOOKUP($A155,'Annex 2 Designated EHV charges'!$A:$P,COLUMN(G155)+4,FALSE)),"")</f>
        <v>0.56000000000000005</v>
      </c>
      <c r="H155" s="304">
        <f>IFERROR(IF(VLOOKUP($A155,'Annex 2 Designated EHV charges'!$A:$P,COLUMN(H155)+4,FALSE)=0,"",VLOOKUP($A155,'Annex 2 Designated EHV charges'!$A:$P,COLUMN(H155)+4,FALSE)),"")</f>
        <v>0.56000000000000005</v>
      </c>
    </row>
    <row r="156" spans="1:8" x14ac:dyDescent="0.2">
      <c r="A156" s="91">
        <f t="array" ref="A156">IFERROR(INDEX('Annex 2 Designated EHV charges'!$A$11:$A$400, MATCH(0, IF(ISBLANK('Annex 2 Designated EHV charges'!$A$11:$A$400),1, COUNTIF(A$4:$A155, 'Annex 2 Designated EHV charges'!$A$11:$A$400)), 0)),"")</f>
        <v>886</v>
      </c>
      <c r="B156" s="91">
        <f>IF($A156="","",VLOOKUP($A156,'Annex 2 Designated EHV charges'!$A:$O,2,0))</f>
        <v>886</v>
      </c>
      <c r="C156" s="92" t="str">
        <f>IF($A156="","",VLOOKUP($A156,'Annex 2 Designated EHV charges'!$A:$O,3,0))</f>
        <v>1100039606294</v>
      </c>
      <c r="D156" s="91" t="str">
        <f>IF($A156="","",VLOOKUP($A156,'Annex 2 Designated EHV charges'!$A:$O,7,0))</f>
        <v>QMC</v>
      </c>
      <c r="E156" s="94">
        <f>IFERROR(IF(VLOOKUP($A156,'Annex 2 Designated EHV charges'!$A:$P,COLUMN(E156)+4,FALSE)=0,"",VLOOKUP($A156,'Annex 2 Designated EHV charges'!$A:$P,COLUMN(E156)+4,FALSE)),"")</f>
        <v>2.181</v>
      </c>
      <c r="F156" s="304">
        <f>IFERROR(IF(VLOOKUP($A156,'Annex 2 Designated EHV charges'!$A:$P,COLUMN(F156)+4,FALSE)=0,"",VLOOKUP($A156,'Annex 2 Designated EHV charges'!$A:$P,COLUMN(F156)+4,FALSE)),"")</f>
        <v>48.12</v>
      </c>
      <c r="G156" s="304">
        <f>IFERROR(IF(VLOOKUP($A156,'Annex 2 Designated EHV charges'!$A:$P,COLUMN(G156)+4,FALSE)=0,"",VLOOKUP($A156,'Annex 2 Designated EHV charges'!$A:$P,COLUMN(G156)+4,FALSE)),"")</f>
        <v>1.0900000000000001</v>
      </c>
      <c r="H156" s="304">
        <f>IFERROR(IF(VLOOKUP($A156,'Annex 2 Designated EHV charges'!$A:$P,COLUMN(H156)+4,FALSE)=0,"",VLOOKUP($A156,'Annex 2 Designated EHV charges'!$A:$P,COLUMN(H156)+4,FALSE)),"")</f>
        <v>1.0900000000000001</v>
      </c>
    </row>
    <row r="157" spans="1:8" x14ac:dyDescent="0.2">
      <c r="A157" s="91">
        <f t="array" ref="A157">IFERROR(INDEX('Annex 2 Designated EHV charges'!$A$11:$A$400, MATCH(0, IF(ISBLANK('Annex 2 Designated EHV charges'!$A$11:$A$400),1, COUNTIF(A$4:$A156, 'Annex 2 Designated EHV charges'!$A$11:$A$400)), 0)),"")</f>
        <v>887</v>
      </c>
      <c r="B157" s="91">
        <f>IF($A157="","",VLOOKUP($A157,'Annex 2 Designated EHV charges'!$A:$O,2,0))</f>
        <v>887</v>
      </c>
      <c r="C157" s="92" t="str">
        <f>IF($A157="","",VLOOKUP($A157,'Annex 2 Designated EHV charges'!$A:$O,3,0))</f>
        <v>1100039604358</v>
      </c>
      <c r="D157" s="91" t="str">
        <f>IF($A157="","",VLOOKUP($A157,'Annex 2 Designated EHV charges'!$A:$O,7,0))</f>
        <v>British Gypsum</v>
      </c>
      <c r="E157" s="94">
        <f>IFERROR(IF(VLOOKUP($A157,'Annex 2 Designated EHV charges'!$A:$P,COLUMN(E157)+4,FALSE)=0,"",VLOOKUP($A157,'Annex 2 Designated EHV charges'!$A:$P,COLUMN(E157)+4,FALSE)),"")</f>
        <v>3.0819999999999999</v>
      </c>
      <c r="F157" s="304">
        <f>IFERROR(IF(VLOOKUP($A157,'Annex 2 Designated EHV charges'!$A:$P,COLUMN(F157)+4,FALSE)=0,"",VLOOKUP($A157,'Annex 2 Designated EHV charges'!$A:$P,COLUMN(F157)+4,FALSE)),"")</f>
        <v>4050.6800000000003</v>
      </c>
      <c r="G157" s="304">
        <f>IFERROR(IF(VLOOKUP($A157,'Annex 2 Designated EHV charges'!$A:$P,COLUMN(G157)+4,FALSE)=0,"",VLOOKUP($A157,'Annex 2 Designated EHV charges'!$A:$P,COLUMN(G157)+4,FALSE)),"")</f>
        <v>2.0099999999999998</v>
      </c>
      <c r="H157" s="304">
        <f>IFERROR(IF(VLOOKUP($A157,'Annex 2 Designated EHV charges'!$A:$P,COLUMN(H157)+4,FALSE)=0,"",VLOOKUP($A157,'Annex 2 Designated EHV charges'!$A:$P,COLUMN(H157)+4,FALSE)),"")</f>
        <v>2.0099999999999998</v>
      </c>
    </row>
    <row r="158" spans="1:8" ht="25.5" x14ac:dyDescent="0.2">
      <c r="A158" s="91">
        <f t="array" ref="A158">IFERROR(INDEX('Annex 2 Designated EHV charges'!$A$11:$A$400, MATCH(0, IF(ISBLANK('Annex 2 Designated EHV charges'!$A$11:$A$400),1, COUNTIF(A$4:$A157, 'Annex 2 Designated EHV charges'!$A$11:$A$400)), 0)),"")</f>
        <v>888</v>
      </c>
      <c r="B158" s="91">
        <f>IF($A158="","",VLOOKUP($A158,'Annex 2 Designated EHV charges'!$A:$O,2,0))</f>
        <v>888</v>
      </c>
      <c r="C158" s="92" t="str">
        <f>IF($A158="","",VLOOKUP($A158,'Annex 2 Designated EHV charges'!$A:$O,3,0))</f>
        <v>1100039605139
1100039605148</v>
      </c>
      <c r="D158" s="91" t="str">
        <f>IF($A158="","",VLOOKUP($A158,'Annex 2 Designated EHV charges'!$A:$O,7,0))</f>
        <v>Melbourne STW</v>
      </c>
      <c r="E158" s="94">
        <f>IFERROR(IF(VLOOKUP($A158,'Annex 2 Designated EHV charges'!$A:$P,COLUMN(E158)+4,FALSE)=0,"",VLOOKUP($A158,'Annex 2 Designated EHV charges'!$A:$P,COLUMN(E158)+4,FALSE)),"")</f>
        <v>2.972</v>
      </c>
      <c r="F158" s="304">
        <f>IFERROR(IF(VLOOKUP($A158,'Annex 2 Designated EHV charges'!$A:$P,COLUMN(F158)+4,FALSE)=0,"",VLOOKUP($A158,'Annex 2 Designated EHV charges'!$A:$P,COLUMN(F158)+4,FALSE)),"")</f>
        <v>151.75</v>
      </c>
      <c r="G158" s="304">
        <f>IFERROR(IF(VLOOKUP($A158,'Annex 2 Designated EHV charges'!$A:$P,COLUMN(G158)+4,FALSE)=0,"",VLOOKUP($A158,'Annex 2 Designated EHV charges'!$A:$P,COLUMN(G158)+4,FALSE)),"")</f>
        <v>2.5499999999999998</v>
      </c>
      <c r="H158" s="304">
        <f>IFERROR(IF(VLOOKUP($A158,'Annex 2 Designated EHV charges'!$A:$P,COLUMN(H158)+4,FALSE)=0,"",VLOOKUP($A158,'Annex 2 Designated EHV charges'!$A:$P,COLUMN(H158)+4,FALSE)),"")</f>
        <v>2.5499999999999998</v>
      </c>
    </row>
    <row r="159" spans="1:8" ht="25.5" x14ac:dyDescent="0.2">
      <c r="A159" s="91">
        <f t="array" ref="A159">IFERROR(INDEX('Annex 2 Designated EHV charges'!$A$11:$A$400, MATCH(0, IF(ISBLANK('Annex 2 Designated EHV charges'!$A$11:$A$400),1, COUNTIF(A$4:$A158, 'Annex 2 Designated EHV charges'!$A$11:$A$400)), 0)),"")</f>
        <v>889</v>
      </c>
      <c r="B159" s="91">
        <f>IF($A159="","",VLOOKUP($A159,'Annex 2 Designated EHV charges'!$A:$O,2,0))</f>
        <v>889</v>
      </c>
      <c r="C159" s="92" t="str">
        <f>IF($A159="","",VLOOKUP($A159,'Annex 2 Designated EHV charges'!$A:$O,3,0))</f>
        <v>1100039601116
1100050484817</v>
      </c>
      <c r="D159" s="91" t="str">
        <f>IF($A159="","",VLOOKUP($A159,'Annex 2 Designated EHV charges'!$A:$O,7,0))</f>
        <v>Whetstone</v>
      </c>
      <c r="E159" s="94">
        <f>IFERROR(IF(VLOOKUP($A159,'Annex 2 Designated EHV charges'!$A:$P,COLUMN(E159)+4,FALSE)=0,"",VLOOKUP($A159,'Annex 2 Designated EHV charges'!$A:$P,COLUMN(E159)+4,FALSE)),"")</f>
        <v>5.8449999999999998</v>
      </c>
      <c r="F159" s="304">
        <f>IFERROR(IF(VLOOKUP($A159,'Annex 2 Designated EHV charges'!$A:$P,COLUMN(F159)+4,FALSE)=0,"",VLOOKUP($A159,'Annex 2 Designated EHV charges'!$A:$P,COLUMN(F159)+4,FALSE)),"")</f>
        <v>151.75</v>
      </c>
      <c r="G159" s="304">
        <f>IFERROR(IF(VLOOKUP($A159,'Annex 2 Designated EHV charges'!$A:$P,COLUMN(G159)+4,FALSE)=0,"",VLOOKUP($A159,'Annex 2 Designated EHV charges'!$A:$P,COLUMN(G159)+4,FALSE)),"")</f>
        <v>2.88</v>
      </c>
      <c r="H159" s="304">
        <f>IFERROR(IF(VLOOKUP($A159,'Annex 2 Designated EHV charges'!$A:$P,COLUMN(H159)+4,FALSE)=0,"",VLOOKUP($A159,'Annex 2 Designated EHV charges'!$A:$P,COLUMN(H159)+4,FALSE)),"")</f>
        <v>2.88</v>
      </c>
    </row>
    <row r="160" spans="1:8" ht="25.5" x14ac:dyDescent="0.2">
      <c r="A160" s="91">
        <f t="array" ref="A160">IFERROR(INDEX('Annex 2 Designated EHV charges'!$A$11:$A$400, MATCH(0, IF(ISBLANK('Annex 2 Designated EHV charges'!$A$11:$A$400),1, COUNTIF(A$4:$A159, 'Annex 2 Designated EHV charges'!$A$11:$A$400)), 0)),"")</f>
        <v>890</v>
      </c>
      <c r="B160" s="91">
        <f>IF($A160="","",VLOOKUP($A160,'Annex 2 Designated EHV charges'!$A:$O,2,0))</f>
        <v>890</v>
      </c>
      <c r="C160" s="92" t="str">
        <f>IF($A160="","",VLOOKUP($A160,'Annex 2 Designated EHV charges'!$A:$O,3,0))</f>
        <v>1100039603647
1100039603656</v>
      </c>
      <c r="D160" s="91" t="str">
        <f>IF($A160="","",VLOOKUP($A160,'Annex 2 Designated EHV charges'!$A:$O,7,0))</f>
        <v>Holbrook Works</v>
      </c>
      <c r="E160" s="94">
        <f>IFERROR(IF(VLOOKUP($A160,'Annex 2 Designated EHV charges'!$A:$P,COLUMN(E160)+4,FALSE)=0,"",VLOOKUP($A160,'Annex 2 Designated EHV charges'!$A:$P,COLUMN(E160)+4,FALSE)),"")</f>
        <v>0.56899999999999995</v>
      </c>
      <c r="F160" s="304">
        <f>IFERROR(IF(VLOOKUP($A160,'Annex 2 Designated EHV charges'!$A:$P,COLUMN(F160)+4,FALSE)=0,"",VLOOKUP($A160,'Annex 2 Designated EHV charges'!$A:$P,COLUMN(F160)+4,FALSE)),"")</f>
        <v>151.75</v>
      </c>
      <c r="G160" s="304">
        <f>IFERROR(IF(VLOOKUP($A160,'Annex 2 Designated EHV charges'!$A:$P,COLUMN(G160)+4,FALSE)=0,"",VLOOKUP($A160,'Annex 2 Designated EHV charges'!$A:$P,COLUMN(G160)+4,FALSE)),"")</f>
        <v>1.71</v>
      </c>
      <c r="H160" s="304">
        <f>IFERROR(IF(VLOOKUP($A160,'Annex 2 Designated EHV charges'!$A:$P,COLUMN(H160)+4,FALSE)=0,"",VLOOKUP($A160,'Annex 2 Designated EHV charges'!$A:$P,COLUMN(H160)+4,FALSE)),"")</f>
        <v>1.71</v>
      </c>
    </row>
    <row r="161" spans="1:8" ht="25.5" x14ac:dyDescent="0.2">
      <c r="A161" s="91">
        <f t="array" ref="A161">IFERROR(INDEX('Annex 2 Designated EHV charges'!$A$11:$A$400, MATCH(0, IF(ISBLANK('Annex 2 Designated EHV charges'!$A$11:$A$400),1, COUNTIF(A$4:$A160, 'Annex 2 Designated EHV charges'!$A$11:$A$400)), 0)),"")</f>
        <v>891</v>
      </c>
      <c r="B161" s="91">
        <f>IF($A161="","",VLOOKUP($A161,'Annex 2 Designated EHV charges'!$A:$O,2,0))</f>
        <v>891</v>
      </c>
      <c r="C161" s="92" t="str">
        <f>IF($A161="","",VLOOKUP($A161,'Annex 2 Designated EHV charges'!$A:$O,3,0))</f>
        <v>1100050674421
1100050677575</v>
      </c>
      <c r="D161" s="91" t="str">
        <f>IF($A161="","",VLOOKUP($A161,'Annex 2 Designated EHV charges'!$A:$O,7,0))</f>
        <v>Astrazeneca Charnwood</v>
      </c>
      <c r="E161" s="94">
        <f>IFERROR(IF(VLOOKUP($A161,'Annex 2 Designated EHV charges'!$A:$P,COLUMN(E161)+4,FALSE)=0,"",VLOOKUP($A161,'Annex 2 Designated EHV charges'!$A:$P,COLUMN(E161)+4,FALSE)),"")</f>
        <v>3.7010000000000001</v>
      </c>
      <c r="F161" s="304">
        <f>IFERROR(IF(VLOOKUP($A161,'Annex 2 Designated EHV charges'!$A:$P,COLUMN(F161)+4,FALSE)=0,"",VLOOKUP($A161,'Annex 2 Designated EHV charges'!$A:$P,COLUMN(F161)+4,FALSE)),"")</f>
        <v>5373.27</v>
      </c>
      <c r="G161" s="304">
        <f>IFERROR(IF(VLOOKUP($A161,'Annex 2 Designated EHV charges'!$A:$P,COLUMN(G161)+4,FALSE)=0,"",VLOOKUP($A161,'Annex 2 Designated EHV charges'!$A:$P,COLUMN(G161)+4,FALSE)),"")</f>
        <v>1.42</v>
      </c>
      <c r="H161" s="304">
        <f>IFERROR(IF(VLOOKUP($A161,'Annex 2 Designated EHV charges'!$A:$P,COLUMN(H161)+4,FALSE)=0,"",VLOOKUP($A161,'Annex 2 Designated EHV charges'!$A:$P,COLUMN(H161)+4,FALSE)),"")</f>
        <v>1.42</v>
      </c>
    </row>
    <row r="162" spans="1:8" ht="25.5" x14ac:dyDescent="0.2">
      <c r="A162" s="91">
        <f t="array" ref="A162">IFERROR(INDEX('Annex 2 Designated EHV charges'!$A$11:$A$400, MATCH(0, IF(ISBLANK('Annex 2 Designated EHV charges'!$A$11:$A$400),1, COUNTIF(A$4:$A161, 'Annex 2 Designated EHV charges'!$A$11:$A$400)), 0)),"")</f>
        <v>892</v>
      </c>
      <c r="B162" s="91">
        <f>IF($A162="","",VLOOKUP($A162,'Annex 2 Designated EHV charges'!$A:$O,2,0))</f>
        <v>892</v>
      </c>
      <c r="C162" s="92" t="str">
        <f>IF($A162="","",VLOOKUP($A162,'Annex 2 Designated EHV charges'!$A:$O,3,0))</f>
        <v>1160000002893
1160000065918</v>
      </c>
      <c r="D162" s="91" t="str">
        <f>IF($A162="","",VLOOKUP($A162,'Annex 2 Designated EHV charges'!$A:$O,7,0))</f>
        <v>B&amp;Q Manton</v>
      </c>
      <c r="E162" s="94">
        <f>IFERROR(IF(VLOOKUP($A162,'Annex 2 Designated EHV charges'!$A:$P,COLUMN(E162)+4,FALSE)=0,"",VLOOKUP($A162,'Annex 2 Designated EHV charges'!$A:$P,COLUMN(E162)+4,FALSE)),"")</f>
        <v>0.27800000000000002</v>
      </c>
      <c r="F162" s="304">
        <f>IFERROR(IF(VLOOKUP($A162,'Annex 2 Designated EHV charges'!$A:$P,COLUMN(F162)+4,FALSE)=0,"",VLOOKUP($A162,'Annex 2 Designated EHV charges'!$A:$P,COLUMN(F162)+4,FALSE)),"")</f>
        <v>65.04000000000002</v>
      </c>
      <c r="G162" s="304">
        <f>IFERROR(IF(VLOOKUP($A162,'Annex 2 Designated EHV charges'!$A:$P,COLUMN(G162)+4,FALSE)=0,"",VLOOKUP($A162,'Annex 2 Designated EHV charges'!$A:$P,COLUMN(G162)+4,FALSE)),"")</f>
        <v>0.99</v>
      </c>
      <c r="H162" s="304">
        <f>IFERROR(IF(VLOOKUP($A162,'Annex 2 Designated EHV charges'!$A:$P,COLUMN(H162)+4,FALSE)=0,"",VLOOKUP($A162,'Annex 2 Designated EHV charges'!$A:$P,COLUMN(H162)+4,FALSE)),"")</f>
        <v>0.99</v>
      </c>
    </row>
    <row r="163" spans="1:8" ht="25.5" x14ac:dyDescent="0.2">
      <c r="A163" s="91">
        <f t="array" ref="A163">IFERROR(INDEX('Annex 2 Designated EHV charges'!$A$11:$A$400, MATCH(0, IF(ISBLANK('Annex 2 Designated EHV charges'!$A$11:$A$400),1, COUNTIF(A$4:$A162, 'Annex 2 Designated EHV charges'!$A$11:$A$400)), 0)),"")</f>
        <v>893</v>
      </c>
      <c r="B163" s="91">
        <f>IF($A163="","",VLOOKUP($A163,'Annex 2 Designated EHV charges'!$A:$O,2,0))</f>
        <v>893</v>
      </c>
      <c r="C163" s="92" t="str">
        <f>IF($A163="","",VLOOKUP($A163,'Annex 2 Designated EHV charges'!$A:$O,3,0))</f>
        <v>1160001007100
1160001122717</v>
      </c>
      <c r="D163" s="91" t="str">
        <f>IF($A163="","",VLOOKUP($A163,'Annex 2 Designated EHV charges'!$A:$O,7,0))</f>
        <v>Transco Churchover</v>
      </c>
      <c r="E163" s="94">
        <f>IFERROR(IF(VLOOKUP($A163,'Annex 2 Designated EHV charges'!$A:$P,COLUMN(E163)+4,FALSE)=0,"",VLOOKUP($A163,'Annex 2 Designated EHV charges'!$A:$P,COLUMN(E163)+4,FALSE)),"")</f>
        <v>3.2309999999999999</v>
      </c>
      <c r="F163" s="304">
        <f>IFERROR(IF(VLOOKUP($A163,'Annex 2 Designated EHV charges'!$A:$P,COLUMN(F163)+4,FALSE)=0,"",VLOOKUP($A163,'Annex 2 Designated EHV charges'!$A:$P,COLUMN(F163)+4,FALSE)),"")</f>
        <v>12380.380000000001</v>
      </c>
      <c r="G163" s="304">
        <f>IFERROR(IF(VLOOKUP($A163,'Annex 2 Designated EHV charges'!$A:$P,COLUMN(G163)+4,FALSE)=0,"",VLOOKUP($A163,'Annex 2 Designated EHV charges'!$A:$P,COLUMN(G163)+4,FALSE)),"")</f>
        <v>1.04</v>
      </c>
      <c r="H163" s="304">
        <f>IFERROR(IF(VLOOKUP($A163,'Annex 2 Designated EHV charges'!$A:$P,COLUMN(H163)+4,FALSE)=0,"",VLOOKUP($A163,'Annex 2 Designated EHV charges'!$A:$P,COLUMN(H163)+4,FALSE)),"")</f>
        <v>1.04</v>
      </c>
    </row>
    <row r="164" spans="1:8" x14ac:dyDescent="0.2">
      <c r="A164" s="91">
        <f t="array" ref="A164">IFERROR(INDEX('Annex 2 Designated EHV charges'!$A$11:$A$400, MATCH(0, IF(ISBLANK('Annex 2 Designated EHV charges'!$A$11:$A$400),1, COUNTIF(A$4:$A163, 'Annex 2 Designated EHV charges'!$A$11:$A$400)), 0)),"")</f>
        <v>894</v>
      </c>
      <c r="B164" s="91">
        <f>IF($A164="","",VLOOKUP($A164,'Annex 2 Designated EHV charges'!$A:$O,2,0))</f>
        <v>894</v>
      </c>
      <c r="C164" s="92" t="str">
        <f>IF($A164="","",VLOOKUP($A164,'Annex 2 Designated EHV charges'!$A:$O,3,0))</f>
        <v>1100039600033</v>
      </c>
      <c r="D164" s="91" t="str">
        <f>IF($A164="","",VLOOKUP($A164,'Annex 2 Designated EHV charges'!$A:$O,7,0))</f>
        <v>Alstom Rugby</v>
      </c>
      <c r="E164" s="94">
        <f>IFERROR(IF(VLOOKUP($A164,'Annex 2 Designated EHV charges'!$A:$P,COLUMN(E164)+4,FALSE)=0,"",VLOOKUP($A164,'Annex 2 Designated EHV charges'!$A:$P,COLUMN(E164)+4,FALSE)),"")</f>
        <v>3.9329999999999998</v>
      </c>
      <c r="F164" s="304">
        <f>IFERROR(IF(VLOOKUP($A164,'Annex 2 Designated EHV charges'!$A:$P,COLUMN(F164)+4,FALSE)=0,"",VLOOKUP($A164,'Annex 2 Designated EHV charges'!$A:$P,COLUMN(F164)+4,FALSE)),"")</f>
        <v>3774.68</v>
      </c>
      <c r="G164" s="304">
        <f>IFERROR(IF(VLOOKUP($A164,'Annex 2 Designated EHV charges'!$A:$P,COLUMN(G164)+4,FALSE)=0,"",VLOOKUP($A164,'Annex 2 Designated EHV charges'!$A:$P,COLUMN(G164)+4,FALSE)),"")</f>
        <v>0.8</v>
      </c>
      <c r="H164" s="304">
        <f>IFERROR(IF(VLOOKUP($A164,'Annex 2 Designated EHV charges'!$A:$P,COLUMN(H164)+4,FALSE)=0,"",VLOOKUP($A164,'Annex 2 Designated EHV charges'!$A:$P,COLUMN(H164)+4,FALSE)),"")</f>
        <v>0.8</v>
      </c>
    </row>
    <row r="165" spans="1:8" x14ac:dyDescent="0.2">
      <c r="A165" s="91">
        <f t="array" ref="A165">IFERROR(INDEX('Annex 2 Designated EHV charges'!$A$11:$A$400, MATCH(0, IF(ISBLANK('Annex 2 Designated EHV charges'!$A$11:$A$400),1, COUNTIF(A$4:$A164, 'Annex 2 Designated EHV charges'!$A$11:$A$400)), 0)),"")</f>
        <v>896</v>
      </c>
      <c r="B165" s="91">
        <f>IF($A165="","",VLOOKUP($A165,'Annex 2 Designated EHV charges'!$A:$O,2,0))</f>
        <v>896</v>
      </c>
      <c r="C165" s="92" t="str">
        <f>IF($A165="","",VLOOKUP($A165,'Annex 2 Designated EHV charges'!$A:$O,3,0))</f>
        <v>1160001363390</v>
      </c>
      <c r="D165" s="91" t="str">
        <f>IF($A165="","",VLOOKUP($A165,'Annex 2 Designated EHV charges'!$A:$O,7,0))</f>
        <v>Low Spinney Wind Farm</v>
      </c>
      <c r="E165" s="94">
        <f>IFERROR(IF(VLOOKUP($A165,'Annex 2 Designated EHV charges'!$A:$P,COLUMN(E165)+4,FALSE)=0,"",VLOOKUP($A165,'Annex 2 Designated EHV charges'!$A:$P,COLUMN(E165)+4,FALSE)),"")</f>
        <v>0.96399999999999997</v>
      </c>
      <c r="F165" s="304">
        <f>IFERROR(IF(VLOOKUP($A165,'Annex 2 Designated EHV charges'!$A:$P,COLUMN(F165)+4,FALSE)=0,"",VLOOKUP($A165,'Annex 2 Designated EHV charges'!$A:$P,COLUMN(F165)+4,FALSE)),"")</f>
        <v>187.92</v>
      </c>
      <c r="G165" s="304">
        <f>IFERROR(IF(VLOOKUP($A165,'Annex 2 Designated EHV charges'!$A:$P,COLUMN(G165)+4,FALSE)=0,"",VLOOKUP($A165,'Annex 2 Designated EHV charges'!$A:$P,COLUMN(G165)+4,FALSE)),"")</f>
        <v>1.74</v>
      </c>
      <c r="H165" s="304">
        <f>IFERROR(IF(VLOOKUP($A165,'Annex 2 Designated EHV charges'!$A:$P,COLUMN(H165)+4,FALSE)=0,"",VLOOKUP($A165,'Annex 2 Designated EHV charges'!$A:$P,COLUMN(H165)+4,FALSE)),"")</f>
        <v>1.74</v>
      </c>
    </row>
    <row r="166" spans="1:8" x14ac:dyDescent="0.2">
      <c r="A166" s="91">
        <f t="array" ref="A166">IFERROR(INDEX('Annex 2 Designated EHV charges'!$A$11:$A$400, MATCH(0, IF(ISBLANK('Annex 2 Designated EHV charges'!$A$11:$A$400),1, COUNTIF(A$4:$A165, 'Annex 2 Designated EHV charges'!$A$11:$A$400)), 0)),"")</f>
        <v>897</v>
      </c>
      <c r="B166" s="91">
        <f>IF($A166="","",VLOOKUP($A166,'Annex 2 Designated EHV charges'!$A:$O,2,0))</f>
        <v>897</v>
      </c>
      <c r="C166" s="92" t="str">
        <f>IF($A166="","",VLOOKUP($A166,'Annex 2 Designated EHV charges'!$A:$O,3,0))</f>
        <v>1160001457392</v>
      </c>
      <c r="D166" s="91" t="str">
        <f>IF($A166="","",VLOOKUP($A166,'Annex 2 Designated EHV charges'!$A:$O,7,0))</f>
        <v>Swinford Wind Farm</v>
      </c>
      <c r="E166" s="94">
        <f>IFERROR(IF(VLOOKUP($A166,'Annex 2 Designated EHV charges'!$A:$P,COLUMN(E166)+4,FALSE)=0,"",VLOOKUP($A166,'Annex 2 Designated EHV charges'!$A:$P,COLUMN(E166)+4,FALSE)),"")</f>
        <v>1.593</v>
      </c>
      <c r="F166" s="304">
        <f>IFERROR(IF(VLOOKUP($A166,'Annex 2 Designated EHV charges'!$A:$P,COLUMN(F166)+4,FALSE)=0,"",VLOOKUP($A166,'Annex 2 Designated EHV charges'!$A:$P,COLUMN(F166)+4,FALSE)),"")</f>
        <v>116.82</v>
      </c>
      <c r="G166" s="304">
        <f>IFERROR(IF(VLOOKUP($A166,'Annex 2 Designated EHV charges'!$A:$P,COLUMN(G166)+4,FALSE)=0,"",VLOOKUP($A166,'Annex 2 Designated EHV charges'!$A:$P,COLUMN(G166)+4,FALSE)),"")</f>
        <v>1.62</v>
      </c>
      <c r="H166" s="304">
        <f>IFERROR(IF(VLOOKUP($A166,'Annex 2 Designated EHV charges'!$A:$P,COLUMN(H166)+4,FALSE)=0,"",VLOOKUP($A166,'Annex 2 Designated EHV charges'!$A:$P,COLUMN(H166)+4,FALSE)),"")</f>
        <v>1.62</v>
      </c>
    </row>
    <row r="167" spans="1:8" x14ac:dyDescent="0.2">
      <c r="A167" s="91">
        <f t="array" ref="A167">IFERROR(INDEX('Annex 2 Designated EHV charges'!$A$11:$A$400, MATCH(0, IF(ISBLANK('Annex 2 Designated EHV charges'!$A$11:$A$400),1, COUNTIF(A$4:$A166, 'Annex 2 Designated EHV charges'!$A$11:$A$400)), 0)),"")</f>
        <v>898</v>
      </c>
      <c r="B167" s="91">
        <f>IF($A167="","",VLOOKUP($A167,'Annex 2 Designated EHV charges'!$A:$O,2,0))</f>
        <v>898</v>
      </c>
      <c r="C167" s="92" t="str">
        <f>IF($A167="","",VLOOKUP($A167,'Annex 2 Designated EHV charges'!$A:$O,3,0))</f>
        <v>1170000117971</v>
      </c>
      <c r="D167" s="91" t="str">
        <f>IF($A167="","",VLOOKUP($A167,'Annex 2 Designated EHV charges'!$A:$O,7,0))</f>
        <v>Yelvertoft Wind Farm</v>
      </c>
      <c r="E167" s="94">
        <f>IFERROR(IF(VLOOKUP($A167,'Annex 2 Designated EHV charges'!$A:$P,COLUMN(E167)+4,FALSE)=0,"",VLOOKUP($A167,'Annex 2 Designated EHV charges'!$A:$P,COLUMN(E167)+4,FALSE)),"")</f>
        <v>1.605</v>
      </c>
      <c r="F167" s="304">
        <f>IFERROR(IF(VLOOKUP($A167,'Annex 2 Designated EHV charges'!$A:$P,COLUMN(F167)+4,FALSE)=0,"",VLOOKUP($A167,'Annex 2 Designated EHV charges'!$A:$P,COLUMN(F167)+4,FALSE)),"")</f>
        <v>70.87</v>
      </c>
      <c r="G167" s="304">
        <f>IFERROR(IF(VLOOKUP($A167,'Annex 2 Designated EHV charges'!$A:$P,COLUMN(G167)+4,FALSE)=0,"",VLOOKUP($A167,'Annex 2 Designated EHV charges'!$A:$P,COLUMN(G167)+4,FALSE)),"")</f>
        <v>1.38</v>
      </c>
      <c r="H167" s="304">
        <f>IFERROR(IF(VLOOKUP($A167,'Annex 2 Designated EHV charges'!$A:$P,COLUMN(H167)+4,FALSE)=0,"",VLOOKUP($A167,'Annex 2 Designated EHV charges'!$A:$P,COLUMN(H167)+4,FALSE)),"")</f>
        <v>1.38</v>
      </c>
    </row>
    <row r="168" spans="1:8" x14ac:dyDescent="0.2">
      <c r="A168" s="91">
        <f t="array" ref="A168">IFERROR(INDEX('Annex 2 Designated EHV charges'!$A$11:$A$400, MATCH(0, IF(ISBLANK('Annex 2 Designated EHV charges'!$A$11:$A$400),1, COUNTIF(A$4:$A167, 'Annex 2 Designated EHV charges'!$A$11:$A$400)), 0)),"")</f>
        <v>899</v>
      </c>
      <c r="B168" s="91">
        <f>IF($A168="","",VLOOKUP($A168,'Annex 2 Designated EHV charges'!$A:$O,2,0))</f>
        <v>899</v>
      </c>
      <c r="C168" s="92" t="str">
        <f>IF($A168="","",VLOOKUP($A168,'Annex 2 Designated EHV charges'!$A:$O,3,0))</f>
        <v xml:space="preserve"> </v>
      </c>
      <c r="D168" s="91" t="str">
        <f>IF($A168="","",VLOOKUP($A168,'Annex 2 Designated EHV charges'!$A:$O,7,0))</f>
        <v>Maxwell House Data Centre</v>
      </c>
      <c r="E168" s="94">
        <f>IFERROR(IF(VLOOKUP($A168,'Annex 2 Designated EHV charges'!$A:$P,COLUMN(E168)+4,FALSE)=0,"",VLOOKUP($A168,'Annex 2 Designated EHV charges'!$A:$P,COLUMN(E168)+4,FALSE)),"")</f>
        <v>1.1579999999999999</v>
      </c>
      <c r="F168" s="304">
        <f>IFERROR(IF(VLOOKUP($A168,'Annex 2 Designated EHV charges'!$A:$P,COLUMN(F168)+4,FALSE)=0,"",VLOOKUP($A168,'Annex 2 Designated EHV charges'!$A:$P,COLUMN(F168)+4,FALSE)),"")</f>
        <v>151.73999999999978</v>
      </c>
      <c r="G168" s="304">
        <f>IFERROR(IF(VLOOKUP($A168,'Annex 2 Designated EHV charges'!$A:$P,COLUMN(G168)+4,FALSE)=0,"",VLOOKUP($A168,'Annex 2 Designated EHV charges'!$A:$P,COLUMN(G168)+4,FALSE)),"")</f>
        <v>0.94</v>
      </c>
      <c r="H168" s="304">
        <f>IFERROR(IF(VLOOKUP($A168,'Annex 2 Designated EHV charges'!$A:$P,COLUMN(H168)+4,FALSE)=0,"",VLOOKUP($A168,'Annex 2 Designated EHV charges'!$A:$P,COLUMN(H168)+4,FALSE)),"")</f>
        <v>0.94</v>
      </c>
    </row>
    <row r="169" spans="1:8" x14ac:dyDescent="0.2">
      <c r="A169" s="91">
        <f t="array" ref="A169">IFERROR(INDEX('Annex 2 Designated EHV charges'!$A$11:$A$400, MATCH(0, IF(ISBLANK('Annex 2 Designated EHV charges'!$A$11:$A$400),1, COUNTIF(A$4:$A168, 'Annex 2 Designated EHV charges'!$A$11:$A$400)), 0)),"")</f>
        <v>902</v>
      </c>
      <c r="B169" s="91">
        <f>IF($A169="","",VLOOKUP($A169,'Annex 2 Designated EHV charges'!$A:$O,2,0))</f>
        <v>902</v>
      </c>
      <c r="C169" s="92" t="str">
        <f>IF($A169="","",VLOOKUP($A169,'Annex 2 Designated EHV charges'!$A:$O,3,0))</f>
        <v>1170000199789</v>
      </c>
      <c r="D169" s="91" t="str">
        <f>IF($A169="","",VLOOKUP($A169,'Annex 2 Designated EHV charges'!$A:$O,7,0))</f>
        <v>Burton Wolds Wind Farm phase 2</v>
      </c>
      <c r="E169" s="94">
        <f>IFERROR(IF(VLOOKUP($A169,'Annex 2 Designated EHV charges'!$A:$P,COLUMN(E169)+4,FALSE)=0,"",VLOOKUP($A169,'Annex 2 Designated EHV charges'!$A:$P,COLUMN(E169)+4,FALSE)),"")</f>
        <v>1.714</v>
      </c>
      <c r="F169" s="304">
        <f>IFERROR(IF(VLOOKUP($A169,'Annex 2 Designated EHV charges'!$A:$P,COLUMN(F169)+4,FALSE)=0,"",VLOOKUP($A169,'Annex 2 Designated EHV charges'!$A:$P,COLUMN(F169)+4,FALSE)),"")</f>
        <v>85.88</v>
      </c>
      <c r="G169" s="304">
        <f>IFERROR(IF(VLOOKUP($A169,'Annex 2 Designated EHV charges'!$A:$P,COLUMN(G169)+4,FALSE)=0,"",VLOOKUP($A169,'Annex 2 Designated EHV charges'!$A:$P,COLUMN(G169)+4,FALSE)),"")</f>
        <v>2.06</v>
      </c>
      <c r="H169" s="304">
        <f>IFERROR(IF(VLOOKUP($A169,'Annex 2 Designated EHV charges'!$A:$P,COLUMN(H169)+4,FALSE)=0,"",VLOOKUP($A169,'Annex 2 Designated EHV charges'!$A:$P,COLUMN(H169)+4,FALSE)),"")</f>
        <v>2.06</v>
      </c>
    </row>
    <row r="170" spans="1:8" x14ac:dyDescent="0.2">
      <c r="A170" s="91">
        <f t="array" ref="A170">IFERROR(INDEX('Annex 2 Designated EHV charges'!$A$11:$A$400, MATCH(0, IF(ISBLANK('Annex 2 Designated EHV charges'!$A$11:$A$400),1, COUNTIF(A$4:$A169, 'Annex 2 Designated EHV charges'!$A$11:$A$400)), 0)),"")</f>
        <v>903</v>
      </c>
      <c r="B170" s="91">
        <f>IF($A170="","",VLOOKUP($A170,'Annex 2 Designated EHV charges'!$A:$O,2,0))</f>
        <v>903</v>
      </c>
      <c r="C170" s="92" t="str">
        <f>IF($A170="","",VLOOKUP($A170,'Annex 2 Designated EHV charges'!$A:$O,3,0))</f>
        <v>1170000137579</v>
      </c>
      <c r="D170" s="91" t="str">
        <f>IF($A170="","",VLOOKUP($A170,'Annex 2 Designated EHV charges'!$A:$O,7,0))</f>
        <v>Shacks Barn PV</v>
      </c>
      <c r="E170" s="94" t="str">
        <f>IFERROR(IF(VLOOKUP($A170,'Annex 2 Designated EHV charges'!$A:$P,COLUMN(E170)+4,FALSE)=0,"",VLOOKUP($A170,'Annex 2 Designated EHV charges'!$A:$P,COLUMN(E170)+4,FALSE)),"")</f>
        <v/>
      </c>
      <c r="F170" s="304">
        <f>IFERROR(IF(VLOOKUP($A170,'Annex 2 Designated EHV charges'!$A:$P,COLUMN(F170)+4,FALSE)=0,"",VLOOKUP($A170,'Annex 2 Designated EHV charges'!$A:$P,COLUMN(F170)+4,FALSE)),"")</f>
        <v>11.759999999999991</v>
      </c>
      <c r="G170" s="304">
        <f>IFERROR(IF(VLOOKUP($A170,'Annex 2 Designated EHV charges'!$A:$P,COLUMN(G170)+4,FALSE)=0,"",VLOOKUP($A170,'Annex 2 Designated EHV charges'!$A:$P,COLUMN(G170)+4,FALSE)),"")</f>
        <v>1.65</v>
      </c>
      <c r="H170" s="304">
        <f>IFERROR(IF(VLOOKUP($A170,'Annex 2 Designated EHV charges'!$A:$P,COLUMN(H170)+4,FALSE)=0,"",VLOOKUP($A170,'Annex 2 Designated EHV charges'!$A:$P,COLUMN(H170)+4,FALSE)),"")</f>
        <v>1.65</v>
      </c>
    </row>
    <row r="171" spans="1:8" x14ac:dyDescent="0.2">
      <c r="A171" s="91">
        <f t="array" ref="A171">IFERROR(INDEX('Annex 2 Designated EHV charges'!$A$11:$A$400, MATCH(0, IF(ISBLANK('Annex 2 Designated EHV charges'!$A$11:$A$400),1, COUNTIF(A$4:$A170, 'Annex 2 Designated EHV charges'!$A$11:$A$400)), 0)),"")</f>
        <v>904</v>
      </c>
      <c r="B171" s="91">
        <f>IF($A171="","",VLOOKUP($A171,'Annex 2 Designated EHV charges'!$A:$O,2,0))</f>
        <v>904</v>
      </c>
      <c r="C171" s="92" t="str">
        <f>IF($A171="","",VLOOKUP($A171,'Annex 2 Designated EHV charges'!$A:$O,3,0))</f>
        <v>1160001324665</v>
      </c>
      <c r="D171" s="91" t="str">
        <f>IF($A171="","",VLOOKUP($A171,'Annex 2 Designated EHV charges'!$A:$O,7,0))</f>
        <v>Hatton Gas Compressor</v>
      </c>
      <c r="E171" s="94" t="str">
        <f>IFERROR(IF(VLOOKUP($A171,'Annex 2 Designated EHV charges'!$A:$P,COLUMN(E171)+4,FALSE)=0,"",VLOOKUP($A171,'Annex 2 Designated EHV charges'!$A:$P,COLUMN(E171)+4,FALSE)),"")</f>
        <v/>
      </c>
      <c r="F171" s="304">
        <f>IFERROR(IF(VLOOKUP($A171,'Annex 2 Designated EHV charges'!$A:$P,COLUMN(F171)+4,FALSE)=0,"",VLOOKUP($A171,'Annex 2 Designated EHV charges'!$A:$P,COLUMN(F171)+4,FALSE)),"")</f>
        <v>934.17000000000007</v>
      </c>
      <c r="G171" s="304">
        <f>IFERROR(IF(VLOOKUP($A171,'Annex 2 Designated EHV charges'!$A:$P,COLUMN(G171)+4,FALSE)=0,"",VLOOKUP($A171,'Annex 2 Designated EHV charges'!$A:$P,COLUMN(G171)+4,FALSE)),"")</f>
        <v>0.94</v>
      </c>
      <c r="H171" s="304">
        <f>IFERROR(IF(VLOOKUP($A171,'Annex 2 Designated EHV charges'!$A:$P,COLUMN(H171)+4,FALSE)=0,"",VLOOKUP($A171,'Annex 2 Designated EHV charges'!$A:$P,COLUMN(H171)+4,FALSE)),"")</f>
        <v>0.94</v>
      </c>
    </row>
    <row r="172" spans="1:8" x14ac:dyDescent="0.2">
      <c r="A172" s="91">
        <f t="array" ref="A172">IFERROR(INDEX('Annex 2 Designated EHV charges'!$A$11:$A$400, MATCH(0, IF(ISBLANK('Annex 2 Designated EHV charges'!$A$11:$A$400),1, COUNTIF(A$4:$A171, 'Annex 2 Designated EHV charges'!$A$11:$A$400)), 0)),"")</f>
        <v>905</v>
      </c>
      <c r="B172" s="91">
        <f>IF($A172="","",VLOOKUP($A172,'Annex 2 Designated EHV charges'!$A:$O,2,0))</f>
        <v>905</v>
      </c>
      <c r="C172" s="92" t="str">
        <f>IF($A172="","",VLOOKUP($A172,'Annex 2 Designated EHV charges'!$A:$O,3,0))</f>
        <v>1170000112477</v>
      </c>
      <c r="D172" s="91" t="str">
        <f>IF($A172="","",VLOOKUP($A172,'Annex 2 Designated EHV charges'!$A:$O,7,0))</f>
        <v>North Hykeham EFW</v>
      </c>
      <c r="E172" s="94" t="str">
        <f>IFERROR(IF(VLOOKUP($A172,'Annex 2 Designated EHV charges'!$A:$P,COLUMN(E172)+4,FALSE)=0,"",VLOOKUP($A172,'Annex 2 Designated EHV charges'!$A:$P,COLUMN(E172)+4,FALSE)),"")</f>
        <v/>
      </c>
      <c r="F172" s="304">
        <f>IFERROR(IF(VLOOKUP($A172,'Annex 2 Designated EHV charges'!$A:$P,COLUMN(F172)+4,FALSE)=0,"",VLOOKUP($A172,'Annex 2 Designated EHV charges'!$A:$P,COLUMN(F172)+4,FALSE)),"")</f>
        <v>50.13</v>
      </c>
      <c r="G172" s="304">
        <f>IFERROR(IF(VLOOKUP($A172,'Annex 2 Designated EHV charges'!$A:$P,COLUMN(G172)+4,FALSE)=0,"",VLOOKUP($A172,'Annex 2 Designated EHV charges'!$A:$P,COLUMN(G172)+4,FALSE)),"")</f>
        <v>2.4</v>
      </c>
      <c r="H172" s="304">
        <f>IFERROR(IF(VLOOKUP($A172,'Annex 2 Designated EHV charges'!$A:$P,COLUMN(H172)+4,FALSE)=0,"",VLOOKUP($A172,'Annex 2 Designated EHV charges'!$A:$P,COLUMN(H172)+4,FALSE)),"")</f>
        <v>2.4</v>
      </c>
    </row>
    <row r="173" spans="1:8" x14ac:dyDescent="0.2">
      <c r="A173" s="91">
        <f t="array" ref="A173">IFERROR(INDEX('Annex 2 Designated EHV charges'!$A$11:$A$400, MATCH(0, IF(ISBLANK('Annex 2 Designated EHV charges'!$A$11:$A$400),1, COUNTIF(A$4:$A172, 'Annex 2 Designated EHV charges'!$A$11:$A$400)), 0)),"")</f>
        <v>906</v>
      </c>
      <c r="B173" s="91">
        <f>IF($A173="","",VLOOKUP($A173,'Annex 2 Designated EHV charges'!$A:$O,2,0))</f>
        <v>906</v>
      </c>
      <c r="C173" s="92" t="str">
        <f>IF($A173="","",VLOOKUP($A173,'Annex 2 Designated EHV charges'!$A:$O,3,0))</f>
        <v>1160001415347</v>
      </c>
      <c r="D173" s="91" t="str">
        <f>IF($A173="","",VLOOKUP($A173,'Annex 2 Designated EHV charges'!$A:$O,7,0))</f>
        <v>Sleaford Renewable Energy Plant</v>
      </c>
      <c r="E173" s="94" t="str">
        <f>IFERROR(IF(VLOOKUP($A173,'Annex 2 Designated EHV charges'!$A:$P,COLUMN(E173)+4,FALSE)=0,"",VLOOKUP($A173,'Annex 2 Designated EHV charges'!$A:$P,COLUMN(E173)+4,FALSE)),"")</f>
        <v/>
      </c>
      <c r="F173" s="304">
        <f>IFERROR(IF(VLOOKUP($A173,'Annex 2 Designated EHV charges'!$A:$P,COLUMN(F173)+4,FALSE)=0,"",VLOOKUP($A173,'Annex 2 Designated EHV charges'!$A:$P,COLUMN(F173)+4,FALSE)),"")</f>
        <v>179.93</v>
      </c>
      <c r="G173" s="304">
        <f>IFERROR(IF(VLOOKUP($A173,'Annex 2 Designated EHV charges'!$A:$P,COLUMN(G173)+4,FALSE)=0,"",VLOOKUP($A173,'Annex 2 Designated EHV charges'!$A:$P,COLUMN(G173)+4,FALSE)),"")</f>
        <v>2.3199999999999998</v>
      </c>
      <c r="H173" s="304">
        <f>IFERROR(IF(VLOOKUP($A173,'Annex 2 Designated EHV charges'!$A:$P,COLUMN(H173)+4,FALSE)=0,"",VLOOKUP($A173,'Annex 2 Designated EHV charges'!$A:$P,COLUMN(H173)+4,FALSE)),"")</f>
        <v>2.3199999999999998</v>
      </c>
    </row>
    <row r="174" spans="1:8" x14ac:dyDescent="0.2">
      <c r="A174" s="91">
        <f t="array" ref="A174">IFERROR(INDEX('Annex 2 Designated EHV charges'!$A$11:$A$400, MATCH(0, IF(ISBLANK('Annex 2 Designated EHV charges'!$A$11:$A$400),1, COUNTIF(A$4:$A173, 'Annex 2 Designated EHV charges'!$A$11:$A$400)), 0)),"")</f>
        <v>907</v>
      </c>
      <c r="B174" s="91">
        <f>IF($A174="","",VLOOKUP($A174,'Annex 2 Designated EHV charges'!$A:$O,2,0))</f>
        <v>907</v>
      </c>
      <c r="C174" s="92" t="str">
        <f>IF($A174="","",VLOOKUP($A174,'Annex 2 Designated EHV charges'!$A:$O,3,0))</f>
        <v>1170000059210</v>
      </c>
      <c r="D174" s="91" t="str">
        <f>IF($A174="","",VLOOKUP($A174,'Annex 2 Designated EHV charges'!$A:$O,7,0))</f>
        <v>Bilsthorpe Wind Farm</v>
      </c>
      <c r="E174" s="94">
        <f>IFERROR(IF(VLOOKUP($A174,'Annex 2 Designated EHV charges'!$A:$P,COLUMN(E174)+4,FALSE)=0,"",VLOOKUP($A174,'Annex 2 Designated EHV charges'!$A:$P,COLUMN(E174)+4,FALSE)),"")</f>
        <v>0.48799999999999999</v>
      </c>
      <c r="F174" s="304">
        <f>IFERROR(IF(VLOOKUP($A174,'Annex 2 Designated EHV charges'!$A:$P,COLUMN(F174)+4,FALSE)=0,"",VLOOKUP($A174,'Annex 2 Designated EHV charges'!$A:$P,COLUMN(F174)+4,FALSE)),"")</f>
        <v>19.63</v>
      </c>
      <c r="G174" s="304">
        <f>IFERROR(IF(VLOOKUP($A174,'Annex 2 Designated EHV charges'!$A:$P,COLUMN(G174)+4,FALSE)=0,"",VLOOKUP($A174,'Annex 2 Designated EHV charges'!$A:$P,COLUMN(G174)+4,FALSE)),"")</f>
        <v>0.63</v>
      </c>
      <c r="H174" s="304">
        <f>IFERROR(IF(VLOOKUP($A174,'Annex 2 Designated EHV charges'!$A:$P,COLUMN(H174)+4,FALSE)=0,"",VLOOKUP($A174,'Annex 2 Designated EHV charges'!$A:$P,COLUMN(H174)+4,FALSE)),"")</f>
        <v>0.63</v>
      </c>
    </row>
    <row r="175" spans="1:8" x14ac:dyDescent="0.2">
      <c r="A175" s="91">
        <f t="array" ref="A175">IFERROR(INDEX('Annex 2 Designated EHV charges'!$A$11:$A$400, MATCH(0, IF(ISBLANK('Annex 2 Designated EHV charges'!$A$11:$A$400),1, COUNTIF(A$4:$A174, 'Annex 2 Designated EHV charges'!$A$11:$A$400)), 0)),"")</f>
        <v>908</v>
      </c>
      <c r="B175" s="91">
        <f>IF($A175="","",VLOOKUP($A175,'Annex 2 Designated EHV charges'!$A:$O,2,0))</f>
        <v>908</v>
      </c>
      <c r="C175" s="92" t="str">
        <f>IF($A175="","",VLOOKUP($A175,'Annex 2 Designated EHV charges'!$A:$O,3,0))</f>
        <v>1170000117944</v>
      </c>
      <c r="D175" s="91" t="str">
        <f>IF($A175="","",VLOOKUP($A175,'Annex 2 Designated EHV charges'!$A:$O,7,0))</f>
        <v>Old Dalby Lodge Wind Farm</v>
      </c>
      <c r="E175" s="94">
        <f>IFERROR(IF(VLOOKUP($A175,'Annex 2 Designated EHV charges'!$A:$P,COLUMN(E175)+4,FALSE)=0,"",VLOOKUP($A175,'Annex 2 Designated EHV charges'!$A:$P,COLUMN(E175)+4,FALSE)),"")</f>
        <v>1.2230000000000001</v>
      </c>
      <c r="F175" s="304">
        <f>IFERROR(IF(VLOOKUP($A175,'Annex 2 Designated EHV charges'!$A:$P,COLUMN(F175)+4,FALSE)=0,"",VLOOKUP($A175,'Annex 2 Designated EHV charges'!$A:$P,COLUMN(F175)+4,FALSE)),"")</f>
        <v>10.32</v>
      </c>
      <c r="G175" s="304">
        <f>IFERROR(IF(VLOOKUP($A175,'Annex 2 Designated EHV charges'!$A:$P,COLUMN(G175)+4,FALSE)=0,"",VLOOKUP($A175,'Annex 2 Designated EHV charges'!$A:$P,COLUMN(G175)+4,FALSE)),"")</f>
        <v>1.69</v>
      </c>
      <c r="H175" s="304">
        <f>IFERROR(IF(VLOOKUP($A175,'Annex 2 Designated EHV charges'!$A:$P,COLUMN(H175)+4,FALSE)=0,"",VLOOKUP($A175,'Annex 2 Designated EHV charges'!$A:$P,COLUMN(H175)+4,FALSE)),"")</f>
        <v>1.69</v>
      </c>
    </row>
    <row r="176" spans="1:8" x14ac:dyDescent="0.2">
      <c r="A176" s="91">
        <f t="array" ref="A176">IFERROR(INDEX('Annex 2 Designated EHV charges'!$A$11:$A$400, MATCH(0, IF(ISBLANK('Annex 2 Designated EHV charges'!$A$11:$A$400),1, COUNTIF(A$4:$A175, 'Annex 2 Designated EHV charges'!$A$11:$A$400)), 0)),"")</f>
        <v>909</v>
      </c>
      <c r="B176" s="91">
        <f>IF($A176="","",VLOOKUP($A176,'Annex 2 Designated EHV charges'!$A:$O,2,0))</f>
        <v>909</v>
      </c>
      <c r="C176" s="92" t="str">
        <f>IF($A176="","",VLOOKUP($A176,'Annex 2 Designated EHV charges'!$A:$O,3,0))</f>
        <v>1170000146670</v>
      </c>
      <c r="D176" s="91" t="str">
        <f>IF($A176="","",VLOOKUP($A176,'Annex 2 Designated EHV charges'!$A:$O,7,0))</f>
        <v>Willoughby STOR generation</v>
      </c>
      <c r="E176" s="94">
        <f>IFERROR(IF(VLOOKUP($A176,'Annex 2 Designated EHV charges'!$A:$P,COLUMN(E176)+4,FALSE)=0,"",VLOOKUP($A176,'Annex 2 Designated EHV charges'!$A:$P,COLUMN(E176)+4,FALSE)),"")</f>
        <v>1.361</v>
      </c>
      <c r="F176" s="304">
        <f>IFERROR(IF(VLOOKUP($A176,'Annex 2 Designated EHV charges'!$A:$P,COLUMN(F176)+4,FALSE)=0,"",VLOOKUP($A176,'Annex 2 Designated EHV charges'!$A:$P,COLUMN(F176)+4,FALSE)),"")</f>
        <v>259.64</v>
      </c>
      <c r="G176" s="304">
        <f>IFERROR(IF(VLOOKUP($A176,'Annex 2 Designated EHV charges'!$A:$P,COLUMN(G176)+4,FALSE)=0,"",VLOOKUP($A176,'Annex 2 Designated EHV charges'!$A:$P,COLUMN(G176)+4,FALSE)),"")</f>
        <v>2.04</v>
      </c>
      <c r="H176" s="304">
        <f>IFERROR(IF(VLOOKUP($A176,'Annex 2 Designated EHV charges'!$A:$P,COLUMN(H176)+4,FALSE)=0,"",VLOOKUP($A176,'Annex 2 Designated EHV charges'!$A:$P,COLUMN(H176)+4,FALSE)),"")</f>
        <v>2.04</v>
      </c>
    </row>
    <row r="177" spans="1:8" x14ac:dyDescent="0.2">
      <c r="A177" s="91">
        <f t="array" ref="A177">IFERROR(INDEX('Annex 2 Designated EHV charges'!$A$11:$A$400, MATCH(0, IF(ISBLANK('Annex 2 Designated EHV charges'!$A$11:$A$400),1, COUNTIF(A$4:$A176, 'Annex 2 Designated EHV charges'!$A$11:$A$400)), 0)),"")</f>
        <v>910</v>
      </c>
      <c r="B177" s="91">
        <f>IF($A177="","",VLOOKUP($A177,'Annex 2 Designated EHV charges'!$A:$O,2,0))</f>
        <v>910</v>
      </c>
      <c r="C177" s="92" t="str">
        <f>IF($A177="","",VLOOKUP($A177,'Annex 2 Designated EHV charges'!$A:$O,3,0))</f>
        <v>1130000085288</v>
      </c>
      <c r="D177" s="91" t="str">
        <f>IF($A177="","",VLOOKUP($A177,'Annex 2 Designated EHV charges'!$A:$O,7,0))</f>
        <v>Rolls Royce AB&amp;E 33kV</v>
      </c>
      <c r="E177" s="94">
        <f>IFERROR(IF(VLOOKUP($A177,'Annex 2 Designated EHV charges'!$A:$P,COLUMN(E177)+4,FALSE)=0,"",VLOOKUP($A177,'Annex 2 Designated EHV charges'!$A:$P,COLUMN(E177)+4,FALSE)),"")</f>
        <v>2.8730000000000002</v>
      </c>
      <c r="F177" s="304">
        <f>IFERROR(IF(VLOOKUP($A177,'Annex 2 Designated EHV charges'!$A:$P,COLUMN(F177)+4,FALSE)=0,"",VLOOKUP($A177,'Annex 2 Designated EHV charges'!$A:$P,COLUMN(F177)+4,FALSE)),"")</f>
        <v>312.82999999999993</v>
      </c>
      <c r="G177" s="304">
        <f>IFERROR(IF(VLOOKUP($A177,'Annex 2 Designated EHV charges'!$A:$P,COLUMN(G177)+4,FALSE)=0,"",VLOOKUP($A177,'Annex 2 Designated EHV charges'!$A:$P,COLUMN(G177)+4,FALSE)),"")</f>
        <v>1.04</v>
      </c>
      <c r="H177" s="304">
        <f>IFERROR(IF(VLOOKUP($A177,'Annex 2 Designated EHV charges'!$A:$P,COLUMN(H177)+4,FALSE)=0,"",VLOOKUP($A177,'Annex 2 Designated EHV charges'!$A:$P,COLUMN(H177)+4,FALSE)),"")</f>
        <v>1.04</v>
      </c>
    </row>
    <row r="178" spans="1:8" x14ac:dyDescent="0.2">
      <c r="A178" s="91">
        <f t="array" ref="A178">IFERROR(INDEX('Annex 2 Designated EHV charges'!$A$11:$A$400, MATCH(0, IF(ISBLANK('Annex 2 Designated EHV charges'!$A$11:$A$400),1, COUNTIF(A$4:$A177, 'Annex 2 Designated EHV charges'!$A$11:$A$400)), 0)),"")</f>
        <v>911</v>
      </c>
      <c r="B178" s="91">
        <f>IF($A178="","",VLOOKUP($A178,'Annex 2 Designated EHV charges'!$A:$O,2,0))</f>
        <v>911</v>
      </c>
      <c r="C178" s="92" t="str">
        <f>IF($A178="","",VLOOKUP($A178,'Annex 2 Designated EHV charges'!$A:$O,3,0))</f>
        <v>1170000110600</v>
      </c>
      <c r="D178" s="91" t="str">
        <f>IF($A178="","",VLOOKUP($A178,'Annex 2 Designated EHV charges'!$A:$O,7,0))</f>
        <v>The Grange Wind Farm</v>
      </c>
      <c r="E178" s="94">
        <f>IFERROR(IF(VLOOKUP($A178,'Annex 2 Designated EHV charges'!$A:$P,COLUMN(E178)+4,FALSE)=0,"",VLOOKUP($A178,'Annex 2 Designated EHV charges'!$A:$P,COLUMN(E178)+4,FALSE)),"")</f>
        <v>2.319</v>
      </c>
      <c r="F178" s="304">
        <f>IFERROR(IF(VLOOKUP($A178,'Annex 2 Designated EHV charges'!$A:$P,COLUMN(F178)+4,FALSE)=0,"",VLOOKUP($A178,'Annex 2 Designated EHV charges'!$A:$P,COLUMN(F178)+4,FALSE)),"")</f>
        <v>43.569999999999993</v>
      </c>
      <c r="G178" s="304">
        <f>IFERROR(IF(VLOOKUP($A178,'Annex 2 Designated EHV charges'!$A:$P,COLUMN(G178)+4,FALSE)=0,"",VLOOKUP($A178,'Annex 2 Designated EHV charges'!$A:$P,COLUMN(G178)+4,FALSE)),"")</f>
        <v>2.23</v>
      </c>
      <c r="H178" s="304">
        <f>IFERROR(IF(VLOOKUP($A178,'Annex 2 Designated EHV charges'!$A:$P,COLUMN(H178)+4,FALSE)=0,"",VLOOKUP($A178,'Annex 2 Designated EHV charges'!$A:$P,COLUMN(H178)+4,FALSE)),"")</f>
        <v>2.23</v>
      </c>
    </row>
    <row r="179" spans="1:8" x14ac:dyDescent="0.2">
      <c r="A179" s="91">
        <f t="array" ref="A179">IFERROR(INDEX('Annex 2 Designated EHV charges'!$A$11:$A$400, MATCH(0, IF(ISBLANK('Annex 2 Designated EHV charges'!$A$11:$A$400),1, COUNTIF(A$4:$A178, 'Annex 2 Designated EHV charges'!$A$11:$A$400)), 0)),"")</f>
        <v>912</v>
      </c>
      <c r="B179" s="91">
        <f>IF($A179="","",VLOOKUP($A179,'Annex 2 Designated EHV charges'!$A:$O,2,0))</f>
        <v>912</v>
      </c>
      <c r="C179" s="92" t="str">
        <f>IF($A179="","",VLOOKUP($A179,'Annex 2 Designated EHV charges'!$A:$O,3,0))</f>
        <v>1170000111881</v>
      </c>
      <c r="D179" s="91" t="str">
        <f>IF($A179="","",VLOOKUP($A179,'Annex 2 Designated EHV charges'!$A:$O,7,0))</f>
        <v>Clay Lake STOR</v>
      </c>
      <c r="E179" s="94">
        <f>IFERROR(IF(VLOOKUP($A179,'Annex 2 Designated EHV charges'!$A:$P,COLUMN(E179)+4,FALSE)=0,"",VLOOKUP($A179,'Annex 2 Designated EHV charges'!$A:$P,COLUMN(E179)+4,FALSE)),"")</f>
        <v>2.3290000000000002</v>
      </c>
      <c r="F179" s="304">
        <f>IFERROR(IF(VLOOKUP($A179,'Annex 2 Designated EHV charges'!$A:$P,COLUMN(F179)+4,FALSE)=0,"",VLOOKUP($A179,'Annex 2 Designated EHV charges'!$A:$P,COLUMN(F179)+4,FALSE)),"")</f>
        <v>156.42000000000002</v>
      </c>
      <c r="G179" s="304">
        <f>IFERROR(IF(VLOOKUP($A179,'Annex 2 Designated EHV charges'!$A:$P,COLUMN(G179)+4,FALSE)=0,"",VLOOKUP($A179,'Annex 2 Designated EHV charges'!$A:$P,COLUMN(G179)+4,FALSE)),"")</f>
        <v>2.44</v>
      </c>
      <c r="H179" s="304">
        <f>IFERROR(IF(VLOOKUP($A179,'Annex 2 Designated EHV charges'!$A:$P,COLUMN(H179)+4,FALSE)=0,"",VLOOKUP($A179,'Annex 2 Designated EHV charges'!$A:$P,COLUMN(H179)+4,FALSE)),"")</f>
        <v>2.44</v>
      </c>
    </row>
    <row r="180" spans="1:8" x14ac:dyDescent="0.2">
      <c r="A180" s="91">
        <f t="array" ref="A180">IFERROR(INDEX('Annex 2 Designated EHV charges'!$A$11:$A$400, MATCH(0, IF(ISBLANK('Annex 2 Designated EHV charges'!$A$11:$A$400),1, COUNTIF(A$4:$A179, 'Annex 2 Designated EHV charges'!$A$11:$A$400)), 0)),"")</f>
        <v>913</v>
      </c>
      <c r="B180" s="91">
        <f>IF($A180="","",VLOOKUP($A180,'Annex 2 Designated EHV charges'!$A:$O,2,0))</f>
        <v>913</v>
      </c>
      <c r="C180" s="92" t="str">
        <f>IF($A180="","",VLOOKUP($A180,'Annex 2 Designated EHV charges'!$A:$O,3,0))</f>
        <v>1170000113443</v>
      </c>
      <c r="D180" s="91" t="str">
        <f>IF($A180="","",VLOOKUP($A180,'Annex 2 Designated EHV charges'!$A:$O,7,0))</f>
        <v>Balderton STOR</v>
      </c>
      <c r="E180" s="94">
        <f>IFERROR(IF(VLOOKUP($A180,'Annex 2 Designated EHV charges'!$A:$P,COLUMN(E180)+4,FALSE)=0,"",VLOOKUP($A180,'Annex 2 Designated EHV charges'!$A:$P,COLUMN(E180)+4,FALSE)),"")</f>
        <v>3.1059999999999999</v>
      </c>
      <c r="F180" s="304">
        <f>IFERROR(IF(VLOOKUP($A180,'Annex 2 Designated EHV charges'!$A:$P,COLUMN(F180)+4,FALSE)=0,"",VLOOKUP($A180,'Annex 2 Designated EHV charges'!$A:$P,COLUMN(F180)+4,FALSE)),"")</f>
        <v>3.1</v>
      </c>
      <c r="G180" s="304">
        <f>IFERROR(IF(VLOOKUP($A180,'Annex 2 Designated EHV charges'!$A:$P,COLUMN(G180)+4,FALSE)=0,"",VLOOKUP($A180,'Annex 2 Designated EHV charges'!$A:$P,COLUMN(G180)+4,FALSE)),"")</f>
        <v>2.81</v>
      </c>
      <c r="H180" s="304">
        <f>IFERROR(IF(VLOOKUP($A180,'Annex 2 Designated EHV charges'!$A:$P,COLUMN(H180)+4,FALSE)=0,"",VLOOKUP($A180,'Annex 2 Designated EHV charges'!$A:$P,COLUMN(H180)+4,FALSE)),"")</f>
        <v>2.81</v>
      </c>
    </row>
    <row r="181" spans="1:8" x14ac:dyDescent="0.2">
      <c r="A181" s="91">
        <f t="array" ref="A181">IFERROR(INDEX('Annex 2 Designated EHV charges'!$A$11:$A$400, MATCH(0, IF(ISBLANK('Annex 2 Designated EHV charges'!$A$11:$A$400),1, COUNTIF(A$4:$A180, 'Annex 2 Designated EHV charges'!$A$11:$A$400)), 0)),"")</f>
        <v>914</v>
      </c>
      <c r="B181" s="91">
        <f>IF($A181="","",VLOOKUP($A181,'Annex 2 Designated EHV charges'!$A:$O,2,0))</f>
        <v>914</v>
      </c>
      <c r="C181" s="92" t="str">
        <f>IF($A181="","",VLOOKUP($A181,'Annex 2 Designated EHV charges'!$A:$O,3,0))</f>
        <v>1170000172954</v>
      </c>
      <c r="D181" s="91" t="str">
        <f>IF($A181="","",VLOOKUP($A181,'Annex 2 Designated EHV charges'!$A:$O,7,0))</f>
        <v>Wymeswold Solar Park</v>
      </c>
      <c r="E181" s="94">
        <f>IFERROR(IF(VLOOKUP($A181,'Annex 2 Designated EHV charges'!$A:$P,COLUMN(E181)+4,FALSE)=0,"",VLOOKUP($A181,'Annex 2 Designated EHV charges'!$A:$P,COLUMN(E181)+4,FALSE)),"")</f>
        <v>1.3560000000000001</v>
      </c>
      <c r="F181" s="304">
        <f>IFERROR(IF(VLOOKUP($A181,'Annex 2 Designated EHV charges'!$A:$P,COLUMN(F181)+4,FALSE)=0,"",VLOOKUP($A181,'Annex 2 Designated EHV charges'!$A:$P,COLUMN(F181)+4,FALSE)),"")</f>
        <v>10.93</v>
      </c>
      <c r="G181" s="304">
        <f>IFERROR(IF(VLOOKUP($A181,'Annex 2 Designated EHV charges'!$A:$P,COLUMN(G181)+4,FALSE)=0,"",VLOOKUP($A181,'Annex 2 Designated EHV charges'!$A:$P,COLUMN(G181)+4,FALSE)),"")</f>
        <v>3.76</v>
      </c>
      <c r="H181" s="304">
        <f>IFERROR(IF(VLOOKUP($A181,'Annex 2 Designated EHV charges'!$A:$P,COLUMN(H181)+4,FALSE)=0,"",VLOOKUP($A181,'Annex 2 Designated EHV charges'!$A:$P,COLUMN(H181)+4,FALSE)),"")</f>
        <v>3.76</v>
      </c>
    </row>
    <row r="182" spans="1:8" x14ac:dyDescent="0.2">
      <c r="A182" s="91">
        <f t="array" ref="A182">IFERROR(INDEX('Annex 2 Designated EHV charges'!$A$11:$A$400, MATCH(0, IF(ISBLANK('Annex 2 Designated EHV charges'!$A$11:$A$400),1, COUNTIF(A$4:$A181, 'Annex 2 Designated EHV charges'!$A$11:$A$400)), 0)),"")</f>
        <v>915</v>
      </c>
      <c r="B182" s="91">
        <f>IF($A182="","",VLOOKUP($A182,'Annex 2 Designated EHV charges'!$A:$O,2,0))</f>
        <v>915</v>
      </c>
      <c r="C182" s="92" t="str">
        <f>IF($A182="","",VLOOKUP($A182,'Annex 2 Designated EHV charges'!$A:$O,3,0))</f>
        <v>1170000722696</v>
      </c>
      <c r="D182" s="91" t="str">
        <f>IF($A182="","",VLOOKUP($A182,'Annex 2 Designated EHV charges'!$A:$O,7,0))</f>
        <v>French Farm Wind Farm</v>
      </c>
      <c r="E182" s="94">
        <f>IFERROR(IF(VLOOKUP($A182,'Annex 2 Designated EHV charges'!$A:$P,COLUMN(E182)+4,FALSE)=0,"",VLOOKUP($A182,'Annex 2 Designated EHV charges'!$A:$P,COLUMN(E182)+4,FALSE)),"")</f>
        <v>2.286</v>
      </c>
      <c r="F182" s="304">
        <f>IFERROR(IF(VLOOKUP($A182,'Annex 2 Designated EHV charges'!$A:$P,COLUMN(F182)+4,FALSE)=0,"",VLOOKUP($A182,'Annex 2 Designated EHV charges'!$A:$P,COLUMN(F182)+4,FALSE)),"")</f>
        <v>118.49</v>
      </c>
      <c r="G182" s="304">
        <f>IFERROR(IF(VLOOKUP($A182,'Annex 2 Designated EHV charges'!$A:$P,COLUMN(G182)+4,FALSE)=0,"",VLOOKUP($A182,'Annex 2 Designated EHV charges'!$A:$P,COLUMN(G182)+4,FALSE)),"")</f>
        <v>2.21</v>
      </c>
      <c r="H182" s="304">
        <f>IFERROR(IF(VLOOKUP($A182,'Annex 2 Designated EHV charges'!$A:$P,COLUMN(H182)+4,FALSE)=0,"",VLOOKUP($A182,'Annex 2 Designated EHV charges'!$A:$P,COLUMN(H182)+4,FALSE)),"")</f>
        <v>2.21</v>
      </c>
    </row>
    <row r="183" spans="1:8" x14ac:dyDescent="0.2">
      <c r="A183" s="91">
        <f t="array" ref="A183">IFERROR(INDEX('Annex 2 Designated EHV charges'!$A$11:$A$400, MATCH(0, IF(ISBLANK('Annex 2 Designated EHV charges'!$A$11:$A$400),1, COUNTIF(A$4:$A182, 'Annex 2 Designated EHV charges'!$A$11:$A$400)), 0)),"")</f>
        <v>916</v>
      </c>
      <c r="B183" s="91">
        <f>IF($A183="","",VLOOKUP($A183,'Annex 2 Designated EHV charges'!$A:$O,2,0))</f>
        <v>916</v>
      </c>
      <c r="C183" s="92" t="str">
        <f>IF($A183="","",VLOOKUP($A183,'Annex 2 Designated EHV charges'!$A:$O,3,0))</f>
        <v>1170000398486</v>
      </c>
      <c r="D183" s="91" t="str">
        <f>IF($A183="","",VLOOKUP($A183,'Annex 2 Designated EHV charges'!$A:$O,7,0))</f>
        <v>Lilbourne Wind Farm</v>
      </c>
      <c r="E183" s="94">
        <f>IFERROR(IF(VLOOKUP($A183,'Annex 2 Designated EHV charges'!$A:$P,COLUMN(E183)+4,FALSE)=0,"",VLOOKUP($A183,'Annex 2 Designated EHV charges'!$A:$P,COLUMN(E183)+4,FALSE)),"")</f>
        <v>1.595</v>
      </c>
      <c r="F183" s="304">
        <f>IFERROR(IF(VLOOKUP($A183,'Annex 2 Designated EHV charges'!$A:$P,COLUMN(F183)+4,FALSE)=0,"",VLOOKUP($A183,'Annex 2 Designated EHV charges'!$A:$P,COLUMN(F183)+4,FALSE)),"")</f>
        <v>84.35</v>
      </c>
      <c r="G183" s="304">
        <f>IFERROR(IF(VLOOKUP($A183,'Annex 2 Designated EHV charges'!$A:$P,COLUMN(G183)+4,FALSE)=0,"",VLOOKUP($A183,'Annex 2 Designated EHV charges'!$A:$P,COLUMN(G183)+4,FALSE)),"")</f>
        <v>2.11</v>
      </c>
      <c r="H183" s="304">
        <f>IFERROR(IF(VLOOKUP($A183,'Annex 2 Designated EHV charges'!$A:$P,COLUMN(H183)+4,FALSE)=0,"",VLOOKUP($A183,'Annex 2 Designated EHV charges'!$A:$P,COLUMN(H183)+4,FALSE)),"")</f>
        <v>2.11</v>
      </c>
    </row>
    <row r="184" spans="1:8" x14ac:dyDescent="0.2">
      <c r="A184" s="91">
        <f t="array" ref="A184">IFERROR(INDEX('Annex 2 Designated EHV charges'!$A$11:$A$400, MATCH(0, IF(ISBLANK('Annex 2 Designated EHV charges'!$A$11:$A$400),1, COUNTIF(A$4:$A183, 'Annex 2 Designated EHV charges'!$A$11:$A$400)), 0)),"")</f>
        <v>917</v>
      </c>
      <c r="B184" s="91">
        <f>IF($A184="","",VLOOKUP($A184,'Annex 2 Designated EHV charges'!$A:$O,2,0))</f>
        <v>917</v>
      </c>
      <c r="C184" s="92" t="str">
        <f>IF($A184="","",VLOOKUP($A184,'Annex 2 Designated EHV charges'!$A:$O,3,0))</f>
        <v>1170000154538</v>
      </c>
      <c r="D184" s="91" t="str">
        <f>IF($A184="","",VLOOKUP($A184,'Annex 2 Designated EHV charges'!$A:$O,7,0))</f>
        <v>Chelvaston Renewable</v>
      </c>
      <c r="E184" s="94">
        <f>IFERROR(IF(VLOOKUP($A184,'Annex 2 Designated EHV charges'!$A:$P,COLUMN(E184)+4,FALSE)=0,"",VLOOKUP($A184,'Annex 2 Designated EHV charges'!$A:$P,COLUMN(E184)+4,FALSE)),"")</f>
        <v>1.673</v>
      </c>
      <c r="F184" s="304">
        <f>IFERROR(IF(VLOOKUP($A184,'Annex 2 Designated EHV charges'!$A:$P,COLUMN(F184)+4,FALSE)=0,"",VLOOKUP($A184,'Annex 2 Designated EHV charges'!$A:$P,COLUMN(F184)+4,FALSE)),"")</f>
        <v>208.56</v>
      </c>
      <c r="G184" s="304">
        <f>IFERROR(IF(VLOOKUP($A184,'Annex 2 Designated EHV charges'!$A:$P,COLUMN(G184)+4,FALSE)=0,"",VLOOKUP($A184,'Annex 2 Designated EHV charges'!$A:$P,COLUMN(G184)+4,FALSE)),"")</f>
        <v>1.86</v>
      </c>
      <c r="H184" s="304">
        <f>IFERROR(IF(VLOOKUP($A184,'Annex 2 Designated EHV charges'!$A:$P,COLUMN(H184)+4,FALSE)=0,"",VLOOKUP($A184,'Annex 2 Designated EHV charges'!$A:$P,COLUMN(H184)+4,FALSE)),"")</f>
        <v>1.86</v>
      </c>
    </row>
    <row r="185" spans="1:8" x14ac:dyDescent="0.2">
      <c r="A185" s="91">
        <f t="array" ref="A185">IFERROR(INDEX('Annex 2 Designated EHV charges'!$A$11:$A$400, MATCH(0, IF(ISBLANK('Annex 2 Designated EHV charges'!$A$11:$A$400),1, COUNTIF(A$4:$A184, 'Annex 2 Designated EHV charges'!$A$11:$A$400)), 0)),"")</f>
        <v>918</v>
      </c>
      <c r="B185" s="91">
        <f>IF($A185="","",VLOOKUP($A185,'Annex 2 Designated EHV charges'!$A:$O,2,0))</f>
        <v>918</v>
      </c>
      <c r="C185" s="92" t="str">
        <f>IF($A185="","",VLOOKUP($A185,'Annex 2 Designated EHV charges'!$A:$O,3,0))</f>
        <v>1170000174827</v>
      </c>
      <c r="D185" s="91" t="str">
        <f>IF($A185="","",VLOOKUP($A185,'Annex 2 Designated EHV charges'!$A:$O,7,0))</f>
        <v>Beachampton Solar Farm</v>
      </c>
      <c r="E185" s="94" t="str">
        <f>IFERROR(IF(VLOOKUP($A185,'Annex 2 Designated EHV charges'!$A:$P,COLUMN(E185)+4,FALSE)=0,"",VLOOKUP($A185,'Annex 2 Designated EHV charges'!$A:$P,COLUMN(E185)+4,FALSE)),"")</f>
        <v/>
      </c>
      <c r="F185" s="304">
        <f>IFERROR(IF(VLOOKUP($A185,'Annex 2 Designated EHV charges'!$A:$P,COLUMN(F185)+4,FALSE)=0,"",VLOOKUP($A185,'Annex 2 Designated EHV charges'!$A:$P,COLUMN(F185)+4,FALSE)),"")</f>
        <v>11.34</v>
      </c>
      <c r="G185" s="304">
        <f>IFERROR(IF(VLOOKUP($A185,'Annex 2 Designated EHV charges'!$A:$P,COLUMN(G185)+4,FALSE)=0,"",VLOOKUP($A185,'Annex 2 Designated EHV charges'!$A:$P,COLUMN(G185)+4,FALSE)),"")</f>
        <v>2.86</v>
      </c>
      <c r="H185" s="304">
        <f>IFERROR(IF(VLOOKUP($A185,'Annex 2 Designated EHV charges'!$A:$P,COLUMN(H185)+4,FALSE)=0,"",VLOOKUP($A185,'Annex 2 Designated EHV charges'!$A:$P,COLUMN(H185)+4,FALSE)),"")</f>
        <v>2.86</v>
      </c>
    </row>
    <row r="186" spans="1:8" x14ac:dyDescent="0.2">
      <c r="A186" s="91">
        <f t="array" ref="A186">IFERROR(INDEX('Annex 2 Designated EHV charges'!$A$11:$A$400, MATCH(0, IF(ISBLANK('Annex 2 Designated EHV charges'!$A$11:$A$400),1, COUNTIF(A$4:$A185, 'Annex 2 Designated EHV charges'!$A$11:$A$400)), 0)),"")</f>
        <v>919</v>
      </c>
      <c r="B186" s="91">
        <f>IF($A186="","",VLOOKUP($A186,'Annex 2 Designated EHV charges'!$A:$O,2,0))</f>
        <v>919</v>
      </c>
      <c r="C186" s="92" t="str">
        <f>IF($A186="","",VLOOKUP($A186,'Annex 2 Designated EHV charges'!$A:$O,3,0))</f>
        <v>1170000182961</v>
      </c>
      <c r="D186" s="91" t="str">
        <f>IF($A186="","",VLOOKUP($A186,'Annex 2 Designated EHV charges'!$A:$O,7,0))</f>
        <v>Croft End Solar Farm</v>
      </c>
      <c r="E186" s="94" t="str">
        <f>IFERROR(IF(VLOOKUP($A186,'Annex 2 Designated EHV charges'!$A:$P,COLUMN(E186)+4,FALSE)=0,"",VLOOKUP($A186,'Annex 2 Designated EHV charges'!$A:$P,COLUMN(E186)+4,FALSE)),"")</f>
        <v/>
      </c>
      <c r="F186" s="304">
        <f>IFERROR(IF(VLOOKUP($A186,'Annex 2 Designated EHV charges'!$A:$P,COLUMN(F186)+4,FALSE)=0,"",VLOOKUP($A186,'Annex 2 Designated EHV charges'!$A:$P,COLUMN(F186)+4,FALSE)),"")</f>
        <v>3.17</v>
      </c>
      <c r="G186" s="304">
        <f>IFERROR(IF(VLOOKUP($A186,'Annex 2 Designated EHV charges'!$A:$P,COLUMN(G186)+4,FALSE)=0,"",VLOOKUP($A186,'Annex 2 Designated EHV charges'!$A:$P,COLUMN(G186)+4,FALSE)),"")</f>
        <v>3.15</v>
      </c>
      <c r="H186" s="304">
        <f>IFERROR(IF(VLOOKUP($A186,'Annex 2 Designated EHV charges'!$A:$P,COLUMN(H186)+4,FALSE)=0,"",VLOOKUP($A186,'Annex 2 Designated EHV charges'!$A:$P,COLUMN(H186)+4,FALSE)),"")</f>
        <v>3.15</v>
      </c>
    </row>
    <row r="187" spans="1:8" x14ac:dyDescent="0.2">
      <c r="A187" s="91">
        <f t="array" ref="A187">IFERROR(INDEX('Annex 2 Designated EHV charges'!$A$11:$A$400, MATCH(0, IF(ISBLANK('Annex 2 Designated EHV charges'!$A$11:$A$400),1, COUNTIF(A$4:$A186, 'Annex 2 Designated EHV charges'!$A$11:$A$400)), 0)),"")</f>
        <v>920</v>
      </c>
      <c r="B187" s="91">
        <f>IF($A187="","",VLOOKUP($A187,'Annex 2 Designated EHV charges'!$A:$O,2,0))</f>
        <v>920</v>
      </c>
      <c r="C187" s="92" t="str">
        <f>IF($A187="","",VLOOKUP($A187,'Annex 2 Designated EHV charges'!$A:$O,3,0))</f>
        <v>1170000233552</v>
      </c>
      <c r="D187" s="91" t="str">
        <f>IF($A187="","",VLOOKUP($A187,'Annex 2 Designated EHV charges'!$A:$O,7,0))</f>
        <v>M1 Wind farm</v>
      </c>
      <c r="E187" s="94">
        <f>IFERROR(IF(VLOOKUP($A187,'Annex 2 Designated EHV charges'!$A:$P,COLUMN(E187)+4,FALSE)=0,"",VLOOKUP($A187,'Annex 2 Designated EHV charges'!$A:$P,COLUMN(E187)+4,FALSE)),"")</f>
        <v>1.679</v>
      </c>
      <c r="F187" s="304">
        <f>IFERROR(IF(VLOOKUP($A187,'Annex 2 Designated EHV charges'!$A:$P,COLUMN(F187)+4,FALSE)=0,"",VLOOKUP($A187,'Annex 2 Designated EHV charges'!$A:$P,COLUMN(F187)+4,FALSE)),"")</f>
        <v>8.16</v>
      </c>
      <c r="G187" s="304">
        <f>IFERROR(IF(VLOOKUP($A187,'Annex 2 Designated EHV charges'!$A:$P,COLUMN(G187)+4,FALSE)=0,"",VLOOKUP($A187,'Annex 2 Designated EHV charges'!$A:$P,COLUMN(G187)+4,FALSE)),"")</f>
        <v>1.65</v>
      </c>
      <c r="H187" s="304">
        <f>IFERROR(IF(VLOOKUP($A187,'Annex 2 Designated EHV charges'!$A:$P,COLUMN(H187)+4,FALSE)=0,"",VLOOKUP($A187,'Annex 2 Designated EHV charges'!$A:$P,COLUMN(H187)+4,FALSE)),"")</f>
        <v>1.65</v>
      </c>
    </row>
    <row r="188" spans="1:8" x14ac:dyDescent="0.2">
      <c r="A188" s="91">
        <f t="array" ref="A188">IFERROR(INDEX('Annex 2 Designated EHV charges'!$A$11:$A$400, MATCH(0, IF(ISBLANK('Annex 2 Designated EHV charges'!$A$11:$A$400),1, COUNTIF(A$4:$A187, 'Annex 2 Designated EHV charges'!$A$11:$A$400)), 0)),"")</f>
        <v>922</v>
      </c>
      <c r="B188" s="91">
        <f>IF($A188="","",VLOOKUP($A188,'Annex 2 Designated EHV charges'!$A:$O,2,0))</f>
        <v>922</v>
      </c>
      <c r="C188" s="92" t="str">
        <f>IF($A188="","",VLOOKUP($A188,'Annex 2 Designated EHV charges'!$A:$O,3,0))</f>
        <v>1170000280108</v>
      </c>
      <c r="D188" s="91" t="str">
        <f>IF($A188="","",VLOOKUP($A188,'Annex 2 Designated EHV charges'!$A:$O,7,0))</f>
        <v>Low Farm Anaerobic Dig</v>
      </c>
      <c r="E188" s="94">
        <f>IFERROR(IF(VLOOKUP($A188,'Annex 2 Designated EHV charges'!$A:$P,COLUMN(E188)+4,FALSE)=0,"",VLOOKUP($A188,'Annex 2 Designated EHV charges'!$A:$P,COLUMN(E188)+4,FALSE)),"")</f>
        <v>3.202</v>
      </c>
      <c r="F188" s="304">
        <f>IFERROR(IF(VLOOKUP($A188,'Annex 2 Designated EHV charges'!$A:$P,COLUMN(F188)+4,FALSE)=0,"",VLOOKUP($A188,'Annex 2 Designated EHV charges'!$A:$P,COLUMN(F188)+4,FALSE)),"")</f>
        <v>470.40999999999997</v>
      </c>
      <c r="G188" s="304">
        <f>IFERROR(IF(VLOOKUP($A188,'Annex 2 Designated EHV charges'!$A:$P,COLUMN(G188)+4,FALSE)=0,"",VLOOKUP($A188,'Annex 2 Designated EHV charges'!$A:$P,COLUMN(G188)+4,FALSE)),"")</f>
        <v>1.41</v>
      </c>
      <c r="H188" s="304">
        <f>IFERROR(IF(VLOOKUP($A188,'Annex 2 Designated EHV charges'!$A:$P,COLUMN(H188)+4,FALSE)=0,"",VLOOKUP($A188,'Annex 2 Designated EHV charges'!$A:$P,COLUMN(H188)+4,FALSE)),"")</f>
        <v>1.41</v>
      </c>
    </row>
    <row r="189" spans="1:8" x14ac:dyDescent="0.2">
      <c r="A189" s="91">
        <f t="array" ref="A189">IFERROR(INDEX('Annex 2 Designated EHV charges'!$A$11:$A$400, MATCH(0, IF(ISBLANK('Annex 2 Designated EHV charges'!$A$11:$A$400),1, COUNTIF(A$4:$A188, 'Annex 2 Designated EHV charges'!$A$11:$A$400)), 0)),"")</f>
        <v>923</v>
      </c>
      <c r="B189" s="91">
        <f>IF($A189="","",VLOOKUP($A189,'Annex 2 Designated EHV charges'!$A:$O,2,0))</f>
        <v>923</v>
      </c>
      <c r="C189" s="92" t="str">
        <f>IF($A189="","",VLOOKUP($A189,'Annex 2 Designated EHV charges'!$A:$O,3,0))</f>
        <v>1170000280960</v>
      </c>
      <c r="D189" s="91" t="str">
        <f>IF($A189="","",VLOOKUP($A189,'Annex 2 Designated EHV charges'!$A:$O,7,0))</f>
        <v>Turweston Airfield Solar Farm</v>
      </c>
      <c r="E189" s="94" t="str">
        <f>IFERROR(IF(VLOOKUP($A189,'Annex 2 Designated EHV charges'!$A:$P,COLUMN(E189)+4,FALSE)=0,"",VLOOKUP($A189,'Annex 2 Designated EHV charges'!$A:$P,COLUMN(E189)+4,FALSE)),"")</f>
        <v/>
      </c>
      <c r="F189" s="304">
        <f>IFERROR(IF(VLOOKUP($A189,'Annex 2 Designated EHV charges'!$A:$P,COLUMN(F189)+4,FALSE)=0,"",VLOOKUP($A189,'Annex 2 Designated EHV charges'!$A:$P,COLUMN(F189)+4,FALSE)),"")</f>
        <v>3.12</v>
      </c>
      <c r="G189" s="304">
        <f>IFERROR(IF(VLOOKUP($A189,'Annex 2 Designated EHV charges'!$A:$P,COLUMN(G189)+4,FALSE)=0,"",VLOOKUP($A189,'Annex 2 Designated EHV charges'!$A:$P,COLUMN(G189)+4,FALSE)),"")</f>
        <v>2.5299999999999998</v>
      </c>
      <c r="H189" s="304">
        <f>IFERROR(IF(VLOOKUP($A189,'Annex 2 Designated EHV charges'!$A:$P,COLUMN(H189)+4,FALSE)=0,"",VLOOKUP($A189,'Annex 2 Designated EHV charges'!$A:$P,COLUMN(H189)+4,FALSE)),"")</f>
        <v>2.5299999999999998</v>
      </c>
    </row>
    <row r="190" spans="1:8" x14ac:dyDescent="0.2">
      <c r="A190" s="91">
        <f t="array" ref="A190">IFERROR(INDEX('Annex 2 Designated EHV charges'!$A$11:$A$400, MATCH(0, IF(ISBLANK('Annex 2 Designated EHV charges'!$A$11:$A$400),1, COUNTIF(A$4:$A189, 'Annex 2 Designated EHV charges'!$A$11:$A$400)), 0)),"")</f>
        <v>924</v>
      </c>
      <c r="B190" s="91">
        <f>IF($A190="","",VLOOKUP($A190,'Annex 2 Designated EHV charges'!$A:$O,2,0))</f>
        <v>924</v>
      </c>
      <c r="C190" s="92" t="str">
        <f>IF($A190="","",VLOOKUP($A190,'Annex 2 Designated EHV charges'!$A:$O,3,0))</f>
        <v>1170000281175</v>
      </c>
      <c r="D190" s="91" t="str">
        <f>IF($A190="","",VLOOKUP($A190,'Annex 2 Designated EHV charges'!$A:$O,7,0))</f>
        <v>Burton Pedwardine Solar</v>
      </c>
      <c r="E190" s="94" t="str">
        <f>IFERROR(IF(VLOOKUP($A190,'Annex 2 Designated EHV charges'!$A:$P,COLUMN(E190)+4,FALSE)=0,"",VLOOKUP($A190,'Annex 2 Designated EHV charges'!$A:$P,COLUMN(E190)+4,FALSE)),"")</f>
        <v/>
      </c>
      <c r="F190" s="304">
        <f>IFERROR(IF(VLOOKUP($A190,'Annex 2 Designated EHV charges'!$A:$P,COLUMN(F190)+4,FALSE)=0,"",VLOOKUP($A190,'Annex 2 Designated EHV charges'!$A:$P,COLUMN(F190)+4,FALSE)),"")</f>
        <v>7.46</v>
      </c>
      <c r="G190" s="304">
        <f>IFERROR(IF(VLOOKUP($A190,'Annex 2 Designated EHV charges'!$A:$P,COLUMN(G190)+4,FALSE)=0,"",VLOOKUP($A190,'Annex 2 Designated EHV charges'!$A:$P,COLUMN(G190)+4,FALSE)),"")</f>
        <v>3.36</v>
      </c>
      <c r="H190" s="304">
        <f>IFERROR(IF(VLOOKUP($A190,'Annex 2 Designated EHV charges'!$A:$P,COLUMN(H190)+4,FALSE)=0,"",VLOOKUP($A190,'Annex 2 Designated EHV charges'!$A:$P,COLUMN(H190)+4,FALSE)),"")</f>
        <v>3.36</v>
      </c>
    </row>
    <row r="191" spans="1:8" x14ac:dyDescent="0.2">
      <c r="A191" s="91">
        <f t="array" ref="A191">IFERROR(INDEX('Annex 2 Designated EHV charges'!$A$11:$A$400, MATCH(0, IF(ISBLANK('Annex 2 Designated EHV charges'!$A$11:$A$400),1, COUNTIF(A$4:$A190, 'Annex 2 Designated EHV charges'!$A$11:$A$400)), 0)),"")</f>
        <v>925</v>
      </c>
      <c r="B191" s="91">
        <f>IF($A191="","",VLOOKUP($A191,'Annex 2 Designated EHV charges'!$A:$O,2,0))</f>
        <v>925</v>
      </c>
      <c r="C191" s="92" t="str">
        <f>IF($A191="","",VLOOKUP($A191,'Annex 2 Designated EHV charges'!$A:$O,3,0))</f>
        <v>1170000306909</v>
      </c>
      <c r="D191" s="91" t="str">
        <f>IF($A191="","",VLOOKUP($A191,'Annex 2 Designated EHV charges'!$A:$O,7,0))</f>
        <v>Little Morton Farm Solar</v>
      </c>
      <c r="E191" s="94">
        <f>IFERROR(IF(VLOOKUP($A191,'Annex 2 Designated EHV charges'!$A:$P,COLUMN(E191)+4,FALSE)=0,"",VLOOKUP($A191,'Annex 2 Designated EHV charges'!$A:$P,COLUMN(E191)+4,FALSE)),"")</f>
        <v>3.085</v>
      </c>
      <c r="F191" s="304">
        <f>IFERROR(IF(VLOOKUP($A191,'Annex 2 Designated EHV charges'!$A:$P,COLUMN(F191)+4,FALSE)=0,"",VLOOKUP($A191,'Annex 2 Designated EHV charges'!$A:$P,COLUMN(F191)+4,FALSE)),"")</f>
        <v>5.42</v>
      </c>
      <c r="G191" s="304">
        <f>IFERROR(IF(VLOOKUP($A191,'Annex 2 Designated EHV charges'!$A:$P,COLUMN(G191)+4,FALSE)=0,"",VLOOKUP($A191,'Annex 2 Designated EHV charges'!$A:$P,COLUMN(G191)+4,FALSE)),"")</f>
        <v>2.1</v>
      </c>
      <c r="H191" s="304">
        <f>IFERROR(IF(VLOOKUP($A191,'Annex 2 Designated EHV charges'!$A:$P,COLUMN(H191)+4,FALSE)=0,"",VLOOKUP($A191,'Annex 2 Designated EHV charges'!$A:$P,COLUMN(H191)+4,FALSE)),"")</f>
        <v>2.1</v>
      </c>
    </row>
    <row r="192" spans="1:8" x14ac:dyDescent="0.2">
      <c r="A192" s="91">
        <f t="array" ref="A192">IFERROR(INDEX('Annex 2 Designated EHV charges'!$A$11:$A$400, MATCH(0, IF(ISBLANK('Annex 2 Designated EHV charges'!$A$11:$A$400),1, COUNTIF(A$4:$A191, 'Annex 2 Designated EHV charges'!$A$11:$A$400)), 0)),"")</f>
        <v>930</v>
      </c>
      <c r="B192" s="91">
        <f>IF($A192="","",VLOOKUP($A192,'Annex 2 Designated EHV charges'!$A:$O,2,0))</f>
        <v>930</v>
      </c>
      <c r="C192" s="92" t="str">
        <f>IF($A192="","",VLOOKUP($A192,'Annex 2 Designated EHV charges'!$A:$O,3,0))</f>
        <v>1170000073288</v>
      </c>
      <c r="D192" s="91" t="str">
        <f>IF($A192="","",VLOOKUP($A192,'Annex 2 Designated EHV charges'!$A:$O,7,0))</f>
        <v>Rockingham</v>
      </c>
      <c r="E192" s="94">
        <f>IFERROR(IF(VLOOKUP($A192,'Annex 2 Designated EHV charges'!$A:$P,COLUMN(E192)+4,FALSE)=0,"",VLOOKUP($A192,'Annex 2 Designated EHV charges'!$A:$P,COLUMN(E192)+4,FALSE)),"")</f>
        <v>3.3969999999999998</v>
      </c>
      <c r="F192" s="304">
        <f>IFERROR(IF(VLOOKUP($A192,'Annex 2 Designated EHV charges'!$A:$P,COLUMN(F192)+4,FALSE)=0,"",VLOOKUP($A192,'Annex 2 Designated EHV charges'!$A:$P,COLUMN(F192)+4,FALSE)),"")</f>
        <v>9392.16</v>
      </c>
      <c r="G192" s="304">
        <f>IFERROR(IF(VLOOKUP($A192,'Annex 2 Designated EHV charges'!$A:$P,COLUMN(G192)+4,FALSE)=0,"",VLOOKUP($A192,'Annex 2 Designated EHV charges'!$A:$P,COLUMN(G192)+4,FALSE)),"")</f>
        <v>0.68</v>
      </c>
      <c r="H192" s="304">
        <f>IFERROR(IF(VLOOKUP($A192,'Annex 2 Designated EHV charges'!$A:$P,COLUMN(H192)+4,FALSE)=0,"",VLOOKUP($A192,'Annex 2 Designated EHV charges'!$A:$P,COLUMN(H192)+4,FALSE)),"")</f>
        <v>0.68</v>
      </c>
    </row>
    <row r="193" spans="1:8" ht="51" x14ac:dyDescent="0.2">
      <c r="A193" s="91">
        <f t="array" ref="A193">IFERROR(INDEX('Annex 2 Designated EHV charges'!$A$11:$A$400, MATCH(0, IF(ISBLANK('Annex 2 Designated EHV charges'!$A$11:$A$400),1, COUNTIF(A$4:$A192, 'Annex 2 Designated EHV charges'!$A$11:$A$400)), 0)),"")</f>
        <v>931</v>
      </c>
      <c r="B193" s="91">
        <f>IF($A193="","",VLOOKUP($A193,'Annex 2 Designated EHV charges'!$A:$O,2,0))</f>
        <v>931</v>
      </c>
      <c r="C193" s="92" t="str">
        <f>IF($A193="","",VLOOKUP($A193,'Annex 2 Designated EHV charges'!$A:$O,3,0))</f>
        <v>1170000086612
1170000091783
1170000091792
1170000091808</v>
      </c>
      <c r="D193" s="91" t="str">
        <f>IF($A193="","",VLOOKUP($A193,'Annex 2 Designated EHV charges'!$A:$O,7,0))</f>
        <v>Santander Carlton Park 132/11</v>
      </c>
      <c r="E193" s="94">
        <f>IFERROR(IF(VLOOKUP($A193,'Annex 2 Designated EHV charges'!$A:$P,COLUMN(E193)+4,FALSE)=0,"",VLOOKUP($A193,'Annex 2 Designated EHV charges'!$A:$P,COLUMN(E193)+4,FALSE)),"")</f>
        <v>1.9550000000000001</v>
      </c>
      <c r="F193" s="304">
        <f>IFERROR(IF(VLOOKUP($A193,'Annex 2 Designated EHV charges'!$A:$P,COLUMN(F193)+4,FALSE)=0,"",VLOOKUP($A193,'Annex 2 Designated EHV charges'!$A:$P,COLUMN(F193)+4,FALSE)),"")</f>
        <v>34173.990000000005</v>
      </c>
      <c r="G193" s="304">
        <f>IFERROR(IF(VLOOKUP($A193,'Annex 2 Designated EHV charges'!$A:$P,COLUMN(G193)+4,FALSE)=0,"",VLOOKUP($A193,'Annex 2 Designated EHV charges'!$A:$P,COLUMN(G193)+4,FALSE)),"")</f>
        <v>0.81</v>
      </c>
      <c r="H193" s="304">
        <f>IFERROR(IF(VLOOKUP($A193,'Annex 2 Designated EHV charges'!$A:$P,COLUMN(H193)+4,FALSE)=0,"",VLOOKUP($A193,'Annex 2 Designated EHV charges'!$A:$P,COLUMN(H193)+4,FALSE)),"")</f>
        <v>0.81</v>
      </c>
    </row>
    <row r="194" spans="1:8" x14ac:dyDescent="0.2">
      <c r="A194" s="91">
        <f t="array" ref="A194">IFERROR(INDEX('Annex 2 Designated EHV charges'!$A$11:$A$400, MATCH(0, IF(ISBLANK('Annex 2 Designated EHV charges'!$A$11:$A$400),1, COUNTIF(A$4:$A193, 'Annex 2 Designated EHV charges'!$A$11:$A$400)), 0)),"")</f>
        <v>932</v>
      </c>
      <c r="B194" s="91">
        <f>IF($A194="","",VLOOKUP($A194,'Annex 2 Designated EHV charges'!$A:$O,2,0))</f>
        <v>932</v>
      </c>
      <c r="C194" s="92">
        <f>IF($A194="","",VLOOKUP($A194,'Annex 2 Designated EHV charges'!$A:$O,3,0))</f>
        <v>1160001446600</v>
      </c>
      <c r="D194" s="91" t="str">
        <f>IF($A194="","",VLOOKUP($A194,'Annex 2 Designated EHV charges'!$A:$O,7,0))</f>
        <v>Delphi Diesel</v>
      </c>
      <c r="E194" s="94">
        <f>IFERROR(IF(VLOOKUP($A194,'Annex 2 Designated EHV charges'!$A:$P,COLUMN(E194)+4,FALSE)=0,"",VLOOKUP($A194,'Annex 2 Designated EHV charges'!$A:$P,COLUMN(E194)+4,FALSE)),"")</f>
        <v>4.8319999999999999</v>
      </c>
      <c r="F194" s="304">
        <f>IFERROR(IF(VLOOKUP($A194,'Annex 2 Designated EHV charges'!$A:$P,COLUMN(F194)+4,FALSE)=0,"",VLOOKUP($A194,'Annex 2 Designated EHV charges'!$A:$P,COLUMN(F194)+4,FALSE)),"")</f>
        <v>151.75</v>
      </c>
      <c r="G194" s="304">
        <f>IFERROR(IF(VLOOKUP($A194,'Annex 2 Designated EHV charges'!$A:$P,COLUMN(G194)+4,FALSE)=0,"",VLOOKUP($A194,'Annex 2 Designated EHV charges'!$A:$P,COLUMN(G194)+4,FALSE)),"")</f>
        <v>1.67</v>
      </c>
      <c r="H194" s="304">
        <f>IFERROR(IF(VLOOKUP($A194,'Annex 2 Designated EHV charges'!$A:$P,COLUMN(H194)+4,FALSE)=0,"",VLOOKUP($A194,'Annex 2 Designated EHV charges'!$A:$P,COLUMN(H194)+4,FALSE)),"")</f>
        <v>1.67</v>
      </c>
    </row>
    <row r="195" spans="1:8" x14ac:dyDescent="0.2">
      <c r="A195" s="91">
        <f t="array" ref="A195">IFERROR(INDEX('Annex 2 Designated EHV charges'!$A$11:$A$400, MATCH(0, IF(ISBLANK('Annex 2 Designated EHV charges'!$A$11:$A$400),1, COUNTIF(A$4:$A194, 'Annex 2 Designated EHV charges'!$A$11:$A$400)), 0)),"")</f>
        <v>940</v>
      </c>
      <c r="B195" s="91">
        <f>IF($A195="","",VLOOKUP($A195,'Annex 2 Designated EHV charges'!$A:$O,2,0))</f>
        <v>940</v>
      </c>
      <c r="C195" s="92" t="str">
        <f>IF($A195="","",VLOOKUP($A195,'Annex 2 Designated EHV charges'!$A:$O,3,0))</f>
        <v>1170000306884</v>
      </c>
      <c r="D195" s="91" t="str">
        <f>IF($A195="","",VLOOKUP($A195,'Annex 2 Designated EHV charges'!$A:$O,7,0))</f>
        <v>Lodge Farm Solar Park</v>
      </c>
      <c r="E195" s="94">
        <f>IFERROR(IF(VLOOKUP($A195,'Annex 2 Designated EHV charges'!$A:$P,COLUMN(E195)+4,FALSE)=0,"",VLOOKUP($A195,'Annex 2 Designated EHV charges'!$A:$P,COLUMN(E195)+4,FALSE)),"")</f>
        <v>3.048</v>
      </c>
      <c r="F195" s="304">
        <f>IFERROR(IF(VLOOKUP($A195,'Annex 2 Designated EHV charges'!$A:$P,COLUMN(F195)+4,FALSE)=0,"",VLOOKUP($A195,'Annex 2 Designated EHV charges'!$A:$P,COLUMN(F195)+4,FALSE)),"")</f>
        <v>21.42</v>
      </c>
      <c r="G195" s="304">
        <f>IFERROR(IF(VLOOKUP($A195,'Annex 2 Designated EHV charges'!$A:$P,COLUMN(G195)+4,FALSE)=0,"",VLOOKUP($A195,'Annex 2 Designated EHV charges'!$A:$P,COLUMN(G195)+4,FALSE)),"")</f>
        <v>2.3199999999999998</v>
      </c>
      <c r="H195" s="304">
        <f>IFERROR(IF(VLOOKUP($A195,'Annex 2 Designated EHV charges'!$A:$P,COLUMN(H195)+4,FALSE)=0,"",VLOOKUP($A195,'Annex 2 Designated EHV charges'!$A:$P,COLUMN(H195)+4,FALSE)),"")</f>
        <v>2.3199999999999998</v>
      </c>
    </row>
    <row r="196" spans="1:8" x14ac:dyDescent="0.2">
      <c r="A196" s="91">
        <f t="array" ref="A196">IFERROR(INDEX('Annex 2 Designated EHV charges'!$A$11:$A$400, MATCH(0, IF(ISBLANK('Annex 2 Designated EHV charges'!$A$11:$A$400),1, COUNTIF(A$4:$A195, 'Annex 2 Designated EHV charges'!$A$11:$A$400)), 0)),"")</f>
        <v>941</v>
      </c>
      <c r="B196" s="91">
        <f>IF($A196="","",VLOOKUP($A196,'Annex 2 Designated EHV charges'!$A:$O,2,0))</f>
        <v>941</v>
      </c>
      <c r="C196" s="92" t="str">
        <f>IF($A196="","",VLOOKUP($A196,'Annex 2 Designated EHV charges'!$A:$O,3,0))</f>
        <v>1170000313162</v>
      </c>
      <c r="D196" s="91" t="str">
        <f>IF($A196="","",VLOOKUP($A196,'Annex 2 Designated EHV charges'!$A:$O,7,0))</f>
        <v>Ermine Farm PV</v>
      </c>
      <c r="E196" s="94" t="str">
        <f>IFERROR(IF(VLOOKUP($A196,'Annex 2 Designated EHV charges'!$A:$P,COLUMN(E196)+4,FALSE)=0,"",VLOOKUP($A196,'Annex 2 Designated EHV charges'!$A:$P,COLUMN(E196)+4,FALSE)),"")</f>
        <v/>
      </c>
      <c r="F196" s="304">
        <f>IFERROR(IF(VLOOKUP($A196,'Annex 2 Designated EHV charges'!$A:$P,COLUMN(F196)+4,FALSE)=0,"",VLOOKUP($A196,'Annex 2 Designated EHV charges'!$A:$P,COLUMN(F196)+4,FALSE)),"")</f>
        <v>22.49</v>
      </c>
      <c r="G196" s="304">
        <f>IFERROR(IF(VLOOKUP($A196,'Annex 2 Designated EHV charges'!$A:$P,COLUMN(G196)+4,FALSE)=0,"",VLOOKUP($A196,'Annex 2 Designated EHV charges'!$A:$P,COLUMN(G196)+4,FALSE)),"")</f>
        <v>3.39</v>
      </c>
      <c r="H196" s="304">
        <f>IFERROR(IF(VLOOKUP($A196,'Annex 2 Designated EHV charges'!$A:$P,COLUMN(H196)+4,FALSE)=0,"",VLOOKUP($A196,'Annex 2 Designated EHV charges'!$A:$P,COLUMN(H196)+4,FALSE)),"")</f>
        <v>3.39</v>
      </c>
    </row>
    <row r="197" spans="1:8" x14ac:dyDescent="0.2">
      <c r="A197" s="91">
        <f t="array" ref="A197">IFERROR(INDEX('Annex 2 Designated EHV charges'!$A$11:$A$400, MATCH(0, IF(ISBLANK('Annex 2 Designated EHV charges'!$A$11:$A$400),1, COUNTIF(A$4:$A196, 'Annex 2 Designated EHV charges'!$A$11:$A$400)), 0)),"")</f>
        <v>942</v>
      </c>
      <c r="B197" s="91">
        <f>IF($A197="","",VLOOKUP($A197,'Annex 2 Designated EHV charges'!$A:$O,2,0))</f>
        <v>942</v>
      </c>
      <c r="C197" s="92" t="str">
        <f>IF($A197="","",VLOOKUP($A197,'Annex 2 Designated EHV charges'!$A:$O,3,0))</f>
        <v>1170000319234</v>
      </c>
      <c r="D197" s="91" t="str">
        <f>IF($A197="","",VLOOKUP($A197,'Annex 2 Designated EHV charges'!$A:$O,7,0))</f>
        <v>Ridge Solar Park</v>
      </c>
      <c r="E197" s="94">
        <f>IFERROR(IF(VLOOKUP($A197,'Annex 2 Designated EHV charges'!$A:$P,COLUMN(E197)+4,FALSE)=0,"",VLOOKUP($A197,'Annex 2 Designated EHV charges'!$A:$P,COLUMN(E197)+4,FALSE)),"")</f>
        <v>1.7330000000000001</v>
      </c>
      <c r="F197" s="304">
        <f>IFERROR(IF(VLOOKUP($A197,'Annex 2 Designated EHV charges'!$A:$P,COLUMN(F197)+4,FALSE)=0,"",VLOOKUP($A197,'Annex 2 Designated EHV charges'!$A:$P,COLUMN(F197)+4,FALSE)),"")</f>
        <v>3.1</v>
      </c>
      <c r="G197" s="304">
        <f>IFERROR(IF(VLOOKUP($A197,'Annex 2 Designated EHV charges'!$A:$P,COLUMN(G197)+4,FALSE)=0,"",VLOOKUP($A197,'Annex 2 Designated EHV charges'!$A:$P,COLUMN(G197)+4,FALSE)),"")</f>
        <v>1.4</v>
      </c>
      <c r="H197" s="304">
        <f>IFERROR(IF(VLOOKUP($A197,'Annex 2 Designated EHV charges'!$A:$P,COLUMN(H197)+4,FALSE)=0,"",VLOOKUP($A197,'Annex 2 Designated EHV charges'!$A:$P,COLUMN(H197)+4,FALSE)),"")</f>
        <v>1.4</v>
      </c>
    </row>
    <row r="198" spans="1:8" x14ac:dyDescent="0.2">
      <c r="A198" s="91">
        <f t="array" ref="A198">IFERROR(INDEX('Annex 2 Designated EHV charges'!$A$11:$A$400, MATCH(0, IF(ISBLANK('Annex 2 Designated EHV charges'!$A$11:$A$400),1, COUNTIF(A$4:$A197, 'Annex 2 Designated EHV charges'!$A$11:$A$400)), 0)),"")</f>
        <v>943</v>
      </c>
      <c r="B198" s="91">
        <f>IF($A198="","",VLOOKUP($A198,'Annex 2 Designated EHV charges'!$A:$O,2,0))</f>
        <v>943</v>
      </c>
      <c r="C198" s="92" t="str">
        <f>IF($A198="","",VLOOKUP($A198,'Annex 2 Designated EHV charges'!$A:$O,3,0))</f>
        <v>1170000325283</v>
      </c>
      <c r="D198" s="91" t="str">
        <f>IF($A198="","",VLOOKUP($A198,'Annex 2 Designated EHV charges'!$A:$O,7,0))</f>
        <v>Winwick Wind Farm</v>
      </c>
      <c r="E198" s="94">
        <f>IFERROR(IF(VLOOKUP($A198,'Annex 2 Designated EHV charges'!$A:$P,COLUMN(E198)+4,FALSE)=0,"",VLOOKUP($A198,'Annex 2 Designated EHV charges'!$A:$P,COLUMN(E198)+4,FALSE)),"")</f>
        <v>1.5960000000000001</v>
      </c>
      <c r="F198" s="304">
        <f>IFERROR(IF(VLOOKUP($A198,'Annex 2 Designated EHV charges'!$A:$P,COLUMN(F198)+4,FALSE)=0,"",VLOOKUP($A198,'Annex 2 Designated EHV charges'!$A:$P,COLUMN(F198)+4,FALSE)),"")</f>
        <v>64.45</v>
      </c>
      <c r="G198" s="304">
        <f>IFERROR(IF(VLOOKUP($A198,'Annex 2 Designated EHV charges'!$A:$P,COLUMN(G198)+4,FALSE)=0,"",VLOOKUP($A198,'Annex 2 Designated EHV charges'!$A:$P,COLUMN(G198)+4,FALSE)),"")</f>
        <v>1.52</v>
      </c>
      <c r="H198" s="304">
        <f>IFERROR(IF(VLOOKUP($A198,'Annex 2 Designated EHV charges'!$A:$P,COLUMN(H198)+4,FALSE)=0,"",VLOOKUP($A198,'Annex 2 Designated EHV charges'!$A:$P,COLUMN(H198)+4,FALSE)),"")</f>
        <v>1.52</v>
      </c>
    </row>
    <row r="199" spans="1:8" x14ac:dyDescent="0.2">
      <c r="A199" s="91">
        <f t="array" ref="A199">IFERROR(INDEX('Annex 2 Designated EHV charges'!$A$11:$A$400, MATCH(0, IF(ISBLANK('Annex 2 Designated EHV charges'!$A$11:$A$400),1, COUNTIF(A$4:$A198, 'Annex 2 Designated EHV charges'!$A$11:$A$400)), 0)),"")</f>
        <v>944</v>
      </c>
      <c r="B199" s="91">
        <f>IF($A199="","",VLOOKUP($A199,'Annex 2 Designated EHV charges'!$A:$O,2,0))</f>
        <v>944</v>
      </c>
      <c r="C199" s="92" t="str">
        <f>IF($A199="","",VLOOKUP($A199,'Annex 2 Designated EHV charges'!$A:$O,3,0))</f>
        <v>1170000325308</v>
      </c>
      <c r="D199" s="91" t="str">
        <f>IF($A199="","",VLOOKUP($A199,'Annex 2 Designated EHV charges'!$A:$O,7,0))</f>
        <v>Watford Lodge Wind Farm</v>
      </c>
      <c r="E199" s="94">
        <f>IFERROR(IF(VLOOKUP($A199,'Annex 2 Designated EHV charges'!$A:$P,COLUMN(E199)+4,FALSE)=0,"",VLOOKUP($A199,'Annex 2 Designated EHV charges'!$A:$P,COLUMN(E199)+4,FALSE)),"")</f>
        <v>1.607</v>
      </c>
      <c r="F199" s="304">
        <f>IFERROR(IF(VLOOKUP($A199,'Annex 2 Designated EHV charges'!$A:$P,COLUMN(F199)+4,FALSE)=0,"",VLOOKUP($A199,'Annex 2 Designated EHV charges'!$A:$P,COLUMN(F199)+4,FALSE)),"")</f>
        <v>97.91</v>
      </c>
      <c r="G199" s="304">
        <f>IFERROR(IF(VLOOKUP($A199,'Annex 2 Designated EHV charges'!$A:$P,COLUMN(G199)+4,FALSE)=0,"",VLOOKUP($A199,'Annex 2 Designated EHV charges'!$A:$P,COLUMN(G199)+4,FALSE)),"")</f>
        <v>1.56</v>
      </c>
      <c r="H199" s="304">
        <f>IFERROR(IF(VLOOKUP($A199,'Annex 2 Designated EHV charges'!$A:$P,COLUMN(H199)+4,FALSE)=0,"",VLOOKUP($A199,'Annex 2 Designated EHV charges'!$A:$P,COLUMN(H199)+4,FALSE)),"")</f>
        <v>1.56</v>
      </c>
    </row>
    <row r="200" spans="1:8" x14ac:dyDescent="0.2">
      <c r="A200" s="91">
        <f t="array" ref="A200">IFERROR(INDEX('Annex 2 Designated EHV charges'!$A$11:$A$400, MATCH(0, IF(ISBLANK('Annex 2 Designated EHV charges'!$A$11:$A$400),1, COUNTIF(A$4:$A199, 'Annex 2 Designated EHV charges'!$A$11:$A$400)), 0)),"")</f>
        <v>945</v>
      </c>
      <c r="B200" s="91">
        <f>IF($A200="","",VLOOKUP($A200,'Annex 2 Designated EHV charges'!$A:$O,2,0))</f>
        <v>945</v>
      </c>
      <c r="C200" s="92" t="str">
        <f>IF($A200="","",VLOOKUP($A200,'Annex 2 Designated EHV charges'!$A:$O,3,0))</f>
        <v>1170000326454</v>
      </c>
      <c r="D200" s="91" t="str">
        <f>IF($A200="","",VLOOKUP($A200,'Annex 2 Designated EHV charges'!$A:$O,7,0))</f>
        <v>Leverton Solar Park</v>
      </c>
      <c r="E200" s="94">
        <f>IFERROR(IF(VLOOKUP($A200,'Annex 2 Designated EHV charges'!$A:$P,COLUMN(E200)+4,FALSE)=0,"",VLOOKUP($A200,'Annex 2 Designated EHV charges'!$A:$P,COLUMN(E200)+4,FALSE)),"")</f>
        <v>2.3130000000000002</v>
      </c>
      <c r="F200" s="304">
        <f>IFERROR(IF(VLOOKUP($A200,'Annex 2 Designated EHV charges'!$A:$P,COLUMN(F200)+4,FALSE)=0,"",VLOOKUP($A200,'Annex 2 Designated EHV charges'!$A:$P,COLUMN(F200)+4,FALSE)),"")</f>
        <v>2.41</v>
      </c>
      <c r="G200" s="304">
        <f>IFERROR(IF(VLOOKUP($A200,'Annex 2 Designated EHV charges'!$A:$P,COLUMN(G200)+4,FALSE)=0,"",VLOOKUP($A200,'Annex 2 Designated EHV charges'!$A:$P,COLUMN(G200)+4,FALSE)),"")</f>
        <v>1.71</v>
      </c>
      <c r="H200" s="304">
        <f>IFERROR(IF(VLOOKUP($A200,'Annex 2 Designated EHV charges'!$A:$P,COLUMN(H200)+4,FALSE)=0,"",VLOOKUP($A200,'Annex 2 Designated EHV charges'!$A:$P,COLUMN(H200)+4,FALSE)),"")</f>
        <v>1.71</v>
      </c>
    </row>
    <row r="201" spans="1:8" x14ac:dyDescent="0.2">
      <c r="A201" s="91">
        <f t="array" ref="A201">IFERROR(INDEX('Annex 2 Designated EHV charges'!$A$11:$A$400, MATCH(0, IF(ISBLANK('Annex 2 Designated EHV charges'!$A$11:$A$400),1, COUNTIF(A$4:$A200, 'Annex 2 Designated EHV charges'!$A$11:$A$400)), 0)),"")</f>
        <v>946</v>
      </c>
      <c r="B201" s="91">
        <f>IF($A201="","",VLOOKUP($A201,'Annex 2 Designated EHV charges'!$A:$O,2,0))</f>
        <v>946</v>
      </c>
      <c r="C201" s="92" t="str">
        <f>IF($A201="","",VLOOKUP($A201,'Annex 2 Designated EHV charges'!$A:$O,3,0))</f>
        <v>1170000337508</v>
      </c>
      <c r="D201" s="91" t="str">
        <f>IF($A201="","",VLOOKUP($A201,'Annex 2 Designated EHV charges'!$A:$O,7,0))</f>
        <v>Burton Pedwardine Phase 2</v>
      </c>
      <c r="E201" s="94" t="str">
        <f>IFERROR(IF(VLOOKUP($A201,'Annex 2 Designated EHV charges'!$A:$P,COLUMN(E201)+4,FALSE)=0,"",VLOOKUP($A201,'Annex 2 Designated EHV charges'!$A:$P,COLUMN(E201)+4,FALSE)),"")</f>
        <v/>
      </c>
      <c r="F201" s="304">
        <f>IFERROR(IF(VLOOKUP($A201,'Annex 2 Designated EHV charges'!$A:$P,COLUMN(F201)+4,FALSE)=0,"",VLOOKUP($A201,'Annex 2 Designated EHV charges'!$A:$P,COLUMN(F201)+4,FALSE)),"")</f>
        <v>20.34</v>
      </c>
      <c r="G201" s="304">
        <f>IFERROR(IF(VLOOKUP($A201,'Annex 2 Designated EHV charges'!$A:$P,COLUMN(G201)+4,FALSE)=0,"",VLOOKUP($A201,'Annex 2 Designated EHV charges'!$A:$P,COLUMN(G201)+4,FALSE)),"")</f>
        <v>3.5</v>
      </c>
      <c r="H201" s="304">
        <f>IFERROR(IF(VLOOKUP($A201,'Annex 2 Designated EHV charges'!$A:$P,COLUMN(H201)+4,FALSE)=0,"",VLOOKUP($A201,'Annex 2 Designated EHV charges'!$A:$P,COLUMN(H201)+4,FALSE)),"")</f>
        <v>3.5</v>
      </c>
    </row>
    <row r="202" spans="1:8" x14ac:dyDescent="0.2">
      <c r="A202" s="91">
        <f t="array" ref="A202">IFERROR(INDEX('Annex 2 Designated EHV charges'!$A$11:$A$400, MATCH(0, IF(ISBLANK('Annex 2 Designated EHV charges'!$A$11:$A$400),1, COUNTIF(A$4:$A201, 'Annex 2 Designated EHV charges'!$A$11:$A$400)), 0)),"")</f>
        <v>947</v>
      </c>
      <c r="B202" s="91">
        <f>IF($A202="","",VLOOKUP($A202,'Annex 2 Designated EHV charges'!$A:$O,2,0))</f>
        <v>947</v>
      </c>
      <c r="C202" s="92" t="str">
        <f>IF($A202="","",VLOOKUP($A202,'Annex 2 Designated EHV charges'!$A:$O,3,0))</f>
        <v>1170000369068</v>
      </c>
      <c r="D202" s="91" t="str">
        <f>IF($A202="","",VLOOKUP($A202,'Annex 2 Designated EHV charges'!$A:$O,7,0))</f>
        <v>Hartwell Solar Farm</v>
      </c>
      <c r="E202" s="94">
        <f>IFERROR(IF(VLOOKUP($A202,'Annex 2 Designated EHV charges'!$A:$P,COLUMN(E202)+4,FALSE)=0,"",VLOOKUP($A202,'Annex 2 Designated EHV charges'!$A:$P,COLUMN(E202)+4,FALSE)),"")</f>
        <v>1.7390000000000001</v>
      </c>
      <c r="F202" s="304">
        <f>IFERROR(IF(VLOOKUP($A202,'Annex 2 Designated EHV charges'!$A:$P,COLUMN(F202)+4,FALSE)=0,"",VLOOKUP($A202,'Annex 2 Designated EHV charges'!$A:$P,COLUMN(F202)+4,FALSE)),"")</f>
        <v>31.18</v>
      </c>
      <c r="G202" s="304">
        <f>IFERROR(IF(VLOOKUP($A202,'Annex 2 Designated EHV charges'!$A:$P,COLUMN(G202)+4,FALSE)=0,"",VLOOKUP($A202,'Annex 2 Designated EHV charges'!$A:$P,COLUMN(G202)+4,FALSE)),"")</f>
        <v>2.2999999999999998</v>
      </c>
      <c r="H202" s="304">
        <f>IFERROR(IF(VLOOKUP($A202,'Annex 2 Designated EHV charges'!$A:$P,COLUMN(H202)+4,FALSE)=0,"",VLOOKUP($A202,'Annex 2 Designated EHV charges'!$A:$P,COLUMN(H202)+4,FALSE)),"")</f>
        <v>2.2999999999999998</v>
      </c>
    </row>
    <row r="203" spans="1:8" x14ac:dyDescent="0.2">
      <c r="A203" s="91">
        <f t="array" ref="A203">IFERROR(INDEX('Annex 2 Designated EHV charges'!$A$11:$A$400, MATCH(0, IF(ISBLANK('Annex 2 Designated EHV charges'!$A$11:$A$400),1, COUNTIF(A$4:$A202, 'Annex 2 Designated EHV charges'!$A$11:$A$400)), 0)),"")</f>
        <v>948</v>
      </c>
      <c r="B203" s="91">
        <f>IF($A203="","",VLOOKUP($A203,'Annex 2 Designated EHV charges'!$A:$O,2,0))</f>
        <v>948</v>
      </c>
      <c r="C203" s="92" t="str">
        <f>IF($A203="","",VLOOKUP($A203,'Annex 2 Designated EHV charges'!$A:$O,3,0))</f>
        <v>1170000369100</v>
      </c>
      <c r="D203" s="91" t="str">
        <f>IF($A203="","",VLOOKUP($A203,'Annex 2 Designated EHV charges'!$A:$O,7,0))</f>
        <v>Eakley Lanes Solar North</v>
      </c>
      <c r="E203" s="94">
        <f>IFERROR(IF(VLOOKUP($A203,'Annex 2 Designated EHV charges'!$A:$P,COLUMN(E203)+4,FALSE)=0,"",VLOOKUP($A203,'Annex 2 Designated EHV charges'!$A:$P,COLUMN(E203)+4,FALSE)),"")</f>
        <v>1.716</v>
      </c>
      <c r="F203" s="304">
        <f>IFERROR(IF(VLOOKUP($A203,'Annex 2 Designated EHV charges'!$A:$P,COLUMN(F203)+4,FALSE)=0,"",VLOOKUP($A203,'Annex 2 Designated EHV charges'!$A:$P,COLUMN(F203)+4,FALSE)),"")</f>
        <v>7.12</v>
      </c>
      <c r="G203" s="304">
        <f>IFERROR(IF(VLOOKUP($A203,'Annex 2 Designated EHV charges'!$A:$P,COLUMN(G203)+4,FALSE)=0,"",VLOOKUP($A203,'Annex 2 Designated EHV charges'!$A:$P,COLUMN(G203)+4,FALSE)),"")</f>
        <v>2.12</v>
      </c>
      <c r="H203" s="304">
        <f>IFERROR(IF(VLOOKUP($A203,'Annex 2 Designated EHV charges'!$A:$P,COLUMN(H203)+4,FALSE)=0,"",VLOOKUP($A203,'Annex 2 Designated EHV charges'!$A:$P,COLUMN(H203)+4,FALSE)),"")</f>
        <v>2.12</v>
      </c>
    </row>
    <row r="204" spans="1:8" x14ac:dyDescent="0.2">
      <c r="A204" s="91">
        <f t="array" ref="A204">IFERROR(INDEX('Annex 2 Designated EHV charges'!$A$11:$A$400, MATCH(0, IF(ISBLANK('Annex 2 Designated EHV charges'!$A$11:$A$400),1, COUNTIF(A$4:$A203, 'Annex 2 Designated EHV charges'!$A$11:$A$400)), 0)),"")</f>
        <v>949</v>
      </c>
      <c r="B204" s="91">
        <f>IF($A204="","",VLOOKUP($A204,'Annex 2 Designated EHV charges'!$A:$O,2,0))</f>
        <v>949</v>
      </c>
      <c r="C204" s="92" t="str">
        <f>IF($A204="","",VLOOKUP($A204,'Annex 2 Designated EHV charges'!$A:$O,3,0))</f>
        <v>1170000369129</v>
      </c>
      <c r="D204" s="91" t="str">
        <f>IF($A204="","",VLOOKUP($A204,'Annex 2 Designated EHV charges'!$A:$O,7,0))</f>
        <v>Eakley Lanes Solar South</v>
      </c>
      <c r="E204" s="94">
        <f>IFERROR(IF(VLOOKUP($A204,'Annex 2 Designated EHV charges'!$A:$P,COLUMN(E204)+4,FALSE)=0,"",VLOOKUP($A204,'Annex 2 Designated EHV charges'!$A:$P,COLUMN(E204)+4,FALSE)),"")</f>
        <v>1.655</v>
      </c>
      <c r="F204" s="304">
        <f>IFERROR(IF(VLOOKUP($A204,'Annex 2 Designated EHV charges'!$A:$P,COLUMN(F204)+4,FALSE)=0,"",VLOOKUP($A204,'Annex 2 Designated EHV charges'!$A:$P,COLUMN(F204)+4,FALSE)),"")</f>
        <v>55.47</v>
      </c>
      <c r="G204" s="304">
        <f>IFERROR(IF(VLOOKUP($A204,'Annex 2 Designated EHV charges'!$A:$P,COLUMN(G204)+4,FALSE)=0,"",VLOOKUP($A204,'Annex 2 Designated EHV charges'!$A:$P,COLUMN(G204)+4,FALSE)),"")</f>
        <v>1.98</v>
      </c>
      <c r="H204" s="304">
        <f>IFERROR(IF(VLOOKUP($A204,'Annex 2 Designated EHV charges'!$A:$P,COLUMN(H204)+4,FALSE)=0,"",VLOOKUP($A204,'Annex 2 Designated EHV charges'!$A:$P,COLUMN(H204)+4,FALSE)),"")</f>
        <v>1.98</v>
      </c>
    </row>
    <row r="205" spans="1:8" x14ac:dyDescent="0.2">
      <c r="A205" s="91">
        <f t="array" ref="A205">IFERROR(INDEX('Annex 2 Designated EHV charges'!$A$11:$A$400, MATCH(0, IF(ISBLANK('Annex 2 Designated EHV charges'!$A$11:$A$400),1, COUNTIF(A$4:$A204, 'Annex 2 Designated EHV charges'!$A$11:$A$400)), 0)),"")</f>
        <v>950</v>
      </c>
      <c r="B205" s="91">
        <f>IF($A205="","",VLOOKUP($A205,'Annex 2 Designated EHV charges'!$A:$O,2,0))</f>
        <v>950</v>
      </c>
      <c r="C205" s="92" t="str">
        <f>IF($A205="","",VLOOKUP($A205,'Annex 2 Designated EHV charges'!$A:$O,3,0))</f>
        <v>1170000388743</v>
      </c>
      <c r="D205" s="91" t="str">
        <f>IF($A205="","",VLOOKUP($A205,'Annex 2 Designated EHV charges'!$A:$O,7,0))</f>
        <v>Welbeck Colliery PV</v>
      </c>
      <c r="E205" s="94">
        <f>IFERROR(IF(VLOOKUP($A205,'Annex 2 Designated EHV charges'!$A:$P,COLUMN(E205)+4,FALSE)=0,"",VLOOKUP($A205,'Annex 2 Designated EHV charges'!$A:$P,COLUMN(E205)+4,FALSE)),"")</f>
        <v>0.497</v>
      </c>
      <c r="F205" s="304">
        <f>IFERROR(IF(VLOOKUP($A205,'Annex 2 Designated EHV charges'!$A:$P,COLUMN(F205)+4,FALSE)=0,"",VLOOKUP($A205,'Annex 2 Designated EHV charges'!$A:$P,COLUMN(F205)+4,FALSE)),"")</f>
        <v>5.21</v>
      </c>
      <c r="G205" s="304">
        <f>IFERROR(IF(VLOOKUP($A205,'Annex 2 Designated EHV charges'!$A:$P,COLUMN(G205)+4,FALSE)=0,"",VLOOKUP($A205,'Annex 2 Designated EHV charges'!$A:$P,COLUMN(G205)+4,FALSE)),"")</f>
        <v>0.94</v>
      </c>
      <c r="H205" s="304">
        <f>IFERROR(IF(VLOOKUP($A205,'Annex 2 Designated EHV charges'!$A:$P,COLUMN(H205)+4,FALSE)=0,"",VLOOKUP($A205,'Annex 2 Designated EHV charges'!$A:$P,COLUMN(H205)+4,FALSE)),"")</f>
        <v>0.94</v>
      </c>
    </row>
    <row r="206" spans="1:8" x14ac:dyDescent="0.2">
      <c r="A206" s="91">
        <f t="array" ref="A206">IFERROR(INDEX('Annex 2 Designated EHV charges'!$A$11:$A$400, MATCH(0, IF(ISBLANK('Annex 2 Designated EHV charges'!$A$11:$A$400),1, COUNTIF(A$4:$A205, 'Annex 2 Designated EHV charges'!$A$11:$A$400)), 0)),"")</f>
        <v>951</v>
      </c>
      <c r="B206" s="91">
        <f>IF($A206="","",VLOOKUP($A206,'Annex 2 Designated EHV charges'!$A:$O,2,0))</f>
        <v>951</v>
      </c>
      <c r="C206" s="92" t="str">
        <f>IF($A206="","",VLOOKUP($A206,'Annex 2 Designated EHV charges'!$A:$O,3,0))</f>
        <v>1170000394960</v>
      </c>
      <c r="D206" s="91" t="str">
        <f>IF($A206="","",VLOOKUP($A206,'Annex 2 Designated EHV charges'!$A:$O,7,0))</f>
        <v>Newton Road PV</v>
      </c>
      <c r="E206" s="94">
        <f>IFERROR(IF(VLOOKUP($A206,'Annex 2 Designated EHV charges'!$A:$P,COLUMN(E206)+4,FALSE)=0,"",VLOOKUP($A206,'Annex 2 Designated EHV charges'!$A:$P,COLUMN(E206)+4,FALSE)),"")</f>
        <v>1.736</v>
      </c>
      <c r="F206" s="304">
        <f>IFERROR(IF(VLOOKUP($A206,'Annex 2 Designated EHV charges'!$A:$P,COLUMN(F206)+4,FALSE)=0,"",VLOOKUP($A206,'Annex 2 Designated EHV charges'!$A:$P,COLUMN(F206)+4,FALSE)),"")</f>
        <v>3.84</v>
      </c>
      <c r="G206" s="304">
        <f>IFERROR(IF(VLOOKUP($A206,'Annex 2 Designated EHV charges'!$A:$P,COLUMN(G206)+4,FALSE)=0,"",VLOOKUP($A206,'Annex 2 Designated EHV charges'!$A:$P,COLUMN(G206)+4,FALSE)),"")</f>
        <v>2.6</v>
      </c>
      <c r="H206" s="304">
        <f>IFERROR(IF(VLOOKUP($A206,'Annex 2 Designated EHV charges'!$A:$P,COLUMN(H206)+4,FALSE)=0,"",VLOOKUP($A206,'Annex 2 Designated EHV charges'!$A:$P,COLUMN(H206)+4,FALSE)),"")</f>
        <v>2.6</v>
      </c>
    </row>
    <row r="207" spans="1:8" x14ac:dyDescent="0.2">
      <c r="A207" s="91">
        <f t="array" ref="A207">IFERROR(INDEX('Annex 2 Designated EHV charges'!$A$11:$A$400, MATCH(0, IF(ISBLANK('Annex 2 Designated EHV charges'!$A$11:$A$400),1, COUNTIF(A$4:$A206, 'Annex 2 Designated EHV charges'!$A$11:$A$400)), 0)),"")</f>
        <v>952</v>
      </c>
      <c r="B207" s="91">
        <f>IF($A207="","",VLOOKUP($A207,'Annex 2 Designated EHV charges'!$A:$O,2,0))</f>
        <v>952</v>
      </c>
      <c r="C207" s="92" t="str">
        <f>IF($A207="","",VLOOKUP($A207,'Annex 2 Designated EHV charges'!$A:$O,3,0))</f>
        <v>1170000395954</v>
      </c>
      <c r="D207" s="91" t="str">
        <f>IF($A207="","",VLOOKUP($A207,'Annex 2 Designated EHV charges'!$A:$O,7,0))</f>
        <v>New Albion Wind Farm</v>
      </c>
      <c r="E207" s="94">
        <f>IFERROR(IF(VLOOKUP($A207,'Annex 2 Designated EHV charges'!$A:$P,COLUMN(E207)+4,FALSE)=0,"",VLOOKUP($A207,'Annex 2 Designated EHV charges'!$A:$P,COLUMN(E207)+4,FALSE)),"")</f>
        <v>1.728</v>
      </c>
      <c r="F207" s="304">
        <f>IFERROR(IF(VLOOKUP($A207,'Annex 2 Designated EHV charges'!$A:$P,COLUMN(F207)+4,FALSE)=0,"",VLOOKUP($A207,'Annex 2 Designated EHV charges'!$A:$P,COLUMN(F207)+4,FALSE)),"")</f>
        <v>59.16</v>
      </c>
      <c r="G207" s="304">
        <f>IFERROR(IF(VLOOKUP($A207,'Annex 2 Designated EHV charges'!$A:$P,COLUMN(G207)+4,FALSE)=0,"",VLOOKUP($A207,'Annex 2 Designated EHV charges'!$A:$P,COLUMN(G207)+4,FALSE)),"")</f>
        <v>1.97</v>
      </c>
      <c r="H207" s="304">
        <f>IFERROR(IF(VLOOKUP($A207,'Annex 2 Designated EHV charges'!$A:$P,COLUMN(H207)+4,FALSE)=0,"",VLOOKUP($A207,'Annex 2 Designated EHV charges'!$A:$P,COLUMN(H207)+4,FALSE)),"")</f>
        <v>1.97</v>
      </c>
    </row>
    <row r="208" spans="1:8" x14ac:dyDescent="0.2">
      <c r="A208" s="91">
        <f t="array" ref="A208">IFERROR(INDEX('Annex 2 Designated EHV charges'!$A$11:$A$400, MATCH(0, IF(ISBLANK('Annex 2 Designated EHV charges'!$A$11:$A$400),1, COUNTIF(A$4:$A207, 'Annex 2 Designated EHV charges'!$A$11:$A$400)), 0)),"")</f>
        <v>953</v>
      </c>
      <c r="B208" s="91">
        <f>IF($A208="","",VLOOKUP($A208,'Annex 2 Designated EHV charges'!$A:$O,2,0))</f>
        <v>953</v>
      </c>
      <c r="C208" s="92" t="str">
        <f>IF($A208="","",VLOOKUP($A208,'Annex 2 Designated EHV charges'!$A:$O,3,0))</f>
        <v>1170000400772</v>
      </c>
      <c r="D208" s="91" t="str">
        <f>IF($A208="","",VLOOKUP($A208,'Annex 2 Designated EHV charges'!$A:$O,7,0))</f>
        <v>Moat Farm PV</v>
      </c>
      <c r="E208" s="94">
        <f>IFERROR(IF(VLOOKUP($A208,'Annex 2 Designated EHV charges'!$A:$P,COLUMN(E208)+4,FALSE)=0,"",VLOOKUP($A208,'Annex 2 Designated EHV charges'!$A:$P,COLUMN(E208)+4,FALSE)),"")</f>
        <v>3.0649999999999999</v>
      </c>
      <c r="F208" s="304">
        <f>IFERROR(IF(VLOOKUP($A208,'Annex 2 Designated EHV charges'!$A:$P,COLUMN(F208)+4,FALSE)=0,"",VLOOKUP($A208,'Annex 2 Designated EHV charges'!$A:$P,COLUMN(F208)+4,FALSE)),"")</f>
        <v>13.84</v>
      </c>
      <c r="G208" s="304">
        <f>IFERROR(IF(VLOOKUP($A208,'Annex 2 Designated EHV charges'!$A:$P,COLUMN(G208)+4,FALSE)=0,"",VLOOKUP($A208,'Annex 2 Designated EHV charges'!$A:$P,COLUMN(G208)+4,FALSE)),"")</f>
        <v>1.81</v>
      </c>
      <c r="H208" s="304">
        <f>IFERROR(IF(VLOOKUP($A208,'Annex 2 Designated EHV charges'!$A:$P,COLUMN(H208)+4,FALSE)=0,"",VLOOKUP($A208,'Annex 2 Designated EHV charges'!$A:$P,COLUMN(H208)+4,FALSE)),"")</f>
        <v>1.81</v>
      </c>
    </row>
    <row r="209" spans="1:8" x14ac:dyDescent="0.2">
      <c r="A209" s="91">
        <f t="array" ref="A209">IFERROR(INDEX('Annex 2 Designated EHV charges'!$A$11:$A$400, MATCH(0, IF(ISBLANK('Annex 2 Designated EHV charges'!$A$11:$A$400),1, COUNTIF(A$4:$A208, 'Annex 2 Designated EHV charges'!$A$11:$A$400)), 0)),"")</f>
        <v>954</v>
      </c>
      <c r="B209" s="91">
        <f>IF($A209="","",VLOOKUP($A209,'Annex 2 Designated EHV charges'!$A:$O,2,0))</f>
        <v>954</v>
      </c>
      <c r="C209" s="92" t="str">
        <f>IF($A209="","",VLOOKUP($A209,'Annex 2 Designated EHV charges'!$A:$O,3,0))</f>
        <v>1170000407875</v>
      </c>
      <c r="D209" s="91" t="str">
        <f>IF($A209="","",VLOOKUP($A209,'Annex 2 Designated EHV charges'!$A:$O,7,0))</f>
        <v>Bilsthorpe Solar</v>
      </c>
      <c r="E209" s="94">
        <f>IFERROR(IF(VLOOKUP($A209,'Annex 2 Designated EHV charges'!$A:$P,COLUMN(E209)+4,FALSE)=0,"",VLOOKUP($A209,'Annex 2 Designated EHV charges'!$A:$P,COLUMN(E209)+4,FALSE)),"")</f>
        <v>0.501</v>
      </c>
      <c r="F209" s="304">
        <f>IFERROR(IF(VLOOKUP($A209,'Annex 2 Designated EHV charges'!$A:$P,COLUMN(F209)+4,FALSE)=0,"",VLOOKUP($A209,'Annex 2 Designated EHV charges'!$A:$P,COLUMN(F209)+4,FALSE)),"")</f>
        <v>12.96</v>
      </c>
      <c r="G209" s="304">
        <f>IFERROR(IF(VLOOKUP($A209,'Annex 2 Designated EHV charges'!$A:$P,COLUMN(G209)+4,FALSE)=0,"",VLOOKUP($A209,'Annex 2 Designated EHV charges'!$A:$P,COLUMN(G209)+4,FALSE)),"")</f>
        <v>2.23</v>
      </c>
      <c r="H209" s="304">
        <f>IFERROR(IF(VLOOKUP($A209,'Annex 2 Designated EHV charges'!$A:$P,COLUMN(H209)+4,FALSE)=0,"",VLOOKUP($A209,'Annex 2 Designated EHV charges'!$A:$P,COLUMN(H209)+4,FALSE)),"")</f>
        <v>2.23</v>
      </c>
    </row>
    <row r="210" spans="1:8" x14ac:dyDescent="0.2">
      <c r="A210" s="91">
        <f t="array" ref="A210">IFERROR(INDEX('Annex 2 Designated EHV charges'!$A$11:$A$400, MATCH(0, IF(ISBLANK('Annex 2 Designated EHV charges'!$A$11:$A$400),1, COUNTIF(A$4:$A209, 'Annex 2 Designated EHV charges'!$A$11:$A$400)), 0)),"")</f>
        <v>955</v>
      </c>
      <c r="B210" s="91">
        <f>IF($A210="","",VLOOKUP($A210,'Annex 2 Designated EHV charges'!$A:$O,2,0))</f>
        <v>955</v>
      </c>
      <c r="C210" s="92" t="str">
        <f>IF($A210="","",VLOOKUP($A210,'Annex 2 Designated EHV charges'!$A:$O,3,0))</f>
        <v>1170000409696</v>
      </c>
      <c r="D210" s="91" t="str">
        <f>IF($A210="","",VLOOKUP($A210,'Annex 2 Designated EHV charges'!$A:$O,7,0))</f>
        <v>Hall Farm Site PV  1</v>
      </c>
      <c r="E210" s="94">
        <f>IFERROR(IF(VLOOKUP($A210,'Annex 2 Designated EHV charges'!$A:$P,COLUMN(E210)+4,FALSE)=0,"",VLOOKUP($A210,'Annex 2 Designated EHV charges'!$A:$P,COLUMN(E210)+4,FALSE)),"")</f>
        <v>1.7130000000000001</v>
      </c>
      <c r="F210" s="304">
        <f>IFERROR(IF(VLOOKUP($A210,'Annex 2 Designated EHV charges'!$A:$P,COLUMN(F210)+4,FALSE)=0,"",VLOOKUP($A210,'Annex 2 Designated EHV charges'!$A:$P,COLUMN(F210)+4,FALSE)),"")</f>
        <v>8.36</v>
      </c>
      <c r="G210" s="304">
        <f>IFERROR(IF(VLOOKUP($A210,'Annex 2 Designated EHV charges'!$A:$P,COLUMN(G210)+4,FALSE)=0,"",VLOOKUP($A210,'Annex 2 Designated EHV charges'!$A:$P,COLUMN(G210)+4,FALSE)),"")</f>
        <v>1.53</v>
      </c>
      <c r="H210" s="304">
        <f>IFERROR(IF(VLOOKUP($A210,'Annex 2 Designated EHV charges'!$A:$P,COLUMN(H210)+4,FALSE)=0,"",VLOOKUP($A210,'Annex 2 Designated EHV charges'!$A:$P,COLUMN(H210)+4,FALSE)),"")</f>
        <v>1.53</v>
      </c>
    </row>
    <row r="211" spans="1:8" x14ac:dyDescent="0.2">
      <c r="A211" s="91">
        <f t="array" ref="A211">IFERROR(INDEX('Annex 2 Designated EHV charges'!$A$11:$A$400, MATCH(0, IF(ISBLANK('Annex 2 Designated EHV charges'!$A$11:$A$400),1, COUNTIF(A$4:$A210, 'Annex 2 Designated EHV charges'!$A$11:$A$400)), 0)),"")</f>
        <v>956</v>
      </c>
      <c r="B211" s="91">
        <f>IF($A211="","",VLOOKUP($A211,'Annex 2 Designated EHV charges'!$A:$O,2,0))</f>
        <v>956</v>
      </c>
      <c r="C211" s="92" t="str">
        <f>IF($A211="","",VLOOKUP($A211,'Annex 2 Designated EHV charges'!$A:$O,3,0))</f>
        <v>1170000415946</v>
      </c>
      <c r="D211" s="91" t="str">
        <f>IF($A211="","",VLOOKUP($A211,'Annex 2 Designated EHV charges'!$A:$O,7,0))</f>
        <v>Gaultney Solar Park</v>
      </c>
      <c r="E211" s="94">
        <f>IFERROR(IF(VLOOKUP($A211,'Annex 2 Designated EHV charges'!$A:$P,COLUMN(E211)+4,FALSE)=0,"",VLOOKUP($A211,'Annex 2 Designated EHV charges'!$A:$P,COLUMN(E211)+4,FALSE)),"")</f>
        <v>1.7410000000000001</v>
      </c>
      <c r="F211" s="304">
        <f>IFERROR(IF(VLOOKUP($A211,'Annex 2 Designated EHV charges'!$A:$P,COLUMN(F211)+4,FALSE)=0,"",VLOOKUP($A211,'Annex 2 Designated EHV charges'!$A:$P,COLUMN(F211)+4,FALSE)),"")</f>
        <v>1.06</v>
      </c>
      <c r="G211" s="304">
        <f>IFERROR(IF(VLOOKUP($A211,'Annex 2 Designated EHV charges'!$A:$P,COLUMN(G211)+4,FALSE)=0,"",VLOOKUP($A211,'Annex 2 Designated EHV charges'!$A:$P,COLUMN(G211)+4,FALSE)),"")</f>
        <v>3.87</v>
      </c>
      <c r="H211" s="304">
        <f>IFERROR(IF(VLOOKUP($A211,'Annex 2 Designated EHV charges'!$A:$P,COLUMN(H211)+4,FALSE)=0,"",VLOOKUP($A211,'Annex 2 Designated EHV charges'!$A:$P,COLUMN(H211)+4,FALSE)),"")</f>
        <v>3.87</v>
      </c>
    </row>
    <row r="212" spans="1:8" x14ac:dyDescent="0.2">
      <c r="A212" s="91">
        <f t="array" ref="A212">IFERROR(INDEX('Annex 2 Designated EHV charges'!$A$11:$A$400, MATCH(0, IF(ISBLANK('Annex 2 Designated EHV charges'!$A$11:$A$400),1, COUNTIF(A$4:$A211, 'Annex 2 Designated EHV charges'!$A$11:$A$400)), 0)),"")</f>
        <v>957</v>
      </c>
      <c r="B212" s="91">
        <f>IF($A212="","",VLOOKUP($A212,'Annex 2 Designated EHV charges'!$A:$O,2,0))</f>
        <v>957</v>
      </c>
      <c r="C212" s="92" t="str">
        <f>IF($A212="","",VLOOKUP($A212,'Annex 2 Designated EHV charges'!$A:$O,3,0))</f>
        <v>1170000413692</v>
      </c>
      <c r="D212" s="91" t="str">
        <f>IF($A212="","",VLOOKUP($A212,'Annex 2 Designated EHV charges'!$A:$O,7,0))</f>
        <v>Fiskerton Solar Farm</v>
      </c>
      <c r="E212" s="94" t="str">
        <f>IFERROR(IF(VLOOKUP($A212,'Annex 2 Designated EHV charges'!$A:$P,COLUMN(E212)+4,FALSE)=0,"",VLOOKUP($A212,'Annex 2 Designated EHV charges'!$A:$P,COLUMN(E212)+4,FALSE)),"")</f>
        <v/>
      </c>
      <c r="F212" s="304">
        <f>IFERROR(IF(VLOOKUP($A212,'Annex 2 Designated EHV charges'!$A:$P,COLUMN(F212)+4,FALSE)=0,"",VLOOKUP($A212,'Annex 2 Designated EHV charges'!$A:$P,COLUMN(F212)+4,FALSE)),"")</f>
        <v>1.04</v>
      </c>
      <c r="G212" s="304">
        <f>IFERROR(IF(VLOOKUP($A212,'Annex 2 Designated EHV charges'!$A:$P,COLUMN(G212)+4,FALSE)=0,"",VLOOKUP($A212,'Annex 2 Designated EHV charges'!$A:$P,COLUMN(G212)+4,FALSE)),"")</f>
        <v>2.94</v>
      </c>
      <c r="H212" s="304">
        <f>IFERROR(IF(VLOOKUP($A212,'Annex 2 Designated EHV charges'!$A:$P,COLUMN(H212)+4,FALSE)=0,"",VLOOKUP($A212,'Annex 2 Designated EHV charges'!$A:$P,COLUMN(H212)+4,FALSE)),"")</f>
        <v>2.94</v>
      </c>
    </row>
    <row r="213" spans="1:8" x14ac:dyDescent="0.2">
      <c r="A213" s="91">
        <f t="array" ref="A213">IFERROR(INDEX('Annex 2 Designated EHV charges'!$A$11:$A$400, MATCH(0, IF(ISBLANK('Annex 2 Designated EHV charges'!$A$11:$A$400),1, COUNTIF(A$4:$A212, 'Annex 2 Designated EHV charges'!$A$11:$A$400)), 0)),"")</f>
        <v>958</v>
      </c>
      <c r="B213" s="91">
        <f>IF($A213="","",VLOOKUP($A213,'Annex 2 Designated EHV charges'!$A:$O,2,0))</f>
        <v>958</v>
      </c>
      <c r="C213" s="92" t="str">
        <f>IF($A213="","",VLOOKUP($A213,'Annex 2 Designated EHV charges'!$A:$O,3,0))</f>
        <v>1170000424904</v>
      </c>
      <c r="D213" s="91" t="str">
        <f>IF($A213="","",VLOOKUP($A213,'Annex 2 Designated EHV charges'!$A:$O,7,0))</f>
        <v>Mount Mill Solar Park</v>
      </c>
      <c r="E213" s="94" t="str">
        <f>IFERROR(IF(VLOOKUP($A213,'Annex 2 Designated EHV charges'!$A:$P,COLUMN(E213)+4,FALSE)=0,"",VLOOKUP($A213,'Annex 2 Designated EHV charges'!$A:$P,COLUMN(E213)+4,FALSE)),"")</f>
        <v/>
      </c>
      <c r="F213" s="304">
        <f>IFERROR(IF(VLOOKUP($A213,'Annex 2 Designated EHV charges'!$A:$P,COLUMN(F213)+4,FALSE)=0,"",VLOOKUP($A213,'Annex 2 Designated EHV charges'!$A:$P,COLUMN(F213)+4,FALSE)),"")</f>
        <v>10.59</v>
      </c>
      <c r="G213" s="304">
        <f>IFERROR(IF(VLOOKUP($A213,'Annex 2 Designated EHV charges'!$A:$P,COLUMN(G213)+4,FALSE)=0,"",VLOOKUP($A213,'Annex 2 Designated EHV charges'!$A:$P,COLUMN(G213)+4,FALSE)),"")</f>
        <v>3.21</v>
      </c>
      <c r="H213" s="304">
        <f>IFERROR(IF(VLOOKUP($A213,'Annex 2 Designated EHV charges'!$A:$P,COLUMN(H213)+4,FALSE)=0,"",VLOOKUP($A213,'Annex 2 Designated EHV charges'!$A:$P,COLUMN(H213)+4,FALSE)),"")</f>
        <v>3.21</v>
      </c>
    </row>
    <row r="214" spans="1:8" x14ac:dyDescent="0.2">
      <c r="A214" s="91">
        <f t="array" ref="A214">IFERROR(INDEX('Annex 2 Designated EHV charges'!$A$11:$A$400, MATCH(0, IF(ISBLANK('Annex 2 Designated EHV charges'!$A$11:$A$400),1, COUNTIF(A$4:$A213, 'Annex 2 Designated EHV charges'!$A$11:$A$400)), 0)),"")</f>
        <v>959</v>
      </c>
      <c r="B214" s="91">
        <f>IF($A214="","",VLOOKUP($A214,'Annex 2 Designated EHV charges'!$A:$O,2,0))</f>
        <v>959</v>
      </c>
      <c r="C214" s="92" t="str">
        <f>IF($A214="","",VLOOKUP($A214,'Annex 2 Designated EHV charges'!$A:$O,3,0))</f>
        <v>1170000427170</v>
      </c>
      <c r="D214" s="91" t="str">
        <f>IF($A214="","",VLOOKUP($A214,'Annex 2 Designated EHV charges'!$A:$O,7,0))</f>
        <v>Podington Airfield WF</v>
      </c>
      <c r="E214" s="94">
        <f>IFERROR(IF(VLOOKUP($A214,'Annex 2 Designated EHV charges'!$A:$P,COLUMN(E214)+4,FALSE)=0,"",VLOOKUP($A214,'Annex 2 Designated EHV charges'!$A:$P,COLUMN(E214)+4,FALSE)),"")</f>
        <v>1.7090000000000001</v>
      </c>
      <c r="F214" s="304">
        <f>IFERROR(IF(VLOOKUP($A214,'Annex 2 Designated EHV charges'!$A:$P,COLUMN(F214)+4,FALSE)=0,"",VLOOKUP($A214,'Annex 2 Designated EHV charges'!$A:$P,COLUMN(F214)+4,FALSE)),"")</f>
        <v>162.94999999999999</v>
      </c>
      <c r="G214" s="304">
        <f>IFERROR(IF(VLOOKUP($A214,'Annex 2 Designated EHV charges'!$A:$P,COLUMN(G214)+4,FALSE)=0,"",VLOOKUP($A214,'Annex 2 Designated EHV charges'!$A:$P,COLUMN(G214)+4,FALSE)),"")</f>
        <v>1.24</v>
      </c>
      <c r="H214" s="304">
        <f>IFERROR(IF(VLOOKUP($A214,'Annex 2 Designated EHV charges'!$A:$P,COLUMN(H214)+4,FALSE)=0,"",VLOOKUP($A214,'Annex 2 Designated EHV charges'!$A:$P,COLUMN(H214)+4,FALSE)),"")</f>
        <v>1.24</v>
      </c>
    </row>
    <row r="215" spans="1:8" x14ac:dyDescent="0.2">
      <c r="A215" s="91">
        <f t="array" ref="A215">IFERROR(INDEX('Annex 2 Designated EHV charges'!$A$11:$A$400, MATCH(0, IF(ISBLANK('Annex 2 Designated EHV charges'!$A$11:$A$400),1, COUNTIF(A$4:$A214, 'Annex 2 Designated EHV charges'!$A$11:$A$400)), 0)),"")</f>
        <v>960</v>
      </c>
      <c r="B215" s="91">
        <f>IF($A215="","",VLOOKUP($A215,'Annex 2 Designated EHV charges'!$A:$O,2,0))</f>
        <v>960</v>
      </c>
      <c r="C215" s="92" t="str">
        <f>IF($A215="","",VLOOKUP($A215,'Annex 2 Designated EHV charges'!$A:$O,3,0))</f>
        <v>1170000428528</v>
      </c>
      <c r="D215" s="91" t="str">
        <f>IF($A215="","",VLOOKUP($A215,'Annex 2 Designated EHV charges'!$A:$O,7,0))</f>
        <v>Branston South PV Farm</v>
      </c>
      <c r="E215" s="94" t="str">
        <f>IFERROR(IF(VLOOKUP($A215,'Annex 2 Designated EHV charges'!$A:$P,COLUMN(E215)+4,FALSE)=0,"",VLOOKUP($A215,'Annex 2 Designated EHV charges'!$A:$P,COLUMN(E215)+4,FALSE)),"")</f>
        <v/>
      </c>
      <c r="F215" s="304">
        <f>IFERROR(IF(VLOOKUP($A215,'Annex 2 Designated EHV charges'!$A:$P,COLUMN(F215)+4,FALSE)=0,"",VLOOKUP($A215,'Annex 2 Designated EHV charges'!$A:$P,COLUMN(F215)+4,FALSE)),"")</f>
        <v>37.340000000000032</v>
      </c>
      <c r="G215" s="304">
        <f>IFERROR(IF(VLOOKUP($A215,'Annex 2 Designated EHV charges'!$A:$P,COLUMN(G215)+4,FALSE)=0,"",VLOOKUP($A215,'Annex 2 Designated EHV charges'!$A:$P,COLUMN(G215)+4,FALSE)),"")</f>
        <v>2.99</v>
      </c>
      <c r="H215" s="304">
        <f>IFERROR(IF(VLOOKUP($A215,'Annex 2 Designated EHV charges'!$A:$P,COLUMN(H215)+4,FALSE)=0,"",VLOOKUP($A215,'Annex 2 Designated EHV charges'!$A:$P,COLUMN(H215)+4,FALSE)),"")</f>
        <v>2.99</v>
      </c>
    </row>
    <row r="216" spans="1:8" x14ac:dyDescent="0.2">
      <c r="A216" s="91">
        <f t="array" ref="A216">IFERROR(INDEX('Annex 2 Designated EHV charges'!$A$11:$A$400, MATCH(0, IF(ISBLANK('Annex 2 Designated EHV charges'!$A$11:$A$400),1, COUNTIF(A$4:$A215, 'Annex 2 Designated EHV charges'!$A$11:$A$400)), 0)),"")</f>
        <v>961</v>
      </c>
      <c r="B216" s="91">
        <f>IF($A216="","",VLOOKUP($A216,'Annex 2 Designated EHV charges'!$A:$O,2,0))</f>
        <v>961</v>
      </c>
      <c r="C216" s="92" t="str">
        <f>IF($A216="","",VLOOKUP($A216,'Annex 2 Designated EHV charges'!$A:$O,3,0))</f>
        <v>1170000430182</v>
      </c>
      <c r="D216" s="91" t="str">
        <f>IF($A216="","",VLOOKUP($A216,'Annex 2 Designated EHV charges'!$A:$O,7,0))</f>
        <v>Eakring Solar Farm</v>
      </c>
      <c r="E216" s="94">
        <f>IFERROR(IF(VLOOKUP($A216,'Annex 2 Designated EHV charges'!$A:$P,COLUMN(E216)+4,FALSE)=0,"",VLOOKUP($A216,'Annex 2 Designated EHV charges'!$A:$P,COLUMN(E216)+4,FALSE)),"")</f>
        <v>0.503</v>
      </c>
      <c r="F216" s="304">
        <f>IFERROR(IF(VLOOKUP($A216,'Annex 2 Designated EHV charges'!$A:$P,COLUMN(F216)+4,FALSE)=0,"",VLOOKUP($A216,'Annex 2 Designated EHV charges'!$A:$P,COLUMN(F216)+4,FALSE)),"")</f>
        <v>2.5499999999999998</v>
      </c>
      <c r="G216" s="304">
        <f>IFERROR(IF(VLOOKUP($A216,'Annex 2 Designated EHV charges'!$A:$P,COLUMN(G216)+4,FALSE)=0,"",VLOOKUP($A216,'Annex 2 Designated EHV charges'!$A:$P,COLUMN(G216)+4,FALSE)),"")</f>
        <v>1.18</v>
      </c>
      <c r="H216" s="304">
        <f>IFERROR(IF(VLOOKUP($A216,'Annex 2 Designated EHV charges'!$A:$P,COLUMN(H216)+4,FALSE)=0,"",VLOOKUP($A216,'Annex 2 Designated EHV charges'!$A:$P,COLUMN(H216)+4,FALSE)),"")</f>
        <v>1.18</v>
      </c>
    </row>
    <row r="217" spans="1:8" x14ac:dyDescent="0.2">
      <c r="A217" s="91">
        <f t="array" ref="A217">IFERROR(INDEX('Annex 2 Designated EHV charges'!$A$11:$A$400, MATCH(0, IF(ISBLANK('Annex 2 Designated EHV charges'!$A$11:$A$400),1, COUNTIF(A$4:$A216, 'Annex 2 Designated EHV charges'!$A$11:$A$400)), 0)),"")</f>
        <v>962</v>
      </c>
      <c r="B217" s="91">
        <f>IF($A217="","",VLOOKUP($A217,'Annex 2 Designated EHV charges'!$A:$O,2,0))</f>
        <v>962</v>
      </c>
      <c r="C217" s="92" t="str">
        <f>IF($A217="","",VLOOKUP($A217,'Annex 2 Designated EHV charges'!$A:$O,3,0))</f>
        <v>1170000439877</v>
      </c>
      <c r="D217" s="91" t="str">
        <f>IF($A217="","",VLOOKUP($A217,'Annex 2 Designated EHV charges'!$A:$O,7,0))</f>
        <v>Ragdale PV Solar Park</v>
      </c>
      <c r="E217" s="94">
        <f>IFERROR(IF(VLOOKUP($A217,'Annex 2 Designated EHV charges'!$A:$P,COLUMN(E217)+4,FALSE)=0,"",VLOOKUP($A217,'Annex 2 Designated EHV charges'!$A:$P,COLUMN(E217)+4,FALSE)),"")</f>
        <v>1.353</v>
      </c>
      <c r="F217" s="304">
        <f>IFERROR(IF(VLOOKUP($A217,'Annex 2 Designated EHV charges'!$A:$P,COLUMN(F217)+4,FALSE)=0,"",VLOOKUP($A217,'Annex 2 Designated EHV charges'!$A:$P,COLUMN(F217)+4,FALSE)),"")</f>
        <v>162.38</v>
      </c>
      <c r="G217" s="304">
        <f>IFERROR(IF(VLOOKUP($A217,'Annex 2 Designated EHV charges'!$A:$P,COLUMN(G217)+4,FALSE)=0,"",VLOOKUP($A217,'Annex 2 Designated EHV charges'!$A:$P,COLUMN(G217)+4,FALSE)),"")</f>
        <v>1.76</v>
      </c>
      <c r="H217" s="304">
        <f>IFERROR(IF(VLOOKUP($A217,'Annex 2 Designated EHV charges'!$A:$P,COLUMN(H217)+4,FALSE)=0,"",VLOOKUP($A217,'Annex 2 Designated EHV charges'!$A:$P,COLUMN(H217)+4,FALSE)),"")</f>
        <v>1.76</v>
      </c>
    </row>
    <row r="218" spans="1:8" x14ac:dyDescent="0.2">
      <c r="A218" s="91">
        <f t="array" ref="A218">IFERROR(INDEX('Annex 2 Designated EHV charges'!$A$11:$A$400, MATCH(0, IF(ISBLANK('Annex 2 Designated EHV charges'!$A$11:$A$400),1, COUNTIF(A$4:$A217, 'Annex 2 Designated EHV charges'!$A$11:$A$400)), 0)),"")</f>
        <v>963</v>
      </c>
      <c r="B218" s="91">
        <f>IF($A218="","",VLOOKUP($A218,'Annex 2 Designated EHV charges'!$A:$O,2,0))</f>
        <v>963</v>
      </c>
      <c r="C218" s="92" t="str">
        <f>IF($A218="","",VLOOKUP($A218,'Annex 2 Designated EHV charges'!$A:$O,3,0))</f>
        <v>1170000438312</v>
      </c>
      <c r="D218" s="91" t="str">
        <f>IF($A218="","",VLOOKUP($A218,'Annex 2 Designated EHV charges'!$A:$O,7,0))</f>
        <v>Thoresby Solar Farm</v>
      </c>
      <c r="E218" s="94">
        <f>IFERROR(IF(VLOOKUP($A218,'Annex 2 Designated EHV charges'!$A:$P,COLUMN(E218)+4,FALSE)=0,"",VLOOKUP($A218,'Annex 2 Designated EHV charges'!$A:$P,COLUMN(E218)+4,FALSE)),"")</f>
        <v>0.501</v>
      </c>
      <c r="F218" s="304">
        <f>IFERROR(IF(VLOOKUP($A218,'Annex 2 Designated EHV charges'!$A:$P,COLUMN(F218)+4,FALSE)=0,"",VLOOKUP($A218,'Annex 2 Designated EHV charges'!$A:$P,COLUMN(F218)+4,FALSE)),"")</f>
        <v>3.17</v>
      </c>
      <c r="G218" s="304">
        <f>IFERROR(IF(VLOOKUP($A218,'Annex 2 Designated EHV charges'!$A:$P,COLUMN(G218)+4,FALSE)=0,"",VLOOKUP($A218,'Annex 2 Designated EHV charges'!$A:$P,COLUMN(G218)+4,FALSE)),"")</f>
        <v>0.92</v>
      </c>
      <c r="H218" s="304">
        <f>IFERROR(IF(VLOOKUP($A218,'Annex 2 Designated EHV charges'!$A:$P,COLUMN(H218)+4,FALSE)=0,"",VLOOKUP($A218,'Annex 2 Designated EHV charges'!$A:$P,COLUMN(H218)+4,FALSE)),"")</f>
        <v>0.92</v>
      </c>
    </row>
    <row r="219" spans="1:8" x14ac:dyDescent="0.2">
      <c r="A219" s="91">
        <f t="array" ref="A219">IFERROR(INDEX('Annex 2 Designated EHV charges'!$A$11:$A$400, MATCH(0, IF(ISBLANK('Annex 2 Designated EHV charges'!$A$11:$A$400),1, COUNTIF(A$4:$A218, 'Annex 2 Designated EHV charges'!$A$11:$A$400)), 0)),"")</f>
        <v>964</v>
      </c>
      <c r="B219" s="91">
        <f>IF($A219="","",VLOOKUP($A219,'Annex 2 Designated EHV charges'!$A:$O,2,0))</f>
        <v>964</v>
      </c>
      <c r="C219" s="92" t="str">
        <f>IF($A219="","",VLOOKUP($A219,'Annex 2 Designated EHV charges'!$A:$O,3,0))</f>
        <v>1170000437211</v>
      </c>
      <c r="D219" s="91" t="str">
        <f>IF($A219="","",VLOOKUP($A219,'Annex 2 Designated EHV charges'!$A:$O,7,0))</f>
        <v>Welbeck Solar Farm</v>
      </c>
      <c r="E219" s="94">
        <f>IFERROR(IF(VLOOKUP($A219,'Annex 2 Designated EHV charges'!$A:$P,COLUMN(E219)+4,FALSE)=0,"",VLOOKUP($A219,'Annex 2 Designated EHV charges'!$A:$P,COLUMN(E219)+4,FALSE)),"")</f>
        <v>0.501</v>
      </c>
      <c r="F219" s="304">
        <f>IFERROR(IF(VLOOKUP($A219,'Annex 2 Designated EHV charges'!$A:$P,COLUMN(F219)+4,FALSE)=0,"",VLOOKUP($A219,'Annex 2 Designated EHV charges'!$A:$P,COLUMN(F219)+4,FALSE)),"")</f>
        <v>16.2</v>
      </c>
      <c r="G219" s="304">
        <f>IFERROR(IF(VLOOKUP($A219,'Annex 2 Designated EHV charges'!$A:$P,COLUMN(G219)+4,FALSE)=0,"",VLOOKUP($A219,'Annex 2 Designated EHV charges'!$A:$P,COLUMN(G219)+4,FALSE)),"")</f>
        <v>1.07</v>
      </c>
      <c r="H219" s="304">
        <f>IFERROR(IF(VLOOKUP($A219,'Annex 2 Designated EHV charges'!$A:$P,COLUMN(H219)+4,FALSE)=0,"",VLOOKUP($A219,'Annex 2 Designated EHV charges'!$A:$P,COLUMN(H219)+4,FALSE)),"")</f>
        <v>1.07</v>
      </c>
    </row>
    <row r="220" spans="1:8" x14ac:dyDescent="0.2">
      <c r="A220" s="91">
        <f t="array" ref="A220">IFERROR(INDEX('Annex 2 Designated EHV charges'!$A$11:$A$400, MATCH(0, IF(ISBLANK('Annex 2 Designated EHV charges'!$A$11:$A$400),1, COUNTIF(A$4:$A219, 'Annex 2 Designated EHV charges'!$A$11:$A$400)), 0)),"")</f>
        <v>965</v>
      </c>
      <c r="B220" s="91">
        <f>IF($A220="","",VLOOKUP($A220,'Annex 2 Designated EHV charges'!$A:$O,2,0))</f>
        <v>965</v>
      </c>
      <c r="C220" s="92" t="str">
        <f>IF($A220="","",VLOOKUP($A220,'Annex 2 Designated EHV charges'!$A:$O,3,0))</f>
        <v>1170000444690</v>
      </c>
      <c r="D220" s="91" t="str">
        <f>IF($A220="","",VLOOKUP($A220,'Annex 2 Designated EHV charges'!$A:$O,7,0))</f>
        <v>Atherstone Solar Farm</v>
      </c>
      <c r="E220" s="94" t="str">
        <f>IFERROR(IF(VLOOKUP($A220,'Annex 2 Designated EHV charges'!$A:$P,COLUMN(E220)+4,FALSE)=0,"",VLOOKUP($A220,'Annex 2 Designated EHV charges'!$A:$P,COLUMN(E220)+4,FALSE)),"")</f>
        <v/>
      </c>
      <c r="F220" s="304">
        <f>IFERROR(IF(VLOOKUP($A220,'Annex 2 Designated EHV charges'!$A:$P,COLUMN(F220)+4,FALSE)=0,"",VLOOKUP($A220,'Annex 2 Designated EHV charges'!$A:$P,COLUMN(F220)+4,FALSE)),"")</f>
        <v>3.31</v>
      </c>
      <c r="G220" s="304">
        <f>IFERROR(IF(VLOOKUP($A220,'Annex 2 Designated EHV charges'!$A:$P,COLUMN(G220)+4,FALSE)=0,"",VLOOKUP($A220,'Annex 2 Designated EHV charges'!$A:$P,COLUMN(G220)+4,FALSE)),"")</f>
        <v>2.77</v>
      </c>
      <c r="H220" s="304">
        <f>IFERROR(IF(VLOOKUP($A220,'Annex 2 Designated EHV charges'!$A:$P,COLUMN(H220)+4,FALSE)=0,"",VLOOKUP($A220,'Annex 2 Designated EHV charges'!$A:$P,COLUMN(H220)+4,FALSE)),"")</f>
        <v>2.77</v>
      </c>
    </row>
    <row r="221" spans="1:8" x14ac:dyDescent="0.2">
      <c r="A221" s="91">
        <f t="array" ref="A221">IFERROR(INDEX('Annex 2 Designated EHV charges'!$A$11:$A$400, MATCH(0, IF(ISBLANK('Annex 2 Designated EHV charges'!$A$11:$A$400),1, COUNTIF(A$4:$A220, 'Annex 2 Designated EHV charges'!$A$11:$A$400)), 0)),"")</f>
        <v>966</v>
      </c>
      <c r="B221" s="91">
        <f>IF($A221="","",VLOOKUP($A221,'Annex 2 Designated EHV charges'!$A:$O,2,0))</f>
        <v>966</v>
      </c>
      <c r="C221" s="92" t="str">
        <f>IF($A221="","",VLOOKUP($A221,'Annex 2 Designated EHV charges'!$A:$O,3,0))</f>
        <v>1170000445115</v>
      </c>
      <c r="D221" s="91" t="str">
        <f>IF($A221="","",VLOOKUP($A221,'Annex 2 Designated EHV charges'!$A:$O,7,0))</f>
        <v>Babworth Estate PV Farm</v>
      </c>
      <c r="E221" s="94">
        <f>IFERROR(IF(VLOOKUP($A221,'Annex 2 Designated EHV charges'!$A:$P,COLUMN(E221)+4,FALSE)=0,"",VLOOKUP($A221,'Annex 2 Designated EHV charges'!$A:$P,COLUMN(E221)+4,FALSE)),"")</f>
        <v>3.0539999999999998</v>
      </c>
      <c r="F221" s="304">
        <f>IFERROR(IF(VLOOKUP($A221,'Annex 2 Designated EHV charges'!$A:$P,COLUMN(F221)+4,FALSE)=0,"",VLOOKUP($A221,'Annex 2 Designated EHV charges'!$A:$P,COLUMN(F221)+4,FALSE)),"")</f>
        <v>3.8</v>
      </c>
      <c r="G221" s="304">
        <f>IFERROR(IF(VLOOKUP($A221,'Annex 2 Designated EHV charges'!$A:$P,COLUMN(G221)+4,FALSE)=0,"",VLOOKUP($A221,'Annex 2 Designated EHV charges'!$A:$P,COLUMN(G221)+4,FALSE)),"")</f>
        <v>2.09</v>
      </c>
      <c r="H221" s="304">
        <f>IFERROR(IF(VLOOKUP($A221,'Annex 2 Designated EHV charges'!$A:$P,COLUMN(H221)+4,FALSE)=0,"",VLOOKUP($A221,'Annex 2 Designated EHV charges'!$A:$P,COLUMN(H221)+4,FALSE)),"")</f>
        <v>2.09</v>
      </c>
    </row>
    <row r="222" spans="1:8" x14ac:dyDescent="0.2">
      <c r="A222" s="91">
        <f t="array" ref="A222">IFERROR(INDEX('Annex 2 Designated EHV charges'!$A$11:$A$400, MATCH(0, IF(ISBLANK('Annex 2 Designated EHV charges'!$A$11:$A$400),1, COUNTIF(A$4:$A221, 'Annex 2 Designated EHV charges'!$A$11:$A$400)), 0)),"")</f>
        <v>968</v>
      </c>
      <c r="B222" s="91">
        <f>IF($A222="","",VLOOKUP($A222,'Annex 2 Designated EHV charges'!$A:$O,2,0))</f>
        <v>968</v>
      </c>
      <c r="C222" s="92" t="str">
        <f>IF($A222="","",VLOOKUP($A222,'Annex 2 Designated EHV charges'!$A:$O,3,0))</f>
        <v>1170000446615</v>
      </c>
      <c r="D222" s="91" t="str">
        <f>IF($A222="","",VLOOKUP($A222,'Annex 2 Designated EHV charges'!$A:$O,7,0))</f>
        <v>Homestead Farm Solar Park</v>
      </c>
      <c r="E222" s="94" t="str">
        <f>IFERROR(IF(VLOOKUP($A222,'Annex 2 Designated EHV charges'!$A:$P,COLUMN(E222)+4,FALSE)=0,"",VLOOKUP($A222,'Annex 2 Designated EHV charges'!$A:$P,COLUMN(E222)+4,FALSE)),"")</f>
        <v/>
      </c>
      <c r="F222" s="304">
        <f>IFERROR(IF(VLOOKUP($A222,'Annex 2 Designated EHV charges'!$A:$P,COLUMN(F222)+4,FALSE)=0,"",VLOOKUP($A222,'Annex 2 Designated EHV charges'!$A:$P,COLUMN(F222)+4,FALSE)),"")</f>
        <v>7.22</v>
      </c>
      <c r="G222" s="304">
        <f>IFERROR(IF(VLOOKUP($A222,'Annex 2 Designated EHV charges'!$A:$P,COLUMN(G222)+4,FALSE)=0,"",VLOOKUP($A222,'Annex 2 Designated EHV charges'!$A:$P,COLUMN(G222)+4,FALSE)),"")</f>
        <v>3.07</v>
      </c>
      <c r="H222" s="304">
        <f>IFERROR(IF(VLOOKUP($A222,'Annex 2 Designated EHV charges'!$A:$P,COLUMN(H222)+4,FALSE)=0,"",VLOOKUP($A222,'Annex 2 Designated EHV charges'!$A:$P,COLUMN(H222)+4,FALSE)),"")</f>
        <v>3.07</v>
      </c>
    </row>
    <row r="223" spans="1:8" x14ac:dyDescent="0.2">
      <c r="A223" s="91">
        <f t="array" ref="A223">IFERROR(INDEX('Annex 2 Designated EHV charges'!$A$11:$A$400, MATCH(0, IF(ISBLANK('Annex 2 Designated EHV charges'!$A$11:$A$400),1, COUNTIF(A$4:$A222, 'Annex 2 Designated EHV charges'!$A$11:$A$400)), 0)),"")</f>
        <v>969</v>
      </c>
      <c r="B223" s="91">
        <f>IF($A223="","",VLOOKUP($A223,'Annex 2 Designated EHV charges'!$A:$O,2,0))</f>
        <v>969</v>
      </c>
      <c r="C223" s="92" t="str">
        <f>IF($A223="","",VLOOKUP($A223,'Annex 2 Designated EHV charges'!$A:$O,3,0))</f>
        <v>1170000447033</v>
      </c>
      <c r="D223" s="91" t="str">
        <f>IF($A223="","",VLOOKUP($A223,'Annex 2 Designated EHV charges'!$A:$O,7,0))</f>
        <v>Grange Solar Farm</v>
      </c>
      <c r="E223" s="94" t="str">
        <f>IFERROR(IF(VLOOKUP($A223,'Annex 2 Designated EHV charges'!$A:$P,COLUMN(E223)+4,FALSE)=0,"",VLOOKUP($A223,'Annex 2 Designated EHV charges'!$A:$P,COLUMN(E223)+4,FALSE)),"")</f>
        <v/>
      </c>
      <c r="F223" s="304">
        <f>IFERROR(IF(VLOOKUP($A223,'Annex 2 Designated EHV charges'!$A:$P,COLUMN(F223)+4,FALSE)=0,"",VLOOKUP($A223,'Annex 2 Designated EHV charges'!$A:$P,COLUMN(F223)+4,FALSE)),"")</f>
        <v>3.04</v>
      </c>
      <c r="G223" s="304">
        <f>IFERROR(IF(VLOOKUP($A223,'Annex 2 Designated EHV charges'!$A:$P,COLUMN(G223)+4,FALSE)=0,"",VLOOKUP($A223,'Annex 2 Designated EHV charges'!$A:$P,COLUMN(G223)+4,FALSE)),"")</f>
        <v>3.73</v>
      </c>
      <c r="H223" s="304">
        <f>IFERROR(IF(VLOOKUP($A223,'Annex 2 Designated EHV charges'!$A:$P,COLUMN(H223)+4,FALSE)=0,"",VLOOKUP($A223,'Annex 2 Designated EHV charges'!$A:$P,COLUMN(H223)+4,FALSE)),"")</f>
        <v>3.73</v>
      </c>
    </row>
    <row r="224" spans="1:8" x14ac:dyDescent="0.2">
      <c r="A224" s="91">
        <f t="array" ref="A224">IFERROR(INDEX('Annex 2 Designated EHV charges'!$A$11:$A$400, MATCH(0, IF(ISBLANK('Annex 2 Designated EHV charges'!$A$11:$A$400),1, COUNTIF(A$4:$A223, 'Annex 2 Designated EHV charges'!$A$11:$A$400)), 0)),"")</f>
        <v>2034</v>
      </c>
      <c r="B224" s="91">
        <f>IF($A224="","",VLOOKUP($A224,'Annex 2 Designated EHV charges'!$A:$O,2,0))</f>
        <v>2034</v>
      </c>
      <c r="C224" s="92">
        <f>IF($A224="","",VLOOKUP($A224,'Annex 2 Designated EHV charges'!$A:$O,3,0))</f>
        <v>2034</v>
      </c>
      <c r="D224" s="91" t="str">
        <f>IF($A224="","",VLOOKUP($A224,'Annex 2 Designated EHV charges'!$A:$O,7,0))</f>
        <v>Grendon/Huntingdon Interconnector</v>
      </c>
      <c r="E224" s="94" t="str">
        <f>IFERROR(IF(VLOOKUP($A224,'Annex 2 Designated EHV charges'!$A:$P,COLUMN(E224)+4,FALSE)=0,"",VLOOKUP($A224,'Annex 2 Designated EHV charges'!$A:$P,COLUMN(E224)+4,FALSE)),"")</f>
        <v/>
      </c>
      <c r="F224" s="304" t="str">
        <f>IFERROR(IF(VLOOKUP($A224,'Annex 2 Designated EHV charges'!$A:$P,COLUMN(F224)+4,FALSE)=0,"",VLOOKUP($A224,'Annex 2 Designated EHV charges'!$A:$P,COLUMN(F224)+4,FALSE)),"")</f>
        <v/>
      </c>
      <c r="G224" s="304">
        <f>IFERROR(IF(VLOOKUP($A224,'Annex 2 Designated EHV charges'!$A:$P,COLUMN(G224)+4,FALSE)=0,"",VLOOKUP($A224,'Annex 2 Designated EHV charges'!$A:$P,COLUMN(G224)+4,FALSE)),"")</f>
        <v>1.91</v>
      </c>
      <c r="H224" s="304">
        <f>IFERROR(IF(VLOOKUP($A224,'Annex 2 Designated EHV charges'!$A:$P,COLUMN(H224)+4,FALSE)=0,"",VLOOKUP($A224,'Annex 2 Designated EHV charges'!$A:$P,COLUMN(H224)+4,FALSE)),"")</f>
        <v>1.91</v>
      </c>
    </row>
    <row r="225" spans="1:8" x14ac:dyDescent="0.2">
      <c r="A225" s="91">
        <f t="array" ref="A225">IFERROR(INDEX('Annex 2 Designated EHV charges'!$A$11:$A$400, MATCH(0, IF(ISBLANK('Annex 2 Designated EHV charges'!$A$11:$A$400),1, COUNTIF(A$4:$A224, 'Annex 2 Designated EHV charges'!$A$11:$A$400)), 0)),"")</f>
        <v>7015</v>
      </c>
      <c r="B225" s="91">
        <f>IF($A225="","",VLOOKUP($A225,'Annex 2 Designated EHV charges'!$A:$O,2,0))</f>
        <v>7015</v>
      </c>
      <c r="C225" s="92">
        <f>IF($A225="","",VLOOKUP($A225,'Annex 2 Designated EHV charges'!$A:$O,3,0))</f>
        <v>7015</v>
      </c>
      <c r="D225" s="91" t="str">
        <f>IF($A225="","",VLOOKUP($A225,'Annex 2 Designated EHV charges'!$A:$O,7,0))</f>
        <v>Corby Power generation</v>
      </c>
      <c r="E225" s="94" t="str">
        <f>IFERROR(IF(VLOOKUP($A225,'Annex 2 Designated EHV charges'!$A:$P,COLUMN(E225)+4,FALSE)=0,"",VLOOKUP($A225,'Annex 2 Designated EHV charges'!$A:$P,COLUMN(E225)+4,FALSE)),"")</f>
        <v/>
      </c>
      <c r="F225" s="304" t="str">
        <f>IFERROR(IF(VLOOKUP($A225,'Annex 2 Designated EHV charges'!$A:$P,COLUMN(F225)+4,FALSE)=0,"",VLOOKUP($A225,'Annex 2 Designated EHV charges'!$A:$P,COLUMN(F225)+4,FALSE)),"")</f>
        <v/>
      </c>
      <c r="G225" s="304" t="str">
        <f>IFERROR(IF(VLOOKUP($A225,'Annex 2 Designated EHV charges'!$A:$P,COLUMN(G225)+4,FALSE)=0,"",VLOOKUP($A225,'Annex 2 Designated EHV charges'!$A:$P,COLUMN(G225)+4,FALSE)),"")</f>
        <v/>
      </c>
      <c r="H225" s="304" t="str">
        <f>IFERROR(IF(VLOOKUP($A225,'Annex 2 Designated EHV charges'!$A:$P,COLUMN(H225)+4,FALSE)=0,"",VLOOKUP($A225,'Annex 2 Designated EHV charges'!$A:$P,COLUMN(H225)+4,FALSE)),"")</f>
        <v/>
      </c>
    </row>
    <row r="226" spans="1:8" x14ac:dyDescent="0.2">
      <c r="A226" s="91">
        <f t="array" ref="A226">IFERROR(INDEX('Annex 2 Designated EHV charges'!$A$11:$A$400, MATCH(0, IF(ISBLANK('Annex 2 Designated EHV charges'!$A$11:$A$400),1, COUNTIF(A$4:$A225, 'Annex 2 Designated EHV charges'!$A$11:$A$400)), 0)),"")</f>
        <v>7315</v>
      </c>
      <c r="B226" s="91">
        <f>IF($A226="","",VLOOKUP($A226,'Annex 2 Designated EHV charges'!$A:$O,2,0))</f>
        <v>7315</v>
      </c>
      <c r="C226" s="92">
        <f>IF($A226="","",VLOOKUP($A226,'Annex 2 Designated EHV charges'!$A:$O,3,0))</f>
        <v>7315</v>
      </c>
      <c r="D226" s="91" t="str">
        <f>IF($A226="","",VLOOKUP($A226,'Annex 2 Designated EHV charges'!$A:$O,7,0))</f>
        <v>Redfield Road 1 STOR</v>
      </c>
      <c r="E226" s="94">
        <f>IFERROR(IF(VLOOKUP($A226,'Annex 2 Designated EHV charges'!$A:$P,COLUMN(E226)+4,FALSE)=0,"",VLOOKUP($A226,'Annex 2 Designated EHV charges'!$A:$P,COLUMN(E226)+4,FALSE)),"")</f>
        <v>1.4339999999999999</v>
      </c>
      <c r="F226" s="304">
        <f>IFERROR(IF(VLOOKUP($A226,'Annex 2 Designated EHV charges'!$A:$P,COLUMN(F226)+4,FALSE)=0,"",VLOOKUP($A226,'Annex 2 Designated EHV charges'!$A:$P,COLUMN(F226)+4,FALSE)),"")</f>
        <v>61.33</v>
      </c>
      <c r="G226" s="304">
        <f>IFERROR(IF(VLOOKUP($A226,'Annex 2 Designated EHV charges'!$A:$P,COLUMN(G226)+4,FALSE)=0,"",VLOOKUP($A226,'Annex 2 Designated EHV charges'!$A:$P,COLUMN(G226)+4,FALSE)),"")</f>
        <v>1.56</v>
      </c>
      <c r="H226" s="304">
        <f>IFERROR(IF(VLOOKUP($A226,'Annex 2 Designated EHV charges'!$A:$P,COLUMN(H226)+4,FALSE)=0,"",VLOOKUP($A226,'Annex 2 Designated EHV charges'!$A:$P,COLUMN(H226)+4,FALSE)),"")</f>
        <v>1.56</v>
      </c>
    </row>
    <row r="227" spans="1:8" x14ac:dyDescent="0.2">
      <c r="A227" s="91">
        <f t="array" ref="A227">IFERROR(INDEX('Annex 2 Designated EHV charges'!$A$11:$A$400, MATCH(0, IF(ISBLANK('Annex 2 Designated EHV charges'!$A$11:$A$400),1, COUNTIF(A$4:$A226, 'Annex 2 Designated EHV charges'!$A$11:$A$400)), 0)),"")</f>
        <v>7324</v>
      </c>
      <c r="B227" s="91">
        <f>IF($A227="","",VLOOKUP($A227,'Annex 2 Designated EHV charges'!$A:$O,2,0))</f>
        <v>7324</v>
      </c>
      <c r="C227" s="92">
        <f>IF($A227="","",VLOOKUP($A227,'Annex 2 Designated EHV charges'!$A:$O,3,0))</f>
        <v>7324</v>
      </c>
      <c r="D227" s="91" t="str">
        <f>IF($A227="","",VLOOKUP($A227,'Annex 2 Designated EHV charges'!$A:$O,7,0))</f>
        <v>Trafalgar Pk Gas STOR</v>
      </c>
      <c r="E227" s="94">
        <f>IFERROR(IF(VLOOKUP($A227,'Annex 2 Designated EHV charges'!$A:$P,COLUMN(E227)+4,FALSE)=0,"",VLOOKUP($A227,'Annex 2 Designated EHV charges'!$A:$P,COLUMN(E227)+4,FALSE)),"")</f>
        <v>2.6850000000000001</v>
      </c>
      <c r="F227" s="304">
        <f>IFERROR(IF(VLOOKUP($A227,'Annex 2 Designated EHV charges'!$A:$P,COLUMN(F227)+4,FALSE)=0,"",VLOOKUP($A227,'Annex 2 Designated EHV charges'!$A:$P,COLUMN(F227)+4,FALSE)),"")</f>
        <v>65.89</v>
      </c>
      <c r="G227" s="304">
        <f>IFERROR(IF(VLOOKUP($A227,'Annex 2 Designated EHV charges'!$A:$P,COLUMN(G227)+4,FALSE)=0,"",VLOOKUP($A227,'Annex 2 Designated EHV charges'!$A:$P,COLUMN(G227)+4,FALSE)),"")</f>
        <v>0.76</v>
      </c>
      <c r="H227" s="304">
        <f>IFERROR(IF(VLOOKUP($A227,'Annex 2 Designated EHV charges'!$A:$P,COLUMN(H227)+4,FALSE)=0,"",VLOOKUP($A227,'Annex 2 Designated EHV charges'!$A:$P,COLUMN(H227)+4,FALSE)),"")</f>
        <v>0.76</v>
      </c>
    </row>
    <row r="228" spans="1:8" x14ac:dyDescent="0.2">
      <c r="A228" s="91">
        <f t="array" ref="A228">IFERROR(INDEX('Annex 2 Designated EHV charges'!$A$11:$A$400, MATCH(0, IF(ISBLANK('Annex 2 Designated EHV charges'!$A$11:$A$400),1, COUNTIF(A$4:$A227, 'Annex 2 Designated EHV charges'!$A$11:$A$400)), 0)),"")</f>
        <v>7326</v>
      </c>
      <c r="B228" s="91">
        <f>IF($A228="","",VLOOKUP($A228,'Annex 2 Designated EHV charges'!$A:$O,2,0))</f>
        <v>7326</v>
      </c>
      <c r="C228" s="92">
        <f>IF($A228="","",VLOOKUP($A228,'Annex 2 Designated EHV charges'!$A:$O,3,0))</f>
        <v>7326</v>
      </c>
      <c r="D228" s="91" t="str">
        <f>IF($A228="","",VLOOKUP($A228,'Annex 2 Designated EHV charges'!$A:$O,7,0))</f>
        <v>Redfield Road B STOR</v>
      </c>
      <c r="E228" s="94">
        <f>IFERROR(IF(VLOOKUP($A228,'Annex 2 Designated EHV charges'!$A:$P,COLUMN(E228)+4,FALSE)=0,"",VLOOKUP($A228,'Annex 2 Designated EHV charges'!$A:$P,COLUMN(E228)+4,FALSE)),"")</f>
        <v>1.377</v>
      </c>
      <c r="F228" s="304">
        <f>IFERROR(IF(VLOOKUP($A228,'Annex 2 Designated EHV charges'!$A:$P,COLUMN(F228)+4,FALSE)=0,"",VLOOKUP($A228,'Annex 2 Designated EHV charges'!$A:$P,COLUMN(F228)+4,FALSE)),"")</f>
        <v>377.78</v>
      </c>
      <c r="G228" s="304">
        <f>IFERROR(IF(VLOOKUP($A228,'Annex 2 Designated EHV charges'!$A:$P,COLUMN(G228)+4,FALSE)=0,"",VLOOKUP($A228,'Annex 2 Designated EHV charges'!$A:$P,COLUMN(G228)+4,FALSE)),"")</f>
        <v>2.0499999999999998</v>
      </c>
      <c r="H228" s="304">
        <f>IFERROR(IF(VLOOKUP($A228,'Annex 2 Designated EHV charges'!$A:$P,COLUMN(H228)+4,FALSE)=0,"",VLOOKUP($A228,'Annex 2 Designated EHV charges'!$A:$P,COLUMN(H228)+4,FALSE)),"")</f>
        <v>2.0499999999999998</v>
      </c>
    </row>
    <row r="229" spans="1:8" x14ac:dyDescent="0.2">
      <c r="A229" s="91">
        <f t="array" ref="A229">IFERROR(INDEX('Annex 2 Designated EHV charges'!$A$11:$A$400, MATCH(0, IF(ISBLANK('Annex 2 Designated EHV charges'!$A$11:$A$400),1, COUNTIF(A$4:$A228, 'Annex 2 Designated EHV charges'!$A$11:$A$400)), 0)),"")</f>
        <v>7443</v>
      </c>
      <c r="B229" s="91">
        <f>IF($A229="","",VLOOKUP($A229,'Annex 2 Designated EHV charges'!$A:$O,2,0))</f>
        <v>7443</v>
      </c>
      <c r="C229" s="92">
        <f>IF($A229="","",VLOOKUP($A229,'Annex 2 Designated EHV charges'!$A:$O,3,0))</f>
        <v>7443</v>
      </c>
      <c r="D229" s="91" t="str">
        <f>IF($A229="","",VLOOKUP($A229,'Annex 2 Designated EHV charges'!$A:$O,7,0))</f>
        <v>Derby Power Station</v>
      </c>
      <c r="E229" s="94" t="str">
        <f>IFERROR(IF(VLOOKUP($A229,'Annex 2 Designated EHV charges'!$A:$P,COLUMN(E229)+4,FALSE)=0,"",VLOOKUP($A229,'Annex 2 Designated EHV charges'!$A:$P,COLUMN(E229)+4,FALSE)),"")</f>
        <v/>
      </c>
      <c r="F229" s="304">
        <f>IFERROR(IF(VLOOKUP($A229,'Annex 2 Designated EHV charges'!$A:$P,COLUMN(F229)+4,FALSE)=0,"",VLOOKUP($A229,'Annex 2 Designated EHV charges'!$A:$P,COLUMN(F229)+4,FALSE)),"")</f>
        <v>7.77</v>
      </c>
      <c r="G229" s="304">
        <f>IFERROR(IF(VLOOKUP($A229,'Annex 2 Designated EHV charges'!$A:$P,COLUMN(G229)+4,FALSE)=0,"",VLOOKUP($A229,'Annex 2 Designated EHV charges'!$A:$P,COLUMN(G229)+4,FALSE)),"")</f>
        <v>2.6</v>
      </c>
      <c r="H229" s="304">
        <f>IFERROR(IF(VLOOKUP($A229,'Annex 2 Designated EHV charges'!$A:$P,COLUMN(H229)+4,FALSE)=0,"",VLOOKUP($A229,'Annex 2 Designated EHV charges'!$A:$P,COLUMN(H229)+4,FALSE)),"")</f>
        <v>2.6</v>
      </c>
    </row>
    <row r="230" spans="1:8" x14ac:dyDescent="0.2">
      <c r="A230" s="91">
        <f t="array" ref="A230">IFERROR(INDEX('Annex 2 Designated EHV charges'!$A$11:$A$400, MATCH(0, IF(ISBLANK('Annex 2 Designated EHV charges'!$A$11:$A$400),1, COUNTIF(A$4:$A229, 'Annex 2 Designated EHV charges'!$A$11:$A$400)), 0)),"")</f>
        <v>10500</v>
      </c>
      <c r="B230" s="91">
        <f>IF($A230="","",VLOOKUP($A230,'Annex 2 Designated EHV charges'!$A:$O,2,0))</f>
        <v>10500</v>
      </c>
      <c r="C230" s="92">
        <f>IF($A230="","",VLOOKUP($A230,'Annex 2 Designated EHV charges'!$A:$O,3,0))</f>
        <v>10500</v>
      </c>
      <c r="D230" s="91" t="str">
        <f>IF($A230="","",VLOOKUP($A230,'Annex 2 Designated EHV charges'!$A:$O,7,0))</f>
        <v>Watnall Brickworks</v>
      </c>
      <c r="E230" s="94">
        <f>IFERROR(IF(VLOOKUP($A230,'Annex 2 Designated EHV charges'!$A:$P,COLUMN(E230)+4,FALSE)=0,"",VLOOKUP($A230,'Annex 2 Designated EHV charges'!$A:$P,COLUMN(E230)+4,FALSE)),"")</f>
        <v>0.503</v>
      </c>
      <c r="F230" s="304">
        <f>IFERROR(IF(VLOOKUP($A230,'Annex 2 Designated EHV charges'!$A:$P,COLUMN(F230)+4,FALSE)=0,"",VLOOKUP($A230,'Annex 2 Designated EHV charges'!$A:$P,COLUMN(F230)+4,FALSE)),"")</f>
        <v>18.399999999999999</v>
      </c>
      <c r="G230" s="304">
        <f>IFERROR(IF(VLOOKUP($A230,'Annex 2 Designated EHV charges'!$A:$P,COLUMN(G230)+4,FALSE)=0,"",VLOOKUP($A230,'Annex 2 Designated EHV charges'!$A:$P,COLUMN(G230)+4,FALSE)),"")</f>
        <v>2.42</v>
      </c>
      <c r="H230" s="304">
        <f>IFERROR(IF(VLOOKUP($A230,'Annex 2 Designated EHV charges'!$A:$P,COLUMN(H230)+4,FALSE)=0,"",VLOOKUP($A230,'Annex 2 Designated EHV charges'!$A:$P,COLUMN(H230)+4,FALSE)),"")</f>
        <v>2.42</v>
      </c>
    </row>
    <row r="231" spans="1:8" x14ac:dyDescent="0.2">
      <c r="A231" s="91" t="str">
        <f t="array" ref="A231">IFERROR(INDEX('Annex 2 Designated EHV charges'!$A$11:$A$400, MATCH(0, IF(ISBLANK('Annex 2 Designated EHV charges'!$A$11:$A$400),1, COUNTIF(A$4:$A230, 'Annex 2 Designated EHV charges'!$A$11:$A$400)), 0)),"")</f>
        <v>New Import 1</v>
      </c>
      <c r="B231" s="91" t="str">
        <f>IF($A231="","",VLOOKUP($A231,'Annex 2 Designated EHV charges'!$A:$O,2,0))</f>
        <v>New Import 1</v>
      </c>
      <c r="C231" s="92" t="str">
        <f>IF($A231="","",VLOOKUP($A231,'Annex 2 Designated EHV charges'!$A:$O,3,0))</f>
        <v>New Import 1</v>
      </c>
      <c r="D231" s="91" t="str">
        <f>IF($A231="","",VLOOKUP($A231,'Annex 2 Designated EHV charges'!$A:$O,7,0))</f>
        <v>Adstock Solar Farm</v>
      </c>
      <c r="E231" s="94" t="str">
        <f>IFERROR(IF(VLOOKUP($A231,'Annex 2 Designated EHV charges'!$A:$P,COLUMN(E231)+4,FALSE)=0,"",VLOOKUP($A231,'Annex 2 Designated EHV charges'!$A:$P,COLUMN(E231)+4,FALSE)),"")</f>
        <v/>
      </c>
      <c r="F231" s="304">
        <f>IFERROR(IF(VLOOKUP($A231,'Annex 2 Designated EHV charges'!$A:$P,COLUMN(F231)+4,FALSE)=0,"",VLOOKUP($A231,'Annex 2 Designated EHV charges'!$A:$P,COLUMN(F231)+4,FALSE)),"")</f>
        <v>1.22</v>
      </c>
      <c r="G231" s="304">
        <f>IFERROR(IF(VLOOKUP($A231,'Annex 2 Designated EHV charges'!$A:$P,COLUMN(G231)+4,FALSE)=0,"",VLOOKUP($A231,'Annex 2 Designated EHV charges'!$A:$P,COLUMN(G231)+4,FALSE)),"")</f>
        <v>3.21</v>
      </c>
      <c r="H231" s="304">
        <f>IFERROR(IF(VLOOKUP($A231,'Annex 2 Designated EHV charges'!$A:$P,COLUMN(H231)+4,FALSE)=0,"",VLOOKUP($A231,'Annex 2 Designated EHV charges'!$A:$P,COLUMN(H231)+4,FALSE)),"")</f>
        <v>3.21</v>
      </c>
    </row>
    <row r="232" spans="1:8" x14ac:dyDescent="0.2">
      <c r="A232" s="91" t="str">
        <f t="array" ref="A232">IFERROR(INDEX('Annex 2 Designated EHV charges'!$A$11:$A$400, MATCH(0, IF(ISBLANK('Annex 2 Designated EHV charges'!$A$11:$A$400),1, COUNTIF(A$4:$A231, 'Annex 2 Designated EHV charges'!$A$11:$A$400)), 0)),"")</f>
        <v>New Import 2</v>
      </c>
      <c r="B232" s="91" t="str">
        <f>IF($A232="","",VLOOKUP($A232,'Annex 2 Designated EHV charges'!$A:$O,2,0))</f>
        <v>New Import 2</v>
      </c>
      <c r="C232" s="92" t="str">
        <f>IF($A232="","",VLOOKUP($A232,'Annex 2 Designated EHV charges'!$A:$O,3,0))</f>
        <v>New Import 2</v>
      </c>
      <c r="D232" s="91" t="str">
        <f>IF($A232="","",VLOOKUP($A232,'Annex 2 Designated EHV charges'!$A:$O,7,0))</f>
        <v>Alfreton Solar PV</v>
      </c>
      <c r="E232" s="94" t="str">
        <f>IFERROR(IF(VLOOKUP($A232,'Annex 2 Designated EHV charges'!$A:$P,COLUMN(E232)+4,FALSE)=0,"",VLOOKUP($A232,'Annex 2 Designated EHV charges'!$A:$P,COLUMN(E232)+4,FALSE)),"")</f>
        <v/>
      </c>
      <c r="F232" s="304">
        <f>IFERROR(IF(VLOOKUP($A232,'Annex 2 Designated EHV charges'!$A:$P,COLUMN(F232)+4,FALSE)=0,"",VLOOKUP($A232,'Annex 2 Designated EHV charges'!$A:$P,COLUMN(F232)+4,FALSE)),"")</f>
        <v>7.56</v>
      </c>
      <c r="G232" s="304">
        <f>IFERROR(IF(VLOOKUP($A232,'Annex 2 Designated EHV charges'!$A:$P,COLUMN(G232)+4,FALSE)=0,"",VLOOKUP($A232,'Annex 2 Designated EHV charges'!$A:$P,COLUMN(G232)+4,FALSE)),"")</f>
        <v>1.41</v>
      </c>
      <c r="H232" s="304">
        <f>IFERROR(IF(VLOOKUP($A232,'Annex 2 Designated EHV charges'!$A:$P,COLUMN(H232)+4,FALSE)=0,"",VLOOKUP($A232,'Annex 2 Designated EHV charges'!$A:$P,COLUMN(H232)+4,FALSE)),"")</f>
        <v>1.41</v>
      </c>
    </row>
    <row r="233" spans="1:8" x14ac:dyDescent="0.2">
      <c r="A233" s="91" t="str">
        <f t="array" ref="A233">IFERROR(INDEX('Annex 2 Designated EHV charges'!$A$11:$A$400, MATCH(0, IF(ISBLANK('Annex 2 Designated EHV charges'!$A$11:$A$400),1, COUNTIF(A$4:$A232, 'Annex 2 Designated EHV charges'!$A$11:$A$400)), 0)),"")</f>
        <v>New Import 3</v>
      </c>
      <c r="B233" s="91" t="str">
        <f>IF($A233="","",VLOOKUP($A233,'Annex 2 Designated EHV charges'!$A:$O,2,0))</f>
        <v>New Import 3</v>
      </c>
      <c r="C233" s="92" t="str">
        <f>IF($A233="","",VLOOKUP($A233,'Annex 2 Designated EHV charges'!$A:$O,3,0))</f>
        <v>New Import 3</v>
      </c>
      <c r="D233" s="91" t="str">
        <f>IF($A233="","",VLOOKUP($A233,'Annex 2 Designated EHV charges'!$A:$O,7,0))</f>
        <v>Althorp Estate</v>
      </c>
      <c r="E233" s="94">
        <f>IFERROR(IF(VLOOKUP($A233,'Annex 2 Designated EHV charges'!$A:$P,COLUMN(E233)+4,FALSE)=0,"",VLOOKUP($A233,'Annex 2 Designated EHV charges'!$A:$P,COLUMN(E233)+4,FALSE)),"")</f>
        <v>1.7330000000000001</v>
      </c>
      <c r="F233" s="304">
        <f>IFERROR(IF(VLOOKUP($A233,'Annex 2 Designated EHV charges'!$A:$P,COLUMN(F233)+4,FALSE)=0,"",VLOOKUP($A233,'Annex 2 Designated EHV charges'!$A:$P,COLUMN(F233)+4,FALSE)),"")</f>
        <v>154.07</v>
      </c>
      <c r="G233" s="304">
        <f>IFERROR(IF(VLOOKUP($A233,'Annex 2 Designated EHV charges'!$A:$P,COLUMN(G233)+4,FALSE)=0,"",VLOOKUP($A233,'Annex 2 Designated EHV charges'!$A:$P,COLUMN(G233)+4,FALSE)),"")</f>
        <v>3.12</v>
      </c>
      <c r="H233" s="304">
        <f>IFERROR(IF(VLOOKUP($A233,'Annex 2 Designated EHV charges'!$A:$P,COLUMN(H233)+4,FALSE)=0,"",VLOOKUP($A233,'Annex 2 Designated EHV charges'!$A:$P,COLUMN(H233)+4,FALSE)),"")</f>
        <v>3.12</v>
      </c>
    </row>
    <row r="234" spans="1:8" x14ac:dyDescent="0.2">
      <c r="A234" s="91" t="str">
        <f t="array" ref="A234">IFERROR(INDEX('Annex 2 Designated EHV charges'!$A$11:$A$400, MATCH(0, IF(ISBLANK('Annex 2 Designated EHV charges'!$A$11:$A$400),1, COUNTIF(A$4:$A233, 'Annex 2 Designated EHV charges'!$A$11:$A$400)), 0)),"")</f>
        <v>New Import 4</v>
      </c>
      <c r="B234" s="91" t="str">
        <f>IF($A234="","",VLOOKUP($A234,'Annex 2 Designated EHV charges'!$A:$O,2,0))</f>
        <v>New Import 4</v>
      </c>
      <c r="C234" s="92" t="str">
        <f>IF($A234="","",VLOOKUP($A234,'Annex 2 Designated EHV charges'!$A:$O,3,0))</f>
        <v>New Import 4</v>
      </c>
      <c r="D234" s="91" t="str">
        <f>IF($A234="","",VLOOKUP($A234,'Annex 2 Designated EHV charges'!$A:$O,7,0))</f>
        <v>Asfordby B STOR</v>
      </c>
      <c r="E234" s="94" t="str">
        <f>IFERROR(IF(VLOOKUP($A234,'Annex 2 Designated EHV charges'!$A:$P,COLUMN(E234)+4,FALSE)=0,"",VLOOKUP($A234,'Annex 2 Designated EHV charges'!$A:$P,COLUMN(E234)+4,FALSE)),"")</f>
        <v/>
      </c>
      <c r="F234" s="304">
        <f>IFERROR(IF(VLOOKUP($A234,'Annex 2 Designated EHV charges'!$A:$P,COLUMN(F234)+4,FALSE)=0,"",VLOOKUP($A234,'Annex 2 Designated EHV charges'!$A:$P,COLUMN(F234)+4,FALSE)),"")</f>
        <v>467.09</v>
      </c>
      <c r="G234" s="304">
        <f>IFERROR(IF(VLOOKUP($A234,'Annex 2 Designated EHV charges'!$A:$P,COLUMN(G234)+4,FALSE)=0,"",VLOOKUP($A234,'Annex 2 Designated EHV charges'!$A:$P,COLUMN(G234)+4,FALSE)),"")</f>
        <v>3.13</v>
      </c>
      <c r="H234" s="304">
        <f>IFERROR(IF(VLOOKUP($A234,'Annex 2 Designated EHV charges'!$A:$P,COLUMN(H234)+4,FALSE)=0,"",VLOOKUP($A234,'Annex 2 Designated EHV charges'!$A:$P,COLUMN(H234)+4,FALSE)),"")</f>
        <v>3.13</v>
      </c>
    </row>
    <row r="235" spans="1:8" x14ac:dyDescent="0.2">
      <c r="A235" s="91" t="str">
        <f t="array" ref="A235">IFERROR(INDEX('Annex 2 Designated EHV charges'!$A$11:$A$400, MATCH(0, IF(ISBLANK('Annex 2 Designated EHV charges'!$A$11:$A$400),1, COUNTIF(A$4:$A234, 'Annex 2 Designated EHV charges'!$A$11:$A$400)), 0)),"")</f>
        <v>New Import 5</v>
      </c>
      <c r="B235" s="91" t="str">
        <f>IF($A235="","",VLOOKUP($A235,'Annex 2 Designated EHV charges'!$A:$O,2,0))</f>
        <v>New Import 5</v>
      </c>
      <c r="C235" s="92" t="str">
        <f>IF($A235="","",VLOOKUP($A235,'Annex 2 Designated EHV charges'!$A:$O,3,0))</f>
        <v>New Import 5</v>
      </c>
      <c r="D235" s="91" t="str">
        <f>IF($A235="","",VLOOKUP($A235,'Annex 2 Designated EHV charges'!$A:$O,7,0))</f>
        <v>Ashorne Solar</v>
      </c>
      <c r="E235" s="94" t="str">
        <f>IFERROR(IF(VLOOKUP($A235,'Annex 2 Designated EHV charges'!$A:$P,COLUMN(E235)+4,FALSE)=0,"",VLOOKUP($A235,'Annex 2 Designated EHV charges'!$A:$P,COLUMN(E235)+4,FALSE)),"")</f>
        <v/>
      </c>
      <c r="F235" s="304">
        <f>IFERROR(IF(VLOOKUP($A235,'Annex 2 Designated EHV charges'!$A:$P,COLUMN(F235)+4,FALSE)=0,"",VLOOKUP($A235,'Annex 2 Designated EHV charges'!$A:$P,COLUMN(F235)+4,FALSE)),"")</f>
        <v>155.96</v>
      </c>
      <c r="G235" s="304">
        <f>IFERROR(IF(VLOOKUP($A235,'Annex 2 Designated EHV charges'!$A:$P,COLUMN(G235)+4,FALSE)=0,"",VLOOKUP($A235,'Annex 2 Designated EHV charges'!$A:$P,COLUMN(G235)+4,FALSE)),"")</f>
        <v>2.02</v>
      </c>
      <c r="H235" s="304">
        <f>IFERROR(IF(VLOOKUP($A235,'Annex 2 Designated EHV charges'!$A:$P,COLUMN(H235)+4,FALSE)=0,"",VLOOKUP($A235,'Annex 2 Designated EHV charges'!$A:$P,COLUMN(H235)+4,FALSE)),"")</f>
        <v>2.02</v>
      </c>
    </row>
    <row r="236" spans="1:8" x14ac:dyDescent="0.2">
      <c r="A236" s="91" t="str">
        <f t="array" ref="A236">IFERROR(INDEX('Annex 2 Designated EHV charges'!$A$11:$A$400, MATCH(0, IF(ISBLANK('Annex 2 Designated EHV charges'!$A$11:$A$400),1, COUNTIF(A$4:$A235, 'Annex 2 Designated EHV charges'!$A$11:$A$400)), 0)),"")</f>
        <v>New Import 6</v>
      </c>
      <c r="B236" s="91" t="str">
        <f>IF($A236="","",VLOOKUP($A236,'Annex 2 Designated EHV charges'!$A:$O,2,0))</f>
        <v>New Import 6</v>
      </c>
      <c r="C236" s="92" t="str">
        <f>IF($A236="","",VLOOKUP($A236,'Annex 2 Designated EHV charges'!$A:$O,3,0))</f>
        <v>New Import 6</v>
      </c>
      <c r="D236" s="91" t="str">
        <f>IF($A236="","",VLOOKUP($A236,'Annex 2 Designated EHV charges'!$A:$O,7,0))</f>
        <v>Aston Flamville</v>
      </c>
      <c r="E236" s="94">
        <f>IFERROR(IF(VLOOKUP($A236,'Annex 2 Designated EHV charges'!$A:$P,COLUMN(E236)+4,FALSE)=0,"",VLOOKUP($A236,'Annex 2 Designated EHV charges'!$A:$P,COLUMN(E236)+4,FALSE)),"")</f>
        <v>1.6259999999999999</v>
      </c>
      <c r="F236" s="304">
        <f>IFERROR(IF(VLOOKUP($A236,'Annex 2 Designated EHV charges'!$A:$P,COLUMN(F236)+4,FALSE)=0,"",VLOOKUP($A236,'Annex 2 Designated EHV charges'!$A:$P,COLUMN(F236)+4,FALSE)),"")</f>
        <v>1.65</v>
      </c>
      <c r="G236" s="304">
        <f>IFERROR(IF(VLOOKUP($A236,'Annex 2 Designated EHV charges'!$A:$P,COLUMN(G236)+4,FALSE)=0,"",VLOOKUP($A236,'Annex 2 Designated EHV charges'!$A:$P,COLUMN(G236)+4,FALSE)),"")</f>
        <v>2.06</v>
      </c>
      <c r="H236" s="304">
        <f>IFERROR(IF(VLOOKUP($A236,'Annex 2 Designated EHV charges'!$A:$P,COLUMN(H236)+4,FALSE)=0,"",VLOOKUP($A236,'Annex 2 Designated EHV charges'!$A:$P,COLUMN(H236)+4,FALSE)),"")</f>
        <v>2.06</v>
      </c>
    </row>
    <row r="237" spans="1:8" x14ac:dyDescent="0.2">
      <c r="A237" s="91" t="str">
        <f t="array" ref="A237">IFERROR(INDEX('Annex 2 Designated EHV charges'!$A$11:$A$400, MATCH(0, IF(ISBLANK('Annex 2 Designated EHV charges'!$A$11:$A$400),1, COUNTIF(A$4:$A236, 'Annex 2 Designated EHV charges'!$A$11:$A$400)), 0)),"")</f>
        <v>New Import 7</v>
      </c>
      <c r="B237" s="91" t="str">
        <f>IF($A237="","",VLOOKUP($A237,'Annex 2 Designated EHV charges'!$A:$O,2,0))</f>
        <v>New Import 7</v>
      </c>
      <c r="C237" s="92" t="str">
        <f>IF($A237="","",VLOOKUP($A237,'Annex 2 Designated EHV charges'!$A:$O,3,0))</f>
        <v>New Import 7</v>
      </c>
      <c r="D237" s="91" t="str">
        <f>IF($A237="","",VLOOKUP($A237,'Annex 2 Designated EHV charges'!$A:$O,7,0))</f>
        <v>Averham Leazes</v>
      </c>
      <c r="E237" s="94" t="str">
        <f>IFERROR(IF(VLOOKUP($A237,'Annex 2 Designated EHV charges'!$A:$P,COLUMN(E237)+4,FALSE)=0,"",VLOOKUP($A237,'Annex 2 Designated EHV charges'!$A:$P,COLUMN(E237)+4,FALSE)),"")</f>
        <v/>
      </c>
      <c r="F237" s="304">
        <f>IFERROR(IF(VLOOKUP($A237,'Annex 2 Designated EHV charges'!$A:$P,COLUMN(F237)+4,FALSE)=0,"",VLOOKUP($A237,'Annex 2 Designated EHV charges'!$A:$P,COLUMN(F237)+4,FALSE)),"")</f>
        <v>3627.33</v>
      </c>
      <c r="G237" s="304">
        <f>IFERROR(IF(VLOOKUP($A237,'Annex 2 Designated EHV charges'!$A:$P,COLUMN(G237)+4,FALSE)=0,"",VLOOKUP($A237,'Annex 2 Designated EHV charges'!$A:$P,COLUMN(G237)+4,FALSE)),"")</f>
        <v>3.26</v>
      </c>
      <c r="H237" s="304">
        <f>IFERROR(IF(VLOOKUP($A237,'Annex 2 Designated EHV charges'!$A:$P,COLUMN(H237)+4,FALSE)=0,"",VLOOKUP($A237,'Annex 2 Designated EHV charges'!$A:$P,COLUMN(H237)+4,FALSE)),"")</f>
        <v>3.26</v>
      </c>
    </row>
    <row r="238" spans="1:8" x14ac:dyDescent="0.2">
      <c r="A238" s="91" t="str">
        <f t="array" ref="A238">IFERROR(INDEX('Annex 2 Designated EHV charges'!$A$11:$A$400, MATCH(0, IF(ISBLANK('Annex 2 Designated EHV charges'!$A$11:$A$400),1, COUNTIF(A$4:$A237, 'Annex 2 Designated EHV charges'!$A$11:$A$400)), 0)),"")</f>
        <v>New Import 8</v>
      </c>
      <c r="B238" s="91" t="str">
        <f>IF($A238="","",VLOOKUP($A238,'Annex 2 Designated EHV charges'!$A:$O,2,0))</f>
        <v>New Import 8</v>
      </c>
      <c r="C238" s="92" t="str">
        <f>IF($A238="","",VLOOKUP($A238,'Annex 2 Designated EHV charges'!$A:$O,3,0))</f>
        <v>New Import 8</v>
      </c>
      <c r="D238" s="91" t="str">
        <f>IF($A238="","",VLOOKUP($A238,'Annex 2 Designated EHV charges'!$A:$O,7,0))</f>
        <v>Bagworth Road</v>
      </c>
      <c r="E238" s="94" t="str">
        <f>IFERROR(IF(VLOOKUP($A238,'Annex 2 Designated EHV charges'!$A:$P,COLUMN(E238)+4,FALSE)=0,"",VLOOKUP($A238,'Annex 2 Designated EHV charges'!$A:$P,COLUMN(E238)+4,FALSE)),"")</f>
        <v/>
      </c>
      <c r="F238" s="304">
        <f>IFERROR(IF(VLOOKUP($A238,'Annex 2 Designated EHV charges'!$A:$P,COLUMN(F238)+4,FALSE)=0,"",VLOOKUP($A238,'Annex 2 Designated EHV charges'!$A:$P,COLUMN(F238)+4,FALSE)),"")</f>
        <v>4.66</v>
      </c>
      <c r="G238" s="304">
        <f>IFERROR(IF(VLOOKUP($A238,'Annex 2 Designated EHV charges'!$A:$P,COLUMN(G238)+4,FALSE)=0,"",VLOOKUP($A238,'Annex 2 Designated EHV charges'!$A:$P,COLUMN(G238)+4,FALSE)),"")</f>
        <v>2.4</v>
      </c>
      <c r="H238" s="304">
        <f>IFERROR(IF(VLOOKUP($A238,'Annex 2 Designated EHV charges'!$A:$P,COLUMN(H238)+4,FALSE)=0,"",VLOOKUP($A238,'Annex 2 Designated EHV charges'!$A:$P,COLUMN(H238)+4,FALSE)),"")</f>
        <v>2.4</v>
      </c>
    </row>
    <row r="239" spans="1:8" x14ac:dyDescent="0.2">
      <c r="A239" s="91" t="str">
        <f t="array" ref="A239">IFERROR(INDEX('Annex 2 Designated EHV charges'!$A$11:$A$400, MATCH(0, IF(ISBLANK('Annex 2 Designated EHV charges'!$A$11:$A$400),1, COUNTIF(A$4:$A238, 'Annex 2 Designated EHV charges'!$A$11:$A$400)), 0)),"")</f>
        <v>New Import 9</v>
      </c>
      <c r="B239" s="91" t="str">
        <f>IF($A239="","",VLOOKUP($A239,'Annex 2 Designated EHV charges'!$A:$O,2,0))</f>
        <v>New Import 9</v>
      </c>
      <c r="C239" s="92" t="str">
        <f>IF($A239="","",VLOOKUP($A239,'Annex 2 Designated EHV charges'!$A:$O,3,0))</f>
        <v>New Import 9</v>
      </c>
      <c r="D239" s="91" t="str">
        <f>IF($A239="","",VLOOKUP($A239,'Annex 2 Designated EHV charges'!$A:$O,7,0))</f>
        <v>Belvoir PV</v>
      </c>
      <c r="E239" s="94" t="str">
        <f>IFERROR(IF(VLOOKUP($A239,'Annex 2 Designated EHV charges'!$A:$P,COLUMN(E239)+4,FALSE)=0,"",VLOOKUP($A239,'Annex 2 Designated EHV charges'!$A:$P,COLUMN(E239)+4,FALSE)),"")</f>
        <v/>
      </c>
      <c r="F239" s="304">
        <f>IFERROR(IF(VLOOKUP($A239,'Annex 2 Designated EHV charges'!$A:$P,COLUMN(F239)+4,FALSE)=0,"",VLOOKUP($A239,'Annex 2 Designated EHV charges'!$A:$P,COLUMN(F239)+4,FALSE)),"")</f>
        <v>4.66</v>
      </c>
      <c r="G239" s="304">
        <f>IFERROR(IF(VLOOKUP($A239,'Annex 2 Designated EHV charges'!$A:$P,COLUMN(G239)+4,FALSE)=0,"",VLOOKUP($A239,'Annex 2 Designated EHV charges'!$A:$P,COLUMN(G239)+4,FALSE)),"")</f>
        <v>3.26</v>
      </c>
      <c r="H239" s="304">
        <f>IFERROR(IF(VLOOKUP($A239,'Annex 2 Designated EHV charges'!$A:$P,COLUMN(H239)+4,FALSE)=0,"",VLOOKUP($A239,'Annex 2 Designated EHV charges'!$A:$P,COLUMN(H239)+4,FALSE)),"")</f>
        <v>3.26</v>
      </c>
    </row>
    <row r="240" spans="1:8" x14ac:dyDescent="0.2">
      <c r="A240" s="91" t="str">
        <f t="array" ref="A240">IFERROR(INDEX('Annex 2 Designated EHV charges'!$A$11:$A$400, MATCH(0, IF(ISBLANK('Annex 2 Designated EHV charges'!$A$11:$A$400),1, COUNTIF(A$4:$A239, 'Annex 2 Designated EHV charges'!$A$11:$A$400)), 0)),"")</f>
        <v>New Import 10</v>
      </c>
      <c r="B240" s="91" t="str">
        <f>IF($A240="","",VLOOKUP($A240,'Annex 2 Designated EHV charges'!$A:$O,2,0))</f>
        <v>New Import 10</v>
      </c>
      <c r="C240" s="92" t="str">
        <f>IF($A240="","",VLOOKUP($A240,'Annex 2 Designated EHV charges'!$A:$O,3,0))</f>
        <v>New Import 10</v>
      </c>
      <c r="D240" s="91" t="str">
        <f>IF($A240="","",VLOOKUP($A240,'Annex 2 Designated EHV charges'!$A:$O,7,0))</f>
        <v>Blackbridge Farm</v>
      </c>
      <c r="E240" s="94">
        <f>IFERROR(IF(VLOOKUP($A240,'Annex 2 Designated EHV charges'!$A:$P,COLUMN(E240)+4,FALSE)=0,"",VLOOKUP($A240,'Annex 2 Designated EHV charges'!$A:$P,COLUMN(E240)+4,FALSE)),"")</f>
        <v>1.788</v>
      </c>
      <c r="F240" s="304">
        <f>IFERROR(IF(VLOOKUP($A240,'Annex 2 Designated EHV charges'!$A:$P,COLUMN(F240)+4,FALSE)=0,"",VLOOKUP($A240,'Annex 2 Designated EHV charges'!$A:$P,COLUMN(F240)+4,FALSE)),"")</f>
        <v>4.62</v>
      </c>
      <c r="G240" s="304">
        <f>IFERROR(IF(VLOOKUP($A240,'Annex 2 Designated EHV charges'!$A:$P,COLUMN(G240)+4,FALSE)=0,"",VLOOKUP($A240,'Annex 2 Designated EHV charges'!$A:$P,COLUMN(G240)+4,FALSE)),"")</f>
        <v>2.06</v>
      </c>
      <c r="H240" s="304">
        <f>IFERROR(IF(VLOOKUP($A240,'Annex 2 Designated EHV charges'!$A:$P,COLUMN(H240)+4,FALSE)=0,"",VLOOKUP($A240,'Annex 2 Designated EHV charges'!$A:$P,COLUMN(H240)+4,FALSE)),"")</f>
        <v>2.06</v>
      </c>
    </row>
    <row r="241" spans="1:8" x14ac:dyDescent="0.2">
      <c r="A241" s="91" t="str">
        <f t="array" ref="A241">IFERROR(INDEX('Annex 2 Designated EHV charges'!$A$11:$A$400, MATCH(0, IF(ISBLANK('Annex 2 Designated EHV charges'!$A$11:$A$400),1, COUNTIF(A$4:$A240, 'Annex 2 Designated EHV charges'!$A$11:$A$400)), 0)),"")</f>
        <v>New Import 11</v>
      </c>
      <c r="B241" s="91" t="str">
        <f>IF($A241="","",VLOOKUP($A241,'Annex 2 Designated EHV charges'!$A:$O,2,0))</f>
        <v>New Import 11</v>
      </c>
      <c r="C241" s="92" t="str">
        <f>IF($A241="","",VLOOKUP($A241,'Annex 2 Designated EHV charges'!$A:$O,3,0))</f>
        <v>New Import 11</v>
      </c>
      <c r="D241" s="91" t="str">
        <f>IF($A241="","",VLOOKUP($A241,'Annex 2 Designated EHV charges'!$A:$O,7,0))</f>
        <v>Boston Biomass 2</v>
      </c>
      <c r="E241" s="94" t="str">
        <f>IFERROR(IF(VLOOKUP($A241,'Annex 2 Designated EHV charges'!$A:$P,COLUMN(E241)+4,FALSE)=0,"",VLOOKUP($A241,'Annex 2 Designated EHV charges'!$A:$P,COLUMN(E241)+4,FALSE)),"")</f>
        <v/>
      </c>
      <c r="F241" s="304">
        <f>IFERROR(IF(VLOOKUP($A241,'Annex 2 Designated EHV charges'!$A:$P,COLUMN(F241)+4,FALSE)=0,"",VLOOKUP($A241,'Annex 2 Designated EHV charges'!$A:$P,COLUMN(F241)+4,FALSE)),"")</f>
        <v>55.59</v>
      </c>
      <c r="G241" s="304">
        <f>IFERROR(IF(VLOOKUP($A241,'Annex 2 Designated EHV charges'!$A:$P,COLUMN(G241)+4,FALSE)=0,"",VLOOKUP($A241,'Annex 2 Designated EHV charges'!$A:$P,COLUMN(G241)+4,FALSE)),"")</f>
        <v>2.4</v>
      </c>
      <c r="H241" s="304">
        <f>IFERROR(IF(VLOOKUP($A241,'Annex 2 Designated EHV charges'!$A:$P,COLUMN(H241)+4,FALSE)=0,"",VLOOKUP($A241,'Annex 2 Designated EHV charges'!$A:$P,COLUMN(H241)+4,FALSE)),"")</f>
        <v>2.4</v>
      </c>
    </row>
    <row r="242" spans="1:8" x14ac:dyDescent="0.2">
      <c r="A242" s="91" t="str">
        <f t="array" ref="A242">IFERROR(INDEX('Annex 2 Designated EHV charges'!$A$11:$A$400, MATCH(0, IF(ISBLANK('Annex 2 Designated EHV charges'!$A$11:$A$400),1, COUNTIF(A$4:$A241, 'Annex 2 Designated EHV charges'!$A$11:$A$400)), 0)),"")</f>
        <v>New Import 12</v>
      </c>
      <c r="B242" s="91" t="str">
        <f>IF($A242="","",VLOOKUP($A242,'Annex 2 Designated EHV charges'!$A:$O,2,0))</f>
        <v>New Import 12</v>
      </c>
      <c r="C242" s="92" t="str">
        <f>IF($A242="","",VLOOKUP($A242,'Annex 2 Designated EHV charges'!$A:$O,3,0))</f>
        <v>New Import 12</v>
      </c>
      <c r="D242" s="91" t="str">
        <f>IF($A242="","",VLOOKUP($A242,'Annex 2 Designated EHV charges'!$A:$O,7,0))</f>
        <v>Brackley Solar Farm</v>
      </c>
      <c r="E242" s="94" t="str">
        <f>IFERROR(IF(VLOOKUP($A242,'Annex 2 Designated EHV charges'!$A:$P,COLUMN(E242)+4,FALSE)=0,"",VLOOKUP($A242,'Annex 2 Designated EHV charges'!$A:$P,COLUMN(E242)+4,FALSE)),"")</f>
        <v/>
      </c>
      <c r="F242" s="304">
        <f>IFERROR(IF(VLOOKUP($A242,'Annex 2 Designated EHV charges'!$A:$P,COLUMN(F242)+4,FALSE)=0,"",VLOOKUP($A242,'Annex 2 Designated EHV charges'!$A:$P,COLUMN(F242)+4,FALSE)),"")</f>
        <v>9.0399999999999991</v>
      </c>
      <c r="G242" s="304">
        <f>IFERROR(IF(VLOOKUP($A242,'Annex 2 Designated EHV charges'!$A:$P,COLUMN(G242)+4,FALSE)=0,"",VLOOKUP($A242,'Annex 2 Designated EHV charges'!$A:$P,COLUMN(G242)+4,FALSE)),"")</f>
        <v>2.1</v>
      </c>
      <c r="H242" s="304">
        <f>IFERROR(IF(VLOOKUP($A242,'Annex 2 Designated EHV charges'!$A:$P,COLUMN(H242)+4,FALSE)=0,"",VLOOKUP($A242,'Annex 2 Designated EHV charges'!$A:$P,COLUMN(H242)+4,FALSE)),"")</f>
        <v>2.1</v>
      </c>
    </row>
    <row r="243" spans="1:8" x14ac:dyDescent="0.2">
      <c r="A243" s="91" t="str">
        <f t="array" ref="A243">IFERROR(INDEX('Annex 2 Designated EHV charges'!$A$11:$A$400, MATCH(0, IF(ISBLANK('Annex 2 Designated EHV charges'!$A$11:$A$400),1, COUNTIF(A$4:$A242, 'Annex 2 Designated EHV charges'!$A$11:$A$400)), 0)),"")</f>
        <v>New Import 13</v>
      </c>
      <c r="B243" s="91" t="str">
        <f>IF($A243="","",VLOOKUP($A243,'Annex 2 Designated EHV charges'!$A:$O,2,0))</f>
        <v>New Import 13</v>
      </c>
      <c r="C243" s="92" t="str">
        <f>IF($A243="","",VLOOKUP($A243,'Annex 2 Designated EHV charges'!$A:$O,3,0))</f>
        <v>New Import 13</v>
      </c>
      <c r="D243" s="91" t="str">
        <f>IF($A243="","",VLOOKUP($A243,'Annex 2 Designated EHV charges'!$A:$O,7,0))</f>
        <v>Breach Farm 132</v>
      </c>
      <c r="E243" s="94" t="str">
        <f>IFERROR(IF(VLOOKUP($A243,'Annex 2 Designated EHV charges'!$A:$P,COLUMN(E243)+4,FALSE)=0,"",VLOOKUP($A243,'Annex 2 Designated EHV charges'!$A:$P,COLUMN(E243)+4,FALSE)),"")</f>
        <v/>
      </c>
      <c r="F243" s="304">
        <f>IFERROR(IF(VLOOKUP($A243,'Annex 2 Designated EHV charges'!$A:$P,COLUMN(F243)+4,FALSE)=0,"",VLOOKUP($A243,'Annex 2 Designated EHV charges'!$A:$P,COLUMN(F243)+4,FALSE)),"")</f>
        <v>637.25</v>
      </c>
      <c r="G243" s="304">
        <f>IFERROR(IF(VLOOKUP($A243,'Annex 2 Designated EHV charges'!$A:$P,COLUMN(G243)+4,FALSE)=0,"",VLOOKUP($A243,'Annex 2 Designated EHV charges'!$A:$P,COLUMN(G243)+4,FALSE)),"")</f>
        <v>0.67</v>
      </c>
      <c r="H243" s="304">
        <f>IFERROR(IF(VLOOKUP($A243,'Annex 2 Designated EHV charges'!$A:$P,COLUMN(H243)+4,FALSE)=0,"",VLOOKUP($A243,'Annex 2 Designated EHV charges'!$A:$P,COLUMN(H243)+4,FALSE)),"")</f>
        <v>0.67</v>
      </c>
    </row>
    <row r="244" spans="1:8" x14ac:dyDescent="0.2">
      <c r="A244" s="91" t="str">
        <f t="array" ref="A244">IFERROR(INDEX('Annex 2 Designated EHV charges'!$A$11:$A$400, MATCH(0, IF(ISBLANK('Annex 2 Designated EHV charges'!$A$11:$A$400),1, COUNTIF(A$4:$A243, 'Annex 2 Designated EHV charges'!$A$11:$A$400)), 0)),"")</f>
        <v>New Import 14</v>
      </c>
      <c r="B244" s="91" t="str">
        <f>IF($A244="","",VLOOKUP($A244,'Annex 2 Designated EHV charges'!$A:$O,2,0))</f>
        <v>New Import 14</v>
      </c>
      <c r="C244" s="92" t="str">
        <f>IF($A244="","",VLOOKUP($A244,'Annex 2 Designated EHV charges'!$A:$O,3,0))</f>
        <v>New Import 14</v>
      </c>
      <c r="D244" s="91" t="str">
        <f>IF($A244="","",VLOOKUP($A244,'Annex 2 Designated EHV charges'!$A:$O,7,0))</f>
        <v>Bridge Street ESS &amp; PV</v>
      </c>
      <c r="E244" s="94">
        <f>IFERROR(IF(VLOOKUP($A244,'Annex 2 Designated EHV charges'!$A:$P,COLUMN(E244)+4,FALSE)=0,"",VLOOKUP($A244,'Annex 2 Designated EHV charges'!$A:$P,COLUMN(E244)+4,FALSE)),"")</f>
        <v>0.503</v>
      </c>
      <c r="F244" s="304">
        <f>IFERROR(IF(VLOOKUP($A244,'Annex 2 Designated EHV charges'!$A:$P,COLUMN(F244)+4,FALSE)=0,"",VLOOKUP($A244,'Annex 2 Designated EHV charges'!$A:$P,COLUMN(F244)+4,FALSE)),"")</f>
        <v>33.28</v>
      </c>
      <c r="G244" s="304">
        <f>IFERROR(IF(VLOOKUP($A244,'Annex 2 Designated EHV charges'!$A:$P,COLUMN(G244)+4,FALSE)=0,"",VLOOKUP($A244,'Annex 2 Designated EHV charges'!$A:$P,COLUMN(G244)+4,FALSE)),"")</f>
        <v>3.24</v>
      </c>
      <c r="H244" s="304">
        <f>IFERROR(IF(VLOOKUP($A244,'Annex 2 Designated EHV charges'!$A:$P,COLUMN(H244)+4,FALSE)=0,"",VLOOKUP($A244,'Annex 2 Designated EHV charges'!$A:$P,COLUMN(H244)+4,FALSE)),"")</f>
        <v>3.24</v>
      </c>
    </row>
    <row r="245" spans="1:8" x14ac:dyDescent="0.2">
      <c r="A245" s="91" t="str">
        <f t="array" ref="A245">IFERROR(INDEX('Annex 2 Designated EHV charges'!$A$11:$A$400, MATCH(0, IF(ISBLANK('Annex 2 Designated EHV charges'!$A$11:$A$400),1, COUNTIF(A$4:$A244, 'Annex 2 Designated EHV charges'!$A$11:$A$400)), 0)),"")</f>
        <v>New Import 15</v>
      </c>
      <c r="B245" s="91" t="str">
        <f>IF($A245="","",VLOOKUP($A245,'Annex 2 Designated EHV charges'!$A:$O,2,0))</f>
        <v>New Import 15</v>
      </c>
      <c r="C245" s="92" t="str">
        <f>IF($A245="","",VLOOKUP($A245,'Annex 2 Designated EHV charges'!$A:$O,3,0))</f>
        <v>New Import 15</v>
      </c>
      <c r="D245" s="91" t="str">
        <f>IF($A245="","",VLOOKUP($A245,'Annex 2 Designated EHV charges'!$A:$O,7,0))</f>
        <v>Brigstock</v>
      </c>
      <c r="E245" s="94" t="str">
        <f>IFERROR(IF(VLOOKUP($A245,'Annex 2 Designated EHV charges'!$A:$P,COLUMN(E245)+4,FALSE)=0,"",VLOOKUP($A245,'Annex 2 Designated EHV charges'!$A:$P,COLUMN(E245)+4,FALSE)),"")</f>
        <v/>
      </c>
      <c r="F245" s="304">
        <f>IFERROR(IF(VLOOKUP($A245,'Annex 2 Designated EHV charges'!$A:$P,COLUMN(F245)+4,FALSE)=0,"",VLOOKUP($A245,'Annex 2 Designated EHV charges'!$A:$P,COLUMN(F245)+4,FALSE)),"")</f>
        <v>5.45</v>
      </c>
      <c r="G245" s="304">
        <f>IFERROR(IF(VLOOKUP($A245,'Annex 2 Designated EHV charges'!$A:$P,COLUMN(G245)+4,FALSE)=0,"",VLOOKUP($A245,'Annex 2 Designated EHV charges'!$A:$P,COLUMN(G245)+4,FALSE)),"")</f>
        <v>2.2999999999999998</v>
      </c>
      <c r="H245" s="304">
        <f>IFERROR(IF(VLOOKUP($A245,'Annex 2 Designated EHV charges'!$A:$P,COLUMN(H245)+4,FALSE)=0,"",VLOOKUP($A245,'Annex 2 Designated EHV charges'!$A:$P,COLUMN(H245)+4,FALSE)),"")</f>
        <v>2.2999999999999998</v>
      </c>
    </row>
    <row r="246" spans="1:8" x14ac:dyDescent="0.2">
      <c r="A246" s="91" t="str">
        <f t="array" ref="A246">IFERROR(INDEX('Annex 2 Designated EHV charges'!$A$11:$A$400, MATCH(0, IF(ISBLANK('Annex 2 Designated EHV charges'!$A$11:$A$400),1, COUNTIF(A$4:$A245, 'Annex 2 Designated EHV charges'!$A$11:$A$400)), 0)),"")</f>
        <v>New Import 16</v>
      </c>
      <c r="B246" s="91" t="str">
        <f>IF($A246="","",VLOOKUP($A246,'Annex 2 Designated EHV charges'!$A:$O,2,0))</f>
        <v>New Import 16</v>
      </c>
      <c r="C246" s="92" t="str">
        <f>IF($A246="","",VLOOKUP($A246,'Annex 2 Designated EHV charges'!$A:$O,3,0))</f>
        <v>New Import 16</v>
      </c>
      <c r="D246" s="91" t="str">
        <f>IF($A246="","",VLOOKUP($A246,'Annex 2 Designated EHV charges'!$A:$O,7,0))</f>
        <v>Burnt Thorns Farm</v>
      </c>
      <c r="E246" s="94">
        <f>IFERROR(IF(VLOOKUP($A246,'Annex 2 Designated EHV charges'!$A:$P,COLUMN(E246)+4,FALSE)=0,"",VLOOKUP($A246,'Annex 2 Designated EHV charges'!$A:$P,COLUMN(E246)+4,FALSE)),"")</f>
        <v>1.6259999999999999</v>
      </c>
      <c r="F246" s="304">
        <f>IFERROR(IF(VLOOKUP($A246,'Annex 2 Designated EHV charges'!$A:$P,COLUMN(F246)+4,FALSE)=0,"",VLOOKUP($A246,'Annex 2 Designated EHV charges'!$A:$P,COLUMN(F246)+4,FALSE)),"")</f>
        <v>7.19</v>
      </c>
      <c r="G246" s="304">
        <f>IFERROR(IF(VLOOKUP($A246,'Annex 2 Designated EHV charges'!$A:$P,COLUMN(G246)+4,FALSE)=0,"",VLOOKUP($A246,'Annex 2 Designated EHV charges'!$A:$P,COLUMN(G246)+4,FALSE)),"")</f>
        <v>2.82</v>
      </c>
      <c r="H246" s="304">
        <f>IFERROR(IF(VLOOKUP($A246,'Annex 2 Designated EHV charges'!$A:$P,COLUMN(H246)+4,FALSE)=0,"",VLOOKUP($A246,'Annex 2 Designated EHV charges'!$A:$P,COLUMN(H246)+4,FALSE)),"")</f>
        <v>2.82</v>
      </c>
    </row>
    <row r="247" spans="1:8" x14ac:dyDescent="0.2">
      <c r="A247" s="91" t="str">
        <f t="array" ref="A247">IFERROR(INDEX('Annex 2 Designated EHV charges'!$A$11:$A$400, MATCH(0, IF(ISBLANK('Annex 2 Designated EHV charges'!$A$11:$A$400),1, COUNTIF(A$4:$A246, 'Annex 2 Designated EHV charges'!$A$11:$A$400)), 0)),"")</f>
        <v>New Import 17</v>
      </c>
      <c r="B247" s="91" t="str">
        <f>IF($A247="","",VLOOKUP($A247,'Annex 2 Designated EHV charges'!$A:$O,2,0))</f>
        <v>New Import 17</v>
      </c>
      <c r="C247" s="92" t="str">
        <f>IF($A247="","",VLOOKUP($A247,'Annex 2 Designated EHV charges'!$A:$O,3,0))</f>
        <v>New Import 17</v>
      </c>
      <c r="D247" s="91" t="str">
        <f>IF($A247="","",VLOOKUP($A247,'Annex 2 Designated EHV charges'!$A:$O,7,0))</f>
        <v>By Pass Farm</v>
      </c>
      <c r="E247" s="94" t="str">
        <f>IFERROR(IF(VLOOKUP($A247,'Annex 2 Designated EHV charges'!$A:$P,COLUMN(E247)+4,FALSE)=0,"",VLOOKUP($A247,'Annex 2 Designated EHV charges'!$A:$P,COLUMN(E247)+4,FALSE)),"")</f>
        <v/>
      </c>
      <c r="F247" s="304">
        <f>IFERROR(IF(VLOOKUP($A247,'Annex 2 Designated EHV charges'!$A:$P,COLUMN(F247)+4,FALSE)=0,"",VLOOKUP($A247,'Annex 2 Designated EHV charges'!$A:$P,COLUMN(F247)+4,FALSE)),"")</f>
        <v>8.5299999999999994</v>
      </c>
      <c r="G247" s="304">
        <f>IFERROR(IF(VLOOKUP($A247,'Annex 2 Designated EHV charges'!$A:$P,COLUMN(G247)+4,FALSE)=0,"",VLOOKUP($A247,'Annex 2 Designated EHV charges'!$A:$P,COLUMN(G247)+4,FALSE)),"")</f>
        <v>3.26</v>
      </c>
      <c r="H247" s="304">
        <f>IFERROR(IF(VLOOKUP($A247,'Annex 2 Designated EHV charges'!$A:$P,COLUMN(H247)+4,FALSE)=0,"",VLOOKUP($A247,'Annex 2 Designated EHV charges'!$A:$P,COLUMN(H247)+4,FALSE)),"")</f>
        <v>3.26</v>
      </c>
    </row>
    <row r="248" spans="1:8" x14ac:dyDescent="0.2">
      <c r="A248" s="91" t="str">
        <f t="array" ref="A248">IFERROR(INDEX('Annex 2 Designated EHV charges'!$A$11:$A$400, MATCH(0, IF(ISBLANK('Annex 2 Designated EHV charges'!$A$11:$A$400),1, COUNTIF(A$4:$A247, 'Annex 2 Designated EHV charges'!$A$11:$A$400)), 0)),"")</f>
        <v>New Import 18</v>
      </c>
      <c r="B248" s="91" t="str">
        <f>IF($A248="","",VLOOKUP($A248,'Annex 2 Designated EHV charges'!$A:$O,2,0))</f>
        <v>New Import 18</v>
      </c>
      <c r="C248" s="92" t="str">
        <f>IF($A248="","",VLOOKUP($A248,'Annex 2 Designated EHV charges'!$A:$O,3,0))</f>
        <v>New Import 18</v>
      </c>
      <c r="D248" s="91" t="str">
        <f>IF($A248="","",VLOOKUP($A248,'Annex 2 Designated EHV charges'!$A:$O,7,0))</f>
        <v>Canal Solar Farm</v>
      </c>
      <c r="E248" s="94">
        <f>IFERROR(IF(VLOOKUP($A248,'Annex 2 Designated EHV charges'!$A:$P,COLUMN(E248)+4,FALSE)=0,"",VLOOKUP($A248,'Annex 2 Designated EHV charges'!$A:$P,COLUMN(E248)+4,FALSE)),"")</f>
        <v>1.6259999999999999</v>
      </c>
      <c r="F248" s="304">
        <f>IFERROR(IF(VLOOKUP($A248,'Annex 2 Designated EHV charges'!$A:$P,COLUMN(F248)+4,FALSE)=0,"",VLOOKUP($A248,'Annex 2 Designated EHV charges'!$A:$P,COLUMN(F248)+4,FALSE)),"")</f>
        <v>107.34</v>
      </c>
      <c r="G248" s="304">
        <f>IFERROR(IF(VLOOKUP($A248,'Annex 2 Designated EHV charges'!$A:$P,COLUMN(G248)+4,FALSE)=0,"",VLOOKUP($A248,'Annex 2 Designated EHV charges'!$A:$P,COLUMN(G248)+4,FALSE)),"")</f>
        <v>1.82</v>
      </c>
      <c r="H248" s="304">
        <f>IFERROR(IF(VLOOKUP($A248,'Annex 2 Designated EHV charges'!$A:$P,COLUMN(H248)+4,FALSE)=0,"",VLOOKUP($A248,'Annex 2 Designated EHV charges'!$A:$P,COLUMN(H248)+4,FALSE)),"")</f>
        <v>1.82</v>
      </c>
    </row>
    <row r="249" spans="1:8" x14ac:dyDescent="0.2">
      <c r="A249" s="91" t="str">
        <f t="array" ref="A249">IFERROR(INDEX('Annex 2 Designated EHV charges'!$A$11:$A$400, MATCH(0, IF(ISBLANK('Annex 2 Designated EHV charges'!$A$11:$A$400),1, COUNTIF(A$4:$A248, 'Annex 2 Designated EHV charges'!$A$11:$A$400)), 0)),"")</f>
        <v>New Import 19</v>
      </c>
      <c r="B249" s="91" t="str">
        <f>IF($A249="","",VLOOKUP($A249,'Annex 2 Designated EHV charges'!$A:$O,2,0))</f>
        <v>New Import 19</v>
      </c>
      <c r="C249" s="92" t="str">
        <f>IF($A249="","",VLOOKUP($A249,'Annex 2 Designated EHV charges'!$A:$O,3,0))</f>
        <v>New Import 19</v>
      </c>
      <c r="D249" s="91" t="str">
        <f>IF($A249="","",VLOOKUP($A249,'Annex 2 Designated EHV charges'!$A:$O,7,0))</f>
        <v>Caudwell Farm</v>
      </c>
      <c r="E249" s="94" t="str">
        <f>IFERROR(IF(VLOOKUP($A249,'Annex 2 Designated EHV charges'!$A:$P,COLUMN(E249)+4,FALSE)=0,"",VLOOKUP($A249,'Annex 2 Designated EHV charges'!$A:$P,COLUMN(E249)+4,FALSE)),"")</f>
        <v/>
      </c>
      <c r="F249" s="304">
        <f>IFERROR(IF(VLOOKUP($A249,'Annex 2 Designated EHV charges'!$A:$P,COLUMN(F249)+4,FALSE)=0,"",VLOOKUP($A249,'Annex 2 Designated EHV charges'!$A:$P,COLUMN(F249)+4,FALSE)),"")</f>
        <v>48.28</v>
      </c>
      <c r="G249" s="304">
        <f>IFERROR(IF(VLOOKUP($A249,'Annex 2 Designated EHV charges'!$A:$P,COLUMN(G249)+4,FALSE)=0,"",VLOOKUP($A249,'Annex 2 Designated EHV charges'!$A:$P,COLUMN(G249)+4,FALSE)),"")</f>
        <v>2.7</v>
      </c>
      <c r="H249" s="304">
        <f>IFERROR(IF(VLOOKUP($A249,'Annex 2 Designated EHV charges'!$A:$P,COLUMN(H249)+4,FALSE)=0,"",VLOOKUP($A249,'Annex 2 Designated EHV charges'!$A:$P,COLUMN(H249)+4,FALSE)),"")</f>
        <v>2.7</v>
      </c>
    </row>
    <row r="250" spans="1:8" x14ac:dyDescent="0.2">
      <c r="A250" s="91" t="str">
        <f t="array" ref="A250">IFERROR(INDEX('Annex 2 Designated EHV charges'!$A$11:$A$400, MATCH(0, IF(ISBLANK('Annex 2 Designated EHV charges'!$A$11:$A$400),1, COUNTIF(A$4:$A249, 'Annex 2 Designated EHV charges'!$A$11:$A$400)), 0)),"")</f>
        <v>New Import 20</v>
      </c>
      <c r="B250" s="91" t="str">
        <f>IF($A250="","",VLOOKUP($A250,'Annex 2 Designated EHV charges'!$A:$O,2,0))</f>
        <v>New Import 20</v>
      </c>
      <c r="C250" s="92" t="str">
        <f>IF($A250="","",VLOOKUP($A250,'Annex 2 Designated EHV charges'!$A:$O,3,0))</f>
        <v>New Import 20</v>
      </c>
      <c r="D250" s="91" t="str">
        <f>IF($A250="","",VLOOKUP($A250,'Annex 2 Designated EHV charges'!$A:$O,7,0))</f>
        <v>Chapel Street</v>
      </c>
      <c r="E250" s="94">
        <f>IFERROR(IF(VLOOKUP($A250,'Annex 2 Designated EHV charges'!$A:$P,COLUMN(E250)+4,FALSE)=0,"",VLOOKUP($A250,'Annex 2 Designated EHV charges'!$A:$P,COLUMN(E250)+4,FALSE)),"")</f>
        <v>1.6259999999999999</v>
      </c>
      <c r="F250" s="304">
        <f>IFERROR(IF(VLOOKUP($A250,'Annex 2 Designated EHV charges'!$A:$P,COLUMN(F250)+4,FALSE)=0,"",VLOOKUP($A250,'Annex 2 Designated EHV charges'!$A:$P,COLUMN(F250)+4,FALSE)),"")</f>
        <v>2.69</v>
      </c>
      <c r="G250" s="304">
        <f>IFERROR(IF(VLOOKUP($A250,'Annex 2 Designated EHV charges'!$A:$P,COLUMN(G250)+4,FALSE)=0,"",VLOOKUP($A250,'Annex 2 Designated EHV charges'!$A:$P,COLUMN(G250)+4,FALSE)),"")</f>
        <v>2.06</v>
      </c>
      <c r="H250" s="304">
        <f>IFERROR(IF(VLOOKUP($A250,'Annex 2 Designated EHV charges'!$A:$P,COLUMN(H250)+4,FALSE)=0,"",VLOOKUP($A250,'Annex 2 Designated EHV charges'!$A:$P,COLUMN(H250)+4,FALSE)),"")</f>
        <v>2.06</v>
      </c>
    </row>
    <row r="251" spans="1:8" x14ac:dyDescent="0.2">
      <c r="A251" s="91" t="str">
        <f t="array" ref="A251">IFERROR(INDEX('Annex 2 Designated EHV charges'!$A$11:$A$400, MATCH(0, IF(ISBLANK('Annex 2 Designated EHV charges'!$A$11:$A$400),1, COUNTIF(A$4:$A250, 'Annex 2 Designated EHV charges'!$A$11:$A$400)), 0)),"")</f>
        <v>New Import 21</v>
      </c>
      <c r="B251" s="91" t="str">
        <f>IF($A251="","",VLOOKUP($A251,'Annex 2 Designated EHV charges'!$A:$O,2,0))</f>
        <v>New Import 21</v>
      </c>
      <c r="C251" s="92" t="str">
        <f>IF($A251="","",VLOOKUP($A251,'Annex 2 Designated EHV charges'!$A:$O,3,0))</f>
        <v>New Import 21</v>
      </c>
      <c r="D251" s="91" t="str">
        <f>IF($A251="","",VLOOKUP($A251,'Annex 2 Designated EHV charges'!$A:$O,7,0))</f>
        <v>Chestnut Farm</v>
      </c>
      <c r="E251" s="94">
        <f>IFERROR(IF(VLOOKUP($A251,'Annex 2 Designated EHV charges'!$A:$P,COLUMN(E251)+4,FALSE)=0,"",VLOOKUP($A251,'Annex 2 Designated EHV charges'!$A:$P,COLUMN(E251)+4,FALSE)),"")</f>
        <v>1.355</v>
      </c>
      <c r="F251" s="304">
        <f>IFERROR(IF(VLOOKUP($A251,'Annex 2 Designated EHV charges'!$A:$P,COLUMN(F251)+4,FALSE)=0,"",VLOOKUP($A251,'Annex 2 Designated EHV charges'!$A:$P,COLUMN(F251)+4,FALSE)),"")</f>
        <v>29.23</v>
      </c>
      <c r="G251" s="304">
        <f>IFERROR(IF(VLOOKUP($A251,'Annex 2 Designated EHV charges'!$A:$P,COLUMN(G251)+4,FALSE)=0,"",VLOOKUP($A251,'Annex 2 Designated EHV charges'!$A:$P,COLUMN(G251)+4,FALSE)),"")</f>
        <v>1.95</v>
      </c>
      <c r="H251" s="304">
        <f>IFERROR(IF(VLOOKUP($A251,'Annex 2 Designated EHV charges'!$A:$P,COLUMN(H251)+4,FALSE)=0,"",VLOOKUP($A251,'Annex 2 Designated EHV charges'!$A:$P,COLUMN(H251)+4,FALSE)),"")</f>
        <v>1.95</v>
      </c>
    </row>
    <row r="252" spans="1:8" x14ac:dyDescent="0.2">
      <c r="A252" s="91" t="str">
        <f t="array" ref="A252">IFERROR(INDEX('Annex 2 Designated EHV charges'!$A$11:$A$400, MATCH(0, IF(ISBLANK('Annex 2 Designated EHV charges'!$A$11:$A$400),1, COUNTIF(A$4:$A251, 'Annex 2 Designated EHV charges'!$A$11:$A$400)), 0)),"")</f>
        <v>New Import 22</v>
      </c>
      <c r="B252" s="91" t="str">
        <f>IF($A252="","",VLOOKUP($A252,'Annex 2 Designated EHV charges'!$A:$O,2,0))</f>
        <v>New Import 22</v>
      </c>
      <c r="C252" s="92" t="str">
        <f>IF($A252="","",VLOOKUP($A252,'Annex 2 Designated EHV charges'!$A:$O,3,0))</f>
        <v>New Import 22</v>
      </c>
      <c r="D252" s="91" t="str">
        <f>IF($A252="","",VLOOKUP($A252,'Annex 2 Designated EHV charges'!$A:$O,7,0))</f>
        <v>Cogenhoe BESS</v>
      </c>
      <c r="E252" s="94" t="str">
        <f>IFERROR(IF(VLOOKUP($A252,'Annex 2 Designated EHV charges'!$A:$P,COLUMN(E252)+4,FALSE)=0,"",VLOOKUP($A252,'Annex 2 Designated EHV charges'!$A:$P,COLUMN(E252)+4,FALSE)),"")</f>
        <v/>
      </c>
      <c r="F252" s="304">
        <f>IFERROR(IF(VLOOKUP($A252,'Annex 2 Designated EHV charges'!$A:$P,COLUMN(F252)+4,FALSE)=0,"",VLOOKUP($A252,'Annex 2 Designated EHV charges'!$A:$P,COLUMN(F252)+4,FALSE)),"")</f>
        <v>467.09</v>
      </c>
      <c r="G252" s="304">
        <f>IFERROR(IF(VLOOKUP($A252,'Annex 2 Designated EHV charges'!$A:$P,COLUMN(G252)+4,FALSE)=0,"",VLOOKUP($A252,'Annex 2 Designated EHV charges'!$A:$P,COLUMN(G252)+4,FALSE)),"")</f>
        <v>1.88</v>
      </c>
      <c r="H252" s="304">
        <f>IFERROR(IF(VLOOKUP($A252,'Annex 2 Designated EHV charges'!$A:$P,COLUMN(H252)+4,FALSE)=0,"",VLOOKUP($A252,'Annex 2 Designated EHV charges'!$A:$P,COLUMN(H252)+4,FALSE)),"")</f>
        <v>1.88</v>
      </c>
    </row>
    <row r="253" spans="1:8" x14ac:dyDescent="0.2">
      <c r="A253" s="91" t="str">
        <f t="array" ref="A253">IFERROR(INDEX('Annex 2 Designated EHV charges'!$A$11:$A$400, MATCH(0, IF(ISBLANK('Annex 2 Designated EHV charges'!$A$11:$A$400),1, COUNTIF(A$4:$A252, 'Annex 2 Designated EHV charges'!$A$11:$A$400)), 0)),"")</f>
        <v>New Import 23</v>
      </c>
      <c r="B253" s="91" t="str">
        <f>IF($A253="","",VLOOKUP($A253,'Annex 2 Designated EHV charges'!$A:$O,2,0))</f>
        <v>New Import 23</v>
      </c>
      <c r="C253" s="92" t="str">
        <f>IF($A253="","",VLOOKUP($A253,'Annex 2 Designated EHV charges'!$A:$O,3,0))</f>
        <v>New Import 23</v>
      </c>
      <c r="D253" s="91" t="str">
        <f>IF($A253="","",VLOOKUP($A253,'Annex 2 Designated EHV charges'!$A:$O,7,0))</f>
        <v>Copse Lodge Solar Farm</v>
      </c>
      <c r="E253" s="94" t="str">
        <f>IFERROR(IF(VLOOKUP($A253,'Annex 2 Designated EHV charges'!$A:$P,COLUMN(E253)+4,FALSE)=0,"",VLOOKUP($A253,'Annex 2 Designated EHV charges'!$A:$P,COLUMN(E253)+4,FALSE)),"")</f>
        <v/>
      </c>
      <c r="F253" s="304">
        <f>IFERROR(IF(VLOOKUP($A253,'Annex 2 Designated EHV charges'!$A:$P,COLUMN(F253)+4,FALSE)=0,"",VLOOKUP($A253,'Annex 2 Designated EHV charges'!$A:$P,COLUMN(F253)+4,FALSE)),"")</f>
        <v>4.66</v>
      </c>
      <c r="G253" s="304">
        <f>IFERROR(IF(VLOOKUP($A253,'Annex 2 Designated EHV charges'!$A:$P,COLUMN(G253)+4,FALSE)=0,"",VLOOKUP($A253,'Annex 2 Designated EHV charges'!$A:$P,COLUMN(G253)+4,FALSE)),"")</f>
        <v>1.05</v>
      </c>
      <c r="H253" s="304">
        <f>IFERROR(IF(VLOOKUP($A253,'Annex 2 Designated EHV charges'!$A:$P,COLUMN(H253)+4,FALSE)=0,"",VLOOKUP($A253,'Annex 2 Designated EHV charges'!$A:$P,COLUMN(H253)+4,FALSE)),"")</f>
        <v>1.05</v>
      </c>
    </row>
    <row r="254" spans="1:8" x14ac:dyDescent="0.2">
      <c r="A254" s="91" t="str">
        <f t="array" ref="A254">IFERROR(INDEX('Annex 2 Designated EHV charges'!$A$11:$A$400, MATCH(0, IF(ISBLANK('Annex 2 Designated EHV charges'!$A$11:$A$400),1, COUNTIF(A$4:$A253, 'Annex 2 Designated EHV charges'!$A$11:$A$400)), 0)),"")</f>
        <v>New Import 24</v>
      </c>
      <c r="B254" s="91" t="str">
        <f>IF($A254="","",VLOOKUP($A254,'Annex 2 Designated EHV charges'!$A:$O,2,0))</f>
        <v>New Import 24</v>
      </c>
      <c r="C254" s="92" t="str">
        <f>IF($A254="","",VLOOKUP($A254,'Annex 2 Designated EHV charges'!$A:$O,3,0))</f>
        <v>New Import 24</v>
      </c>
      <c r="D254" s="91" t="str">
        <f>IF($A254="","",VLOOKUP($A254,'Annex 2 Designated EHV charges'!$A:$O,7,0))</f>
        <v>Corley Solar Farm</v>
      </c>
      <c r="E254" s="94">
        <f>IFERROR(IF(VLOOKUP($A254,'Annex 2 Designated EHV charges'!$A:$P,COLUMN(E254)+4,FALSE)=0,"",VLOOKUP($A254,'Annex 2 Designated EHV charges'!$A:$P,COLUMN(E254)+4,FALSE)),"")</f>
        <v>1.6259999999999999</v>
      </c>
      <c r="F254" s="304">
        <f>IFERROR(IF(VLOOKUP($A254,'Annex 2 Designated EHV charges'!$A:$P,COLUMN(F254)+4,FALSE)=0,"",VLOOKUP($A254,'Annex 2 Designated EHV charges'!$A:$P,COLUMN(F254)+4,FALSE)),"")</f>
        <v>17.47</v>
      </c>
      <c r="G254" s="304">
        <f>IFERROR(IF(VLOOKUP($A254,'Annex 2 Designated EHV charges'!$A:$P,COLUMN(G254)+4,FALSE)=0,"",VLOOKUP($A254,'Annex 2 Designated EHV charges'!$A:$P,COLUMN(G254)+4,FALSE)),"")</f>
        <v>2.71</v>
      </c>
      <c r="H254" s="304">
        <f>IFERROR(IF(VLOOKUP($A254,'Annex 2 Designated EHV charges'!$A:$P,COLUMN(H254)+4,FALSE)=0,"",VLOOKUP($A254,'Annex 2 Designated EHV charges'!$A:$P,COLUMN(H254)+4,FALSE)),"")</f>
        <v>2.71</v>
      </c>
    </row>
    <row r="255" spans="1:8" x14ac:dyDescent="0.2">
      <c r="A255" s="91" t="str">
        <f t="array" ref="A255">IFERROR(INDEX('Annex 2 Designated EHV charges'!$A$11:$A$400, MATCH(0, IF(ISBLANK('Annex 2 Designated EHV charges'!$A$11:$A$400),1, COUNTIF(A$4:$A254, 'Annex 2 Designated EHV charges'!$A$11:$A$400)), 0)),"")</f>
        <v>New Import 25</v>
      </c>
      <c r="B255" s="91" t="str">
        <f>IF($A255="","",VLOOKUP($A255,'Annex 2 Designated EHV charges'!$A:$O,2,0))</f>
        <v>New Import 25</v>
      </c>
      <c r="C255" s="92" t="str">
        <f>IF($A255="","",VLOOKUP($A255,'Annex 2 Designated EHV charges'!$A:$O,3,0))</f>
        <v>New Import 25</v>
      </c>
      <c r="D255" s="91" t="str">
        <f>IF($A255="","",VLOOKUP($A255,'Annex 2 Designated EHV charges'!$A:$O,7,0))</f>
        <v>Costock Solar Farm</v>
      </c>
      <c r="E255" s="94" t="str">
        <f>IFERROR(IF(VLOOKUP($A255,'Annex 2 Designated EHV charges'!$A:$P,COLUMN(E255)+4,FALSE)=0,"",VLOOKUP($A255,'Annex 2 Designated EHV charges'!$A:$P,COLUMN(E255)+4,FALSE)),"")</f>
        <v/>
      </c>
      <c r="F255" s="304">
        <f>IFERROR(IF(VLOOKUP($A255,'Annex 2 Designated EHV charges'!$A:$P,COLUMN(F255)+4,FALSE)=0,"",VLOOKUP($A255,'Annex 2 Designated EHV charges'!$A:$P,COLUMN(F255)+4,FALSE)),"")</f>
        <v>6.51</v>
      </c>
      <c r="G255" s="304">
        <f>IFERROR(IF(VLOOKUP($A255,'Annex 2 Designated EHV charges'!$A:$P,COLUMN(G255)+4,FALSE)=0,"",VLOOKUP($A255,'Annex 2 Designated EHV charges'!$A:$P,COLUMN(G255)+4,FALSE)),"")</f>
        <v>2.0299999999999998</v>
      </c>
      <c r="H255" s="304">
        <f>IFERROR(IF(VLOOKUP($A255,'Annex 2 Designated EHV charges'!$A:$P,COLUMN(H255)+4,FALSE)=0,"",VLOOKUP($A255,'Annex 2 Designated EHV charges'!$A:$P,COLUMN(H255)+4,FALSE)),"")</f>
        <v>2.0299999999999998</v>
      </c>
    </row>
    <row r="256" spans="1:8" x14ac:dyDescent="0.2">
      <c r="A256" s="91" t="str">
        <f t="array" ref="A256">IFERROR(INDEX('Annex 2 Designated EHV charges'!$A$11:$A$400, MATCH(0, IF(ISBLANK('Annex 2 Designated EHV charges'!$A$11:$A$400),1, COUNTIF(A$4:$A255, 'Annex 2 Designated EHV charges'!$A$11:$A$400)), 0)),"")</f>
        <v>New Import 26</v>
      </c>
      <c r="B256" s="91" t="str">
        <f>IF($A256="","",VLOOKUP($A256,'Annex 2 Designated EHV charges'!$A:$O,2,0))</f>
        <v>New Import 26</v>
      </c>
      <c r="C256" s="92" t="str">
        <f>IF($A256="","",VLOOKUP($A256,'Annex 2 Designated EHV charges'!$A:$O,3,0))</f>
        <v>New Import 26</v>
      </c>
      <c r="D256" s="91" t="str">
        <f>IF($A256="","",VLOOKUP($A256,'Annex 2 Designated EHV charges'!$A:$O,7,0))</f>
        <v>Crick Road Solar Plant</v>
      </c>
      <c r="E256" s="94" t="str">
        <f>IFERROR(IF(VLOOKUP($A256,'Annex 2 Designated EHV charges'!$A:$P,COLUMN(E256)+4,FALSE)=0,"",VLOOKUP($A256,'Annex 2 Designated EHV charges'!$A:$P,COLUMN(E256)+4,FALSE)),"")</f>
        <v/>
      </c>
      <c r="F256" s="304">
        <f>IFERROR(IF(VLOOKUP($A256,'Annex 2 Designated EHV charges'!$A:$P,COLUMN(F256)+4,FALSE)=0,"",VLOOKUP($A256,'Annex 2 Designated EHV charges'!$A:$P,COLUMN(F256)+4,FALSE)),"")</f>
        <v>9.27</v>
      </c>
      <c r="G256" s="304">
        <f>IFERROR(IF(VLOOKUP($A256,'Annex 2 Designated EHV charges'!$A:$P,COLUMN(G256)+4,FALSE)=0,"",VLOOKUP($A256,'Annex 2 Designated EHV charges'!$A:$P,COLUMN(G256)+4,FALSE)),"")</f>
        <v>2.2200000000000002</v>
      </c>
      <c r="H256" s="304">
        <f>IFERROR(IF(VLOOKUP($A256,'Annex 2 Designated EHV charges'!$A:$P,COLUMN(H256)+4,FALSE)=0,"",VLOOKUP($A256,'Annex 2 Designated EHV charges'!$A:$P,COLUMN(H256)+4,FALSE)),"")</f>
        <v>2.2200000000000002</v>
      </c>
    </row>
    <row r="257" spans="1:8" x14ac:dyDescent="0.2">
      <c r="A257" s="91" t="str">
        <f t="array" ref="A257">IFERROR(INDEX('Annex 2 Designated EHV charges'!$A$11:$A$400, MATCH(0, IF(ISBLANK('Annex 2 Designated EHV charges'!$A$11:$A$400),1, COUNTIF(A$4:$A256, 'Annex 2 Designated EHV charges'!$A$11:$A$400)), 0)),"")</f>
        <v>New Import 27</v>
      </c>
      <c r="B257" s="91" t="str">
        <f>IF($A257="","",VLOOKUP($A257,'Annex 2 Designated EHV charges'!$A:$O,2,0))</f>
        <v>New Import 27</v>
      </c>
      <c r="C257" s="92" t="str">
        <f>IF($A257="","",VLOOKUP($A257,'Annex 2 Designated EHV charges'!$A:$O,3,0))</f>
        <v>New Import 27</v>
      </c>
      <c r="D257" s="91" t="str">
        <f>IF($A257="","",VLOOKUP($A257,'Annex 2 Designated EHV charges'!$A:$O,7,0))</f>
        <v>Dunsford Road (Alfreton PV)</v>
      </c>
      <c r="E257" s="94">
        <f>IFERROR(IF(VLOOKUP($A257,'Annex 2 Designated EHV charges'!$A:$P,COLUMN(E257)+4,FALSE)=0,"",VLOOKUP($A257,'Annex 2 Designated EHV charges'!$A:$P,COLUMN(E257)+4,FALSE)),"")</f>
        <v>0.503</v>
      </c>
      <c r="F257" s="304">
        <f>IFERROR(IF(VLOOKUP($A257,'Annex 2 Designated EHV charges'!$A:$P,COLUMN(F257)+4,FALSE)=0,"",VLOOKUP($A257,'Annex 2 Designated EHV charges'!$A:$P,COLUMN(F257)+4,FALSE)),"")</f>
        <v>8.61</v>
      </c>
      <c r="G257" s="304">
        <f>IFERROR(IF(VLOOKUP($A257,'Annex 2 Designated EHV charges'!$A:$P,COLUMN(G257)+4,FALSE)=0,"",VLOOKUP($A257,'Annex 2 Designated EHV charges'!$A:$P,COLUMN(G257)+4,FALSE)),"")</f>
        <v>1.34</v>
      </c>
      <c r="H257" s="304">
        <f>IFERROR(IF(VLOOKUP($A257,'Annex 2 Designated EHV charges'!$A:$P,COLUMN(H257)+4,FALSE)=0,"",VLOOKUP($A257,'Annex 2 Designated EHV charges'!$A:$P,COLUMN(H257)+4,FALSE)),"")</f>
        <v>1.34</v>
      </c>
    </row>
    <row r="258" spans="1:8" x14ac:dyDescent="0.2">
      <c r="A258" s="91" t="str">
        <f t="array" ref="A258">IFERROR(INDEX('Annex 2 Designated EHV charges'!$A$11:$A$400, MATCH(0, IF(ISBLANK('Annex 2 Designated EHV charges'!$A$11:$A$400),1, COUNTIF(A$4:$A257, 'Annex 2 Designated EHV charges'!$A$11:$A$400)), 0)),"")</f>
        <v>New Import 28</v>
      </c>
      <c r="B258" s="91" t="str">
        <f>IF($A258="","",VLOOKUP($A258,'Annex 2 Designated EHV charges'!$A:$O,2,0))</f>
        <v>New Import 28</v>
      </c>
      <c r="C258" s="92" t="str">
        <f>IF($A258="","",VLOOKUP($A258,'Annex 2 Designated EHV charges'!$A:$O,3,0))</f>
        <v>New Import 28</v>
      </c>
      <c r="D258" s="91" t="str">
        <f>IF($A258="","",VLOOKUP($A258,'Annex 2 Designated EHV charges'!$A:$O,7,0))</f>
        <v>Eastcroft EfW</v>
      </c>
      <c r="E258" s="94">
        <f>IFERROR(IF(VLOOKUP($A258,'Annex 2 Designated EHV charges'!$A:$P,COLUMN(E258)+4,FALSE)=0,"",VLOOKUP($A258,'Annex 2 Designated EHV charges'!$A:$P,COLUMN(E258)+4,FALSE)),"")</f>
        <v>1.3720000000000001</v>
      </c>
      <c r="F258" s="304">
        <f>IFERROR(IF(VLOOKUP($A258,'Annex 2 Designated EHV charges'!$A:$P,COLUMN(F258)+4,FALSE)=0,"",VLOOKUP($A258,'Annex 2 Designated EHV charges'!$A:$P,COLUMN(F258)+4,FALSE)),"")</f>
        <v>933.03</v>
      </c>
      <c r="G258" s="304">
        <f>IFERROR(IF(VLOOKUP($A258,'Annex 2 Designated EHV charges'!$A:$P,COLUMN(G258)+4,FALSE)=0,"",VLOOKUP($A258,'Annex 2 Designated EHV charges'!$A:$P,COLUMN(G258)+4,FALSE)),"")</f>
        <v>1.46</v>
      </c>
      <c r="H258" s="304">
        <f>IFERROR(IF(VLOOKUP($A258,'Annex 2 Designated EHV charges'!$A:$P,COLUMN(H258)+4,FALSE)=0,"",VLOOKUP($A258,'Annex 2 Designated EHV charges'!$A:$P,COLUMN(H258)+4,FALSE)),"")</f>
        <v>1.46</v>
      </c>
    </row>
    <row r="259" spans="1:8" x14ac:dyDescent="0.2">
      <c r="A259" s="91" t="str">
        <f t="array" ref="A259">IFERROR(INDEX('Annex 2 Designated EHV charges'!$A$11:$A$400, MATCH(0, IF(ISBLANK('Annex 2 Designated EHV charges'!$A$11:$A$400),1, COUNTIF(A$4:$A258, 'Annex 2 Designated EHV charges'!$A$11:$A$400)), 0)),"")</f>
        <v>New Import 29</v>
      </c>
      <c r="B259" s="91" t="str">
        <f>IF($A259="","",VLOOKUP($A259,'Annex 2 Designated EHV charges'!$A:$O,2,0))</f>
        <v>New Import 29</v>
      </c>
      <c r="C259" s="92" t="str">
        <f>IF($A259="","",VLOOKUP($A259,'Annex 2 Designated EHV charges'!$A:$O,3,0))</f>
        <v>New Import 29</v>
      </c>
      <c r="D259" s="91" t="str">
        <f>IF($A259="","",VLOOKUP($A259,'Annex 2 Designated EHV charges'!$A:$O,7,0))</f>
        <v>Eastfields Solar</v>
      </c>
      <c r="E259" s="94">
        <f>IFERROR(IF(VLOOKUP($A259,'Annex 2 Designated EHV charges'!$A:$P,COLUMN(E259)+4,FALSE)=0,"",VLOOKUP($A259,'Annex 2 Designated EHV charges'!$A:$P,COLUMN(E259)+4,FALSE)),"")</f>
        <v>1.6639999999999999</v>
      </c>
      <c r="F259" s="304">
        <f>IFERROR(IF(VLOOKUP($A259,'Annex 2 Designated EHV charges'!$A:$P,COLUMN(F259)+4,FALSE)=0,"",VLOOKUP($A259,'Annex 2 Designated EHV charges'!$A:$P,COLUMN(F259)+4,FALSE)),"")</f>
        <v>818.82</v>
      </c>
      <c r="G259" s="304">
        <f>IFERROR(IF(VLOOKUP($A259,'Annex 2 Designated EHV charges'!$A:$P,COLUMN(G259)+4,FALSE)=0,"",VLOOKUP($A259,'Annex 2 Designated EHV charges'!$A:$P,COLUMN(G259)+4,FALSE)),"")</f>
        <v>1.61</v>
      </c>
      <c r="H259" s="304">
        <f>IFERROR(IF(VLOOKUP($A259,'Annex 2 Designated EHV charges'!$A:$P,COLUMN(H259)+4,FALSE)=0,"",VLOOKUP($A259,'Annex 2 Designated EHV charges'!$A:$P,COLUMN(H259)+4,FALSE)),"")</f>
        <v>1.61</v>
      </c>
    </row>
    <row r="260" spans="1:8" x14ac:dyDescent="0.2">
      <c r="A260" s="91" t="str">
        <f t="array" ref="A260">IFERROR(INDEX('Annex 2 Designated EHV charges'!$A$11:$A$400, MATCH(0, IF(ISBLANK('Annex 2 Designated EHV charges'!$A$11:$A$400),1, COUNTIF(A$4:$A259, 'Annex 2 Designated EHV charges'!$A$11:$A$400)), 0)),"")</f>
        <v>New Import 30</v>
      </c>
      <c r="B260" s="91" t="str">
        <f>IF($A260="","",VLOOKUP($A260,'Annex 2 Designated EHV charges'!$A:$O,2,0))</f>
        <v>New Import 30</v>
      </c>
      <c r="C260" s="92" t="str">
        <f>IF($A260="","",VLOOKUP($A260,'Annex 2 Designated EHV charges'!$A:$O,3,0))</f>
        <v>New Import 30</v>
      </c>
      <c r="D260" s="91" t="str">
        <f>IF($A260="","",VLOOKUP($A260,'Annex 2 Designated EHV charges'!$A:$O,7,0))</f>
        <v>Eden Meadows ESS &amp; PV</v>
      </c>
      <c r="E260" s="94" t="str">
        <f>IFERROR(IF(VLOOKUP($A260,'Annex 2 Designated EHV charges'!$A:$P,COLUMN(E260)+4,FALSE)=0,"",VLOOKUP($A260,'Annex 2 Designated EHV charges'!$A:$P,COLUMN(E260)+4,FALSE)),"")</f>
        <v/>
      </c>
      <c r="F260" s="304">
        <f>IFERROR(IF(VLOOKUP($A260,'Annex 2 Designated EHV charges'!$A:$P,COLUMN(F260)+4,FALSE)=0,"",VLOOKUP($A260,'Annex 2 Designated EHV charges'!$A:$P,COLUMN(F260)+4,FALSE)),"")</f>
        <v>467.09</v>
      </c>
      <c r="G260" s="304">
        <f>IFERROR(IF(VLOOKUP($A260,'Annex 2 Designated EHV charges'!$A:$P,COLUMN(G260)+4,FALSE)=0,"",VLOOKUP($A260,'Annex 2 Designated EHV charges'!$A:$P,COLUMN(G260)+4,FALSE)),"")</f>
        <v>1.41</v>
      </c>
      <c r="H260" s="304">
        <f>IFERROR(IF(VLOOKUP($A260,'Annex 2 Designated EHV charges'!$A:$P,COLUMN(H260)+4,FALSE)=0,"",VLOOKUP($A260,'Annex 2 Designated EHV charges'!$A:$P,COLUMN(H260)+4,FALSE)),"")</f>
        <v>1.41</v>
      </c>
    </row>
    <row r="261" spans="1:8" x14ac:dyDescent="0.2">
      <c r="A261" s="91" t="str">
        <f t="array" ref="A261">IFERROR(INDEX('Annex 2 Designated EHV charges'!$A$11:$A$400, MATCH(0, IF(ISBLANK('Annex 2 Designated EHV charges'!$A$11:$A$400),1, COUNTIF(A$4:$A260, 'Annex 2 Designated EHV charges'!$A$11:$A$400)), 0)),"")</f>
        <v>New Import 31</v>
      </c>
      <c r="B261" s="91" t="str">
        <f>IF($A261="","",VLOOKUP($A261,'Annex 2 Designated EHV charges'!$A:$O,2,0))</f>
        <v>New Import 31</v>
      </c>
      <c r="C261" s="92" t="str">
        <f>IF($A261="","",VLOOKUP($A261,'Annex 2 Designated EHV charges'!$A:$O,3,0))</f>
        <v>New Import 31</v>
      </c>
      <c r="D261" s="91" t="str">
        <f>IF($A261="","",VLOOKUP($A261,'Annex 2 Designated EHV charges'!$A:$O,7,0))</f>
        <v>Exton Estate Solar Farm</v>
      </c>
      <c r="E261" s="94" t="str">
        <f>IFERROR(IF(VLOOKUP($A261,'Annex 2 Designated EHV charges'!$A:$P,COLUMN(E261)+4,FALSE)=0,"",VLOOKUP($A261,'Annex 2 Designated EHV charges'!$A:$P,COLUMN(E261)+4,FALSE)),"")</f>
        <v/>
      </c>
      <c r="F261" s="304">
        <f>IFERROR(IF(VLOOKUP($A261,'Annex 2 Designated EHV charges'!$A:$P,COLUMN(F261)+4,FALSE)=0,"",VLOOKUP($A261,'Annex 2 Designated EHV charges'!$A:$P,COLUMN(F261)+4,FALSE)),"")</f>
        <v>73.599999999999994</v>
      </c>
      <c r="G261" s="304">
        <f>IFERROR(IF(VLOOKUP($A261,'Annex 2 Designated EHV charges'!$A:$P,COLUMN(G261)+4,FALSE)=0,"",VLOOKUP($A261,'Annex 2 Designated EHV charges'!$A:$P,COLUMN(G261)+4,FALSE)),"")</f>
        <v>2.2999999999999998</v>
      </c>
      <c r="H261" s="304">
        <f>IFERROR(IF(VLOOKUP($A261,'Annex 2 Designated EHV charges'!$A:$P,COLUMN(H261)+4,FALSE)=0,"",VLOOKUP($A261,'Annex 2 Designated EHV charges'!$A:$P,COLUMN(H261)+4,FALSE)),"")</f>
        <v>2.2999999999999998</v>
      </c>
    </row>
    <row r="262" spans="1:8" x14ac:dyDescent="0.2">
      <c r="A262" s="91" t="str">
        <f t="array" ref="A262">IFERROR(INDEX('Annex 2 Designated EHV charges'!$A$11:$A$400, MATCH(0, IF(ISBLANK('Annex 2 Designated EHV charges'!$A$11:$A$400),1, COUNTIF(A$4:$A261, 'Annex 2 Designated EHV charges'!$A$11:$A$400)), 0)),"")</f>
        <v>New Import 32</v>
      </c>
      <c r="B262" s="91" t="str">
        <f>IF($A262="","",VLOOKUP($A262,'Annex 2 Designated EHV charges'!$A:$O,2,0))</f>
        <v>New Import 32</v>
      </c>
      <c r="C262" s="92" t="str">
        <f>IF($A262="","",VLOOKUP($A262,'Annex 2 Designated EHV charges'!$A:$O,3,0))</f>
        <v>New Import 32</v>
      </c>
      <c r="D262" s="91" t="str">
        <f>IF($A262="","",VLOOKUP($A262,'Annex 2 Designated EHV charges'!$A:$O,7,0))</f>
        <v>Fen Farm</v>
      </c>
      <c r="E262" s="94" t="str">
        <f>IFERROR(IF(VLOOKUP($A262,'Annex 2 Designated EHV charges'!$A:$P,COLUMN(E262)+4,FALSE)=0,"",VLOOKUP($A262,'Annex 2 Designated EHV charges'!$A:$P,COLUMN(E262)+4,FALSE)),"")</f>
        <v/>
      </c>
      <c r="F262" s="304">
        <f>IFERROR(IF(VLOOKUP($A262,'Annex 2 Designated EHV charges'!$A:$P,COLUMN(F262)+4,FALSE)=0,"",VLOOKUP($A262,'Annex 2 Designated EHV charges'!$A:$P,COLUMN(F262)+4,FALSE)),"")</f>
        <v>1318.68</v>
      </c>
      <c r="G262" s="304">
        <f>IFERROR(IF(VLOOKUP($A262,'Annex 2 Designated EHV charges'!$A:$P,COLUMN(G262)+4,FALSE)=0,"",VLOOKUP($A262,'Annex 2 Designated EHV charges'!$A:$P,COLUMN(G262)+4,FALSE)),"")</f>
        <v>2.67</v>
      </c>
      <c r="H262" s="304">
        <f>IFERROR(IF(VLOOKUP($A262,'Annex 2 Designated EHV charges'!$A:$P,COLUMN(H262)+4,FALSE)=0,"",VLOOKUP($A262,'Annex 2 Designated EHV charges'!$A:$P,COLUMN(H262)+4,FALSE)),"")</f>
        <v>2.67</v>
      </c>
    </row>
    <row r="263" spans="1:8" x14ac:dyDescent="0.2">
      <c r="A263" s="91" t="str">
        <f t="array" ref="A263">IFERROR(INDEX('Annex 2 Designated EHV charges'!$A$11:$A$400, MATCH(0, IF(ISBLANK('Annex 2 Designated EHV charges'!$A$11:$A$400),1, COUNTIF(A$4:$A262, 'Annex 2 Designated EHV charges'!$A$11:$A$400)), 0)),"")</f>
        <v>New Import 33</v>
      </c>
      <c r="B263" s="91" t="str">
        <f>IF($A263="","",VLOOKUP($A263,'Annex 2 Designated EHV charges'!$A:$O,2,0))</f>
        <v>New Import 33</v>
      </c>
      <c r="C263" s="92" t="str">
        <f>IF($A263="","",VLOOKUP($A263,'Annex 2 Designated EHV charges'!$A:$O,3,0))</f>
        <v>New Import 33</v>
      </c>
      <c r="D263" s="91" t="str">
        <f>IF($A263="","",VLOOKUP($A263,'Annex 2 Designated EHV charges'!$A:$O,7,0))</f>
        <v>Fiskerton Airfield</v>
      </c>
      <c r="E263" s="94" t="str">
        <f>IFERROR(IF(VLOOKUP($A263,'Annex 2 Designated EHV charges'!$A:$P,COLUMN(E263)+4,FALSE)=0,"",VLOOKUP($A263,'Annex 2 Designated EHV charges'!$A:$P,COLUMN(E263)+4,FALSE)),"")</f>
        <v/>
      </c>
      <c r="F263" s="304">
        <f>IFERROR(IF(VLOOKUP($A263,'Annex 2 Designated EHV charges'!$A:$P,COLUMN(F263)+4,FALSE)=0,"",VLOOKUP($A263,'Annex 2 Designated EHV charges'!$A:$P,COLUMN(F263)+4,FALSE)),"")</f>
        <v>1.87</v>
      </c>
      <c r="G263" s="304">
        <f>IFERROR(IF(VLOOKUP($A263,'Annex 2 Designated EHV charges'!$A:$P,COLUMN(G263)+4,FALSE)=0,"",VLOOKUP($A263,'Annex 2 Designated EHV charges'!$A:$P,COLUMN(G263)+4,FALSE)),"")</f>
        <v>1.05</v>
      </c>
      <c r="H263" s="304">
        <f>IFERROR(IF(VLOOKUP($A263,'Annex 2 Designated EHV charges'!$A:$P,COLUMN(H263)+4,FALSE)=0,"",VLOOKUP($A263,'Annex 2 Designated EHV charges'!$A:$P,COLUMN(H263)+4,FALSE)),"")</f>
        <v>1.05</v>
      </c>
    </row>
    <row r="264" spans="1:8" x14ac:dyDescent="0.2">
      <c r="A264" s="91" t="str">
        <f t="array" ref="A264">IFERROR(INDEX('Annex 2 Designated EHV charges'!$A$11:$A$400, MATCH(0, IF(ISBLANK('Annex 2 Designated EHV charges'!$A$11:$A$400),1, COUNTIF(A$4:$A263, 'Annex 2 Designated EHV charges'!$A$11:$A$400)), 0)),"")</f>
        <v>New Import 34</v>
      </c>
      <c r="B264" s="91" t="str">
        <f>IF($A264="","",VLOOKUP($A264,'Annex 2 Designated EHV charges'!$A:$O,2,0))</f>
        <v>New Import 34</v>
      </c>
      <c r="C264" s="92" t="str">
        <f>IF($A264="","",VLOOKUP($A264,'Annex 2 Designated EHV charges'!$A:$O,3,0))</f>
        <v>New Import 34</v>
      </c>
      <c r="D264" s="91" t="str">
        <f>IF($A264="","",VLOOKUP($A264,'Annex 2 Designated EHV charges'!$A:$O,7,0))</f>
        <v>Friskerton Solar Farm</v>
      </c>
      <c r="E264" s="94" t="str">
        <f>IFERROR(IF(VLOOKUP($A264,'Annex 2 Designated EHV charges'!$A:$P,COLUMN(E264)+4,FALSE)=0,"",VLOOKUP($A264,'Annex 2 Designated EHV charges'!$A:$P,COLUMN(E264)+4,FALSE)),"")</f>
        <v/>
      </c>
      <c r="F264" s="304">
        <f>IFERROR(IF(VLOOKUP($A264,'Annex 2 Designated EHV charges'!$A:$P,COLUMN(F264)+4,FALSE)=0,"",VLOOKUP($A264,'Annex 2 Designated EHV charges'!$A:$P,COLUMN(F264)+4,FALSE)),"")</f>
        <v>18.399999999999999</v>
      </c>
      <c r="G264" s="304">
        <f>IFERROR(IF(VLOOKUP($A264,'Annex 2 Designated EHV charges'!$A:$P,COLUMN(G264)+4,FALSE)=0,"",VLOOKUP($A264,'Annex 2 Designated EHV charges'!$A:$P,COLUMN(G264)+4,FALSE)),"")</f>
        <v>2.91</v>
      </c>
      <c r="H264" s="304">
        <f>IFERROR(IF(VLOOKUP($A264,'Annex 2 Designated EHV charges'!$A:$P,COLUMN(H264)+4,FALSE)=0,"",VLOOKUP($A264,'Annex 2 Designated EHV charges'!$A:$P,COLUMN(H264)+4,FALSE)),"")</f>
        <v>2.91</v>
      </c>
    </row>
    <row r="265" spans="1:8" x14ac:dyDescent="0.2">
      <c r="A265" s="91" t="str">
        <f t="array" ref="A265">IFERROR(INDEX('Annex 2 Designated EHV charges'!$A$11:$A$400, MATCH(0, IF(ISBLANK('Annex 2 Designated EHV charges'!$A$11:$A$400),1, COUNTIF(A$4:$A264, 'Annex 2 Designated EHV charges'!$A$11:$A$400)), 0)),"")</f>
        <v>New Import 35</v>
      </c>
      <c r="B265" s="91" t="str">
        <f>IF($A265="","",VLOOKUP($A265,'Annex 2 Designated EHV charges'!$A:$O,2,0))</f>
        <v>New Import 35</v>
      </c>
      <c r="C265" s="92" t="str">
        <f>IF($A265="","",VLOOKUP($A265,'Annex 2 Designated EHV charges'!$A:$O,3,0))</f>
        <v>New Import 35</v>
      </c>
      <c r="D265" s="91" t="str">
        <f>IF($A265="","",VLOOKUP($A265,'Annex 2 Designated EHV charges'!$A:$O,7,0))</f>
        <v>Glaston Road</v>
      </c>
      <c r="E265" s="94">
        <f>IFERROR(IF(VLOOKUP($A265,'Annex 2 Designated EHV charges'!$A:$P,COLUMN(E265)+4,FALSE)=0,"",VLOOKUP($A265,'Annex 2 Designated EHV charges'!$A:$P,COLUMN(E265)+4,FALSE)),"")</f>
        <v>1.7330000000000001</v>
      </c>
      <c r="F265" s="304">
        <f>IFERROR(IF(VLOOKUP($A265,'Annex 2 Designated EHV charges'!$A:$P,COLUMN(F265)+4,FALSE)=0,"",VLOOKUP($A265,'Annex 2 Designated EHV charges'!$A:$P,COLUMN(F265)+4,FALSE)),"")</f>
        <v>24.18</v>
      </c>
      <c r="G265" s="304">
        <f>IFERROR(IF(VLOOKUP($A265,'Annex 2 Designated EHV charges'!$A:$P,COLUMN(G265)+4,FALSE)=0,"",VLOOKUP($A265,'Annex 2 Designated EHV charges'!$A:$P,COLUMN(G265)+4,FALSE)),"")</f>
        <v>1.1200000000000001</v>
      </c>
      <c r="H265" s="304">
        <f>IFERROR(IF(VLOOKUP($A265,'Annex 2 Designated EHV charges'!$A:$P,COLUMN(H265)+4,FALSE)=0,"",VLOOKUP($A265,'Annex 2 Designated EHV charges'!$A:$P,COLUMN(H265)+4,FALSE)),"")</f>
        <v>1.1200000000000001</v>
      </c>
    </row>
    <row r="266" spans="1:8" x14ac:dyDescent="0.2">
      <c r="A266" s="91" t="str">
        <f t="array" ref="A266">IFERROR(INDEX('Annex 2 Designated EHV charges'!$A$11:$A$400, MATCH(0, IF(ISBLANK('Annex 2 Designated EHV charges'!$A$11:$A$400),1, COUNTIF(A$4:$A265, 'Annex 2 Designated EHV charges'!$A$11:$A$400)), 0)),"")</f>
        <v>New Import 36</v>
      </c>
      <c r="B266" s="91" t="str">
        <f>IF($A266="","",VLOOKUP($A266,'Annex 2 Designated EHV charges'!$A:$O,2,0))</f>
        <v>New Import 36</v>
      </c>
      <c r="C266" s="92" t="str">
        <f>IF($A266="","",VLOOKUP($A266,'Annex 2 Designated EHV charges'!$A:$O,3,0))</f>
        <v>New Import 36</v>
      </c>
      <c r="D266" s="91" t="str">
        <f>IF($A266="","",VLOOKUP($A266,'Annex 2 Designated EHV charges'!$A:$O,7,0))</f>
        <v>Gonerby Moor PV</v>
      </c>
      <c r="E266" s="94" t="str">
        <f>IFERROR(IF(VLOOKUP($A266,'Annex 2 Designated EHV charges'!$A:$P,COLUMN(E266)+4,FALSE)=0,"",VLOOKUP($A266,'Annex 2 Designated EHV charges'!$A:$P,COLUMN(E266)+4,FALSE)),"")</f>
        <v/>
      </c>
      <c r="F266" s="304">
        <f>IFERROR(IF(VLOOKUP($A266,'Annex 2 Designated EHV charges'!$A:$P,COLUMN(F266)+4,FALSE)=0,"",VLOOKUP($A266,'Annex 2 Designated EHV charges'!$A:$P,COLUMN(F266)+4,FALSE)),"")</f>
        <v>5.86</v>
      </c>
      <c r="G266" s="304">
        <f>IFERROR(IF(VLOOKUP($A266,'Annex 2 Designated EHV charges'!$A:$P,COLUMN(G266)+4,FALSE)=0,"",VLOOKUP($A266,'Annex 2 Designated EHV charges'!$A:$P,COLUMN(G266)+4,FALSE)),"")</f>
        <v>3.26</v>
      </c>
      <c r="H266" s="304">
        <f>IFERROR(IF(VLOOKUP($A266,'Annex 2 Designated EHV charges'!$A:$P,COLUMN(H266)+4,FALSE)=0,"",VLOOKUP($A266,'Annex 2 Designated EHV charges'!$A:$P,COLUMN(H266)+4,FALSE)),"")</f>
        <v>3.26</v>
      </c>
    </row>
    <row r="267" spans="1:8" x14ac:dyDescent="0.2">
      <c r="A267" s="91" t="str">
        <f t="array" ref="A267">IFERROR(INDEX('Annex 2 Designated EHV charges'!$A$11:$A$400, MATCH(0, IF(ISBLANK('Annex 2 Designated EHV charges'!$A$11:$A$400),1, COUNTIF(A$4:$A266, 'Annex 2 Designated EHV charges'!$A$11:$A$400)), 0)),"")</f>
        <v>New Import 37</v>
      </c>
      <c r="B267" s="91" t="str">
        <f>IF($A267="","",VLOOKUP($A267,'Annex 2 Designated EHV charges'!$A:$O,2,0))</f>
        <v>New Import 37</v>
      </c>
      <c r="C267" s="92" t="str">
        <f>IF($A267="","",VLOOKUP($A267,'Annex 2 Designated EHV charges'!$A:$O,3,0))</f>
        <v>New Import 37</v>
      </c>
      <c r="D267" s="91" t="str">
        <f>IF($A267="","",VLOOKUP($A267,'Annex 2 Designated EHV charges'!$A:$O,7,0))</f>
        <v>Grantham Solar Farm</v>
      </c>
      <c r="E267" s="94" t="str">
        <f>IFERROR(IF(VLOOKUP($A267,'Annex 2 Designated EHV charges'!$A:$P,COLUMN(E267)+4,FALSE)=0,"",VLOOKUP($A267,'Annex 2 Designated EHV charges'!$A:$P,COLUMN(E267)+4,FALSE)),"")</f>
        <v/>
      </c>
      <c r="F267" s="304">
        <f>IFERROR(IF(VLOOKUP($A267,'Annex 2 Designated EHV charges'!$A:$P,COLUMN(F267)+4,FALSE)=0,"",VLOOKUP($A267,'Annex 2 Designated EHV charges'!$A:$P,COLUMN(F267)+4,FALSE)),"")</f>
        <v>3689.23</v>
      </c>
      <c r="G267" s="304">
        <f>IFERROR(IF(VLOOKUP($A267,'Annex 2 Designated EHV charges'!$A:$P,COLUMN(G267)+4,FALSE)=0,"",VLOOKUP($A267,'Annex 2 Designated EHV charges'!$A:$P,COLUMN(G267)+4,FALSE)),"")</f>
        <v>1.29</v>
      </c>
      <c r="H267" s="304">
        <f>IFERROR(IF(VLOOKUP($A267,'Annex 2 Designated EHV charges'!$A:$P,COLUMN(H267)+4,FALSE)=0,"",VLOOKUP($A267,'Annex 2 Designated EHV charges'!$A:$P,COLUMN(H267)+4,FALSE)),"")</f>
        <v>1.29</v>
      </c>
    </row>
    <row r="268" spans="1:8" x14ac:dyDescent="0.2">
      <c r="A268" s="91" t="str">
        <f t="array" ref="A268">IFERROR(INDEX('Annex 2 Designated EHV charges'!$A$11:$A$400, MATCH(0, IF(ISBLANK('Annex 2 Designated EHV charges'!$A$11:$A$400),1, COUNTIF(A$4:$A267, 'Annex 2 Designated EHV charges'!$A$11:$A$400)), 0)),"")</f>
        <v>New Import 38</v>
      </c>
      <c r="B268" s="91" t="str">
        <f>IF($A268="","",VLOOKUP($A268,'Annex 2 Designated EHV charges'!$A:$O,2,0))</f>
        <v>New Import 38</v>
      </c>
      <c r="C268" s="92" t="str">
        <f>IF($A268="","",VLOOKUP($A268,'Annex 2 Designated EHV charges'!$A:$O,3,0))</f>
        <v>New Import 38</v>
      </c>
      <c r="D268" s="91" t="str">
        <f>IF($A268="","",VLOOKUP($A268,'Annex 2 Designated EHV charges'!$A:$O,7,0))</f>
        <v>Grendon Lakes</v>
      </c>
      <c r="E268" s="94" t="str">
        <f>IFERROR(IF(VLOOKUP($A268,'Annex 2 Designated EHV charges'!$A:$P,COLUMN(E268)+4,FALSE)=0,"",VLOOKUP($A268,'Annex 2 Designated EHV charges'!$A:$P,COLUMN(E268)+4,FALSE)),"")</f>
        <v/>
      </c>
      <c r="F268" s="304">
        <f>IFERROR(IF(VLOOKUP($A268,'Annex 2 Designated EHV charges'!$A:$P,COLUMN(F268)+4,FALSE)=0,"",VLOOKUP($A268,'Annex 2 Designated EHV charges'!$A:$P,COLUMN(F268)+4,FALSE)),"")</f>
        <v>1682.57</v>
      </c>
      <c r="G268" s="304">
        <f>IFERROR(IF(VLOOKUP($A268,'Annex 2 Designated EHV charges'!$A:$P,COLUMN(G268)+4,FALSE)=0,"",VLOOKUP($A268,'Annex 2 Designated EHV charges'!$A:$P,COLUMN(G268)+4,FALSE)),"")</f>
        <v>1.88</v>
      </c>
      <c r="H268" s="304">
        <f>IFERROR(IF(VLOOKUP($A268,'Annex 2 Designated EHV charges'!$A:$P,COLUMN(H268)+4,FALSE)=0,"",VLOOKUP($A268,'Annex 2 Designated EHV charges'!$A:$P,COLUMN(H268)+4,FALSE)),"")</f>
        <v>1.88</v>
      </c>
    </row>
    <row r="269" spans="1:8" x14ac:dyDescent="0.2">
      <c r="A269" s="91" t="str">
        <f t="array" ref="A269">IFERROR(INDEX('Annex 2 Designated EHV charges'!$A$11:$A$400, MATCH(0, IF(ISBLANK('Annex 2 Designated EHV charges'!$A$11:$A$400),1, COUNTIF(A$4:$A268, 'Annex 2 Designated EHV charges'!$A$11:$A$400)), 0)),"")</f>
        <v>New Import 39</v>
      </c>
      <c r="B269" s="91" t="str">
        <f>IF($A269="","",VLOOKUP($A269,'Annex 2 Designated EHV charges'!$A:$O,2,0))</f>
        <v>New Import 39</v>
      </c>
      <c r="C269" s="92" t="str">
        <f>IF($A269="","",VLOOKUP($A269,'Annex 2 Designated EHV charges'!$A:$O,3,0))</f>
        <v>New Import 39</v>
      </c>
      <c r="D269" s="91" t="str">
        <f>IF($A269="","",VLOOKUP($A269,'Annex 2 Designated EHV charges'!$A:$O,7,0))</f>
        <v>Halloughton Solar Farm Southwell</v>
      </c>
      <c r="E269" s="94" t="str">
        <f>IFERROR(IF(VLOOKUP($A269,'Annex 2 Designated EHV charges'!$A:$P,COLUMN(E269)+4,FALSE)=0,"",VLOOKUP($A269,'Annex 2 Designated EHV charges'!$A:$P,COLUMN(E269)+4,FALSE)),"")</f>
        <v/>
      </c>
      <c r="F269" s="304">
        <f>IFERROR(IF(VLOOKUP($A269,'Annex 2 Designated EHV charges'!$A:$P,COLUMN(F269)+4,FALSE)=0,"",VLOOKUP($A269,'Annex 2 Designated EHV charges'!$A:$P,COLUMN(F269)+4,FALSE)),"")</f>
        <v>4.66</v>
      </c>
      <c r="G269" s="304">
        <f>IFERROR(IF(VLOOKUP($A269,'Annex 2 Designated EHV charges'!$A:$P,COLUMN(G269)+4,FALSE)=0,"",VLOOKUP($A269,'Annex 2 Designated EHV charges'!$A:$P,COLUMN(G269)+4,FALSE)),"")</f>
        <v>3.26</v>
      </c>
      <c r="H269" s="304">
        <f>IFERROR(IF(VLOOKUP($A269,'Annex 2 Designated EHV charges'!$A:$P,COLUMN(H269)+4,FALSE)=0,"",VLOOKUP($A269,'Annex 2 Designated EHV charges'!$A:$P,COLUMN(H269)+4,FALSE)),"")</f>
        <v>3.26</v>
      </c>
    </row>
    <row r="270" spans="1:8" x14ac:dyDescent="0.2">
      <c r="A270" s="91" t="str">
        <f t="array" ref="A270">IFERROR(INDEX('Annex 2 Designated EHV charges'!$A$11:$A$400, MATCH(0, IF(ISBLANK('Annex 2 Designated EHV charges'!$A$11:$A$400),1, COUNTIF(A$4:$A269, 'Annex 2 Designated EHV charges'!$A$11:$A$400)), 0)),"")</f>
        <v>New Import 40</v>
      </c>
      <c r="B270" s="91" t="str">
        <f>IF($A270="","",VLOOKUP($A270,'Annex 2 Designated EHV charges'!$A:$O,2,0))</f>
        <v>New Import 40</v>
      </c>
      <c r="C270" s="92" t="str">
        <f>IF($A270="","",VLOOKUP($A270,'Annex 2 Designated EHV charges'!$A:$O,3,0))</f>
        <v>New Import 40</v>
      </c>
      <c r="D270" s="91" t="str">
        <f>IF($A270="","",VLOOKUP($A270,'Annex 2 Designated EHV charges'!$A:$O,7,0))</f>
        <v>Harborough Fields Farm</v>
      </c>
      <c r="E270" s="94">
        <f>IFERROR(IF(VLOOKUP($A270,'Annex 2 Designated EHV charges'!$A:$P,COLUMN(E270)+4,FALSE)=0,"",VLOOKUP($A270,'Annex 2 Designated EHV charges'!$A:$P,COLUMN(E270)+4,FALSE)),"")</f>
        <v>1.6259999999999999</v>
      </c>
      <c r="F270" s="304">
        <f>IFERROR(IF(VLOOKUP($A270,'Annex 2 Designated EHV charges'!$A:$P,COLUMN(F270)+4,FALSE)=0,"",VLOOKUP($A270,'Annex 2 Designated EHV charges'!$A:$P,COLUMN(F270)+4,FALSE)),"")</f>
        <v>5.77</v>
      </c>
      <c r="G270" s="304">
        <f>IFERROR(IF(VLOOKUP($A270,'Annex 2 Designated EHV charges'!$A:$P,COLUMN(G270)+4,FALSE)=0,"",VLOOKUP($A270,'Annex 2 Designated EHV charges'!$A:$P,COLUMN(G270)+4,FALSE)),"")</f>
        <v>2.73</v>
      </c>
      <c r="H270" s="304">
        <f>IFERROR(IF(VLOOKUP($A270,'Annex 2 Designated EHV charges'!$A:$P,COLUMN(H270)+4,FALSE)=0,"",VLOOKUP($A270,'Annex 2 Designated EHV charges'!$A:$P,COLUMN(H270)+4,FALSE)),"")</f>
        <v>2.73</v>
      </c>
    </row>
    <row r="271" spans="1:8" x14ac:dyDescent="0.2">
      <c r="A271" s="91" t="str">
        <f t="array" ref="A271">IFERROR(INDEX('Annex 2 Designated EHV charges'!$A$11:$A$400, MATCH(0, IF(ISBLANK('Annex 2 Designated EHV charges'!$A$11:$A$400),1, COUNTIF(A$4:$A270, 'Annex 2 Designated EHV charges'!$A$11:$A$400)), 0)),"")</f>
        <v>New Import 41</v>
      </c>
      <c r="B271" s="91" t="str">
        <f>IF($A271="","",VLOOKUP($A271,'Annex 2 Designated EHV charges'!$A:$O,2,0))</f>
        <v>New Import 41</v>
      </c>
      <c r="C271" s="92" t="str">
        <f>IF($A271="","",VLOOKUP($A271,'Annex 2 Designated EHV charges'!$A:$O,3,0))</f>
        <v>New Import 41</v>
      </c>
      <c r="D271" s="91" t="str">
        <f>IF($A271="","",VLOOKUP($A271,'Annex 2 Designated EHV charges'!$A:$O,7,0))</f>
        <v>Hasland Solar Farm</v>
      </c>
      <c r="E271" s="94" t="str">
        <f>IFERROR(IF(VLOOKUP($A271,'Annex 2 Designated EHV charges'!$A:$P,COLUMN(E271)+4,FALSE)=0,"",VLOOKUP($A271,'Annex 2 Designated EHV charges'!$A:$P,COLUMN(E271)+4,FALSE)),"")</f>
        <v/>
      </c>
      <c r="F271" s="304">
        <f>IFERROR(IF(VLOOKUP($A271,'Annex 2 Designated EHV charges'!$A:$P,COLUMN(F271)+4,FALSE)=0,"",VLOOKUP($A271,'Annex 2 Designated EHV charges'!$A:$P,COLUMN(F271)+4,FALSE)),"")</f>
        <v>16.09</v>
      </c>
      <c r="G271" s="304">
        <f>IFERROR(IF(VLOOKUP($A271,'Annex 2 Designated EHV charges'!$A:$P,COLUMN(G271)+4,FALSE)=0,"",VLOOKUP($A271,'Annex 2 Designated EHV charges'!$A:$P,COLUMN(G271)+4,FALSE)),"")</f>
        <v>1.34</v>
      </c>
      <c r="H271" s="304">
        <f>IFERROR(IF(VLOOKUP($A271,'Annex 2 Designated EHV charges'!$A:$P,COLUMN(H271)+4,FALSE)=0,"",VLOOKUP($A271,'Annex 2 Designated EHV charges'!$A:$P,COLUMN(H271)+4,FALSE)),"")</f>
        <v>1.34</v>
      </c>
    </row>
    <row r="272" spans="1:8" x14ac:dyDescent="0.2">
      <c r="A272" s="91" t="str">
        <f t="array" ref="A272">IFERROR(INDEX('Annex 2 Designated EHV charges'!$A$11:$A$400, MATCH(0, IF(ISBLANK('Annex 2 Designated EHV charges'!$A$11:$A$400),1, COUNTIF(A$4:$A271, 'Annex 2 Designated EHV charges'!$A$11:$A$400)), 0)),"")</f>
        <v>New Import 42</v>
      </c>
      <c r="B272" s="91" t="str">
        <f>IF($A272="","",VLOOKUP($A272,'Annex 2 Designated EHV charges'!$A:$O,2,0))</f>
        <v>New Import 42</v>
      </c>
      <c r="C272" s="92" t="str">
        <f>IF($A272="","",VLOOKUP($A272,'Annex 2 Designated EHV charges'!$A:$O,3,0))</f>
        <v>New Import 42</v>
      </c>
      <c r="D272" s="91" t="str">
        <f>IF($A272="","",VLOOKUP($A272,'Annex 2 Designated EHV charges'!$A:$O,7,0))</f>
        <v>Haunton Manor Farm Solar Project</v>
      </c>
      <c r="E272" s="94" t="str">
        <f>IFERROR(IF(VLOOKUP($A272,'Annex 2 Designated EHV charges'!$A:$P,COLUMN(E272)+4,FALSE)=0,"",VLOOKUP($A272,'Annex 2 Designated EHV charges'!$A:$P,COLUMN(E272)+4,FALSE)),"")</f>
        <v/>
      </c>
      <c r="F272" s="304">
        <f>IFERROR(IF(VLOOKUP($A272,'Annex 2 Designated EHV charges'!$A:$P,COLUMN(F272)+4,FALSE)=0,"",VLOOKUP($A272,'Annex 2 Designated EHV charges'!$A:$P,COLUMN(F272)+4,FALSE)),"")</f>
        <v>8.5299999999999994</v>
      </c>
      <c r="G272" s="304">
        <f>IFERROR(IF(VLOOKUP($A272,'Annex 2 Designated EHV charges'!$A:$P,COLUMN(G272)+4,FALSE)=0,"",VLOOKUP($A272,'Annex 2 Designated EHV charges'!$A:$P,COLUMN(G272)+4,FALSE)),"")</f>
        <v>1.05</v>
      </c>
      <c r="H272" s="304">
        <f>IFERROR(IF(VLOOKUP($A272,'Annex 2 Designated EHV charges'!$A:$P,COLUMN(H272)+4,FALSE)=0,"",VLOOKUP($A272,'Annex 2 Designated EHV charges'!$A:$P,COLUMN(H272)+4,FALSE)),"")</f>
        <v>1.05</v>
      </c>
    </row>
    <row r="273" spans="1:8" x14ac:dyDescent="0.2">
      <c r="A273" s="91" t="str">
        <f t="array" ref="A273">IFERROR(INDEX('Annex 2 Designated EHV charges'!$A$11:$A$400, MATCH(0, IF(ISBLANK('Annex 2 Designated EHV charges'!$A$11:$A$400),1, COUNTIF(A$4:$A272, 'Annex 2 Designated EHV charges'!$A$11:$A$400)), 0)),"")</f>
        <v>New Import 43</v>
      </c>
      <c r="B273" s="91" t="str">
        <f>IF($A273="","",VLOOKUP($A273,'Annex 2 Designated EHV charges'!$A:$O,2,0))</f>
        <v>New Import 43</v>
      </c>
      <c r="C273" s="92" t="str">
        <f>IF($A273="","",VLOOKUP($A273,'Annex 2 Designated EHV charges'!$A:$O,3,0))</f>
        <v>New Import 43</v>
      </c>
      <c r="D273" s="91" t="str">
        <f>IF($A273="","",VLOOKUP($A273,'Annex 2 Designated EHV charges'!$A:$O,7,0))</f>
        <v>Hinckley Rail freight terminal</v>
      </c>
      <c r="E273" s="94">
        <f>IFERROR(IF(VLOOKUP($A273,'Annex 2 Designated EHV charges'!$A:$P,COLUMN(E273)+4,FALSE)=0,"",VLOOKUP($A273,'Annex 2 Designated EHV charges'!$A:$P,COLUMN(E273)+4,FALSE)),"")</f>
        <v>1.7070000000000001</v>
      </c>
      <c r="F273" s="304">
        <f>IFERROR(IF(VLOOKUP($A273,'Annex 2 Designated EHV charges'!$A:$P,COLUMN(F273)+4,FALSE)=0,"",VLOOKUP($A273,'Annex 2 Designated EHV charges'!$A:$P,COLUMN(F273)+4,FALSE)),"")</f>
        <v>18308.09</v>
      </c>
      <c r="G273" s="304">
        <f>IFERROR(IF(VLOOKUP($A273,'Annex 2 Designated EHV charges'!$A:$P,COLUMN(G273)+4,FALSE)=0,"",VLOOKUP($A273,'Annex 2 Designated EHV charges'!$A:$P,COLUMN(G273)+4,FALSE)),"")</f>
        <v>2.06</v>
      </c>
      <c r="H273" s="304">
        <f>IFERROR(IF(VLOOKUP($A273,'Annex 2 Designated EHV charges'!$A:$P,COLUMN(H273)+4,FALSE)=0,"",VLOOKUP($A273,'Annex 2 Designated EHV charges'!$A:$P,COLUMN(H273)+4,FALSE)),"")</f>
        <v>2.06</v>
      </c>
    </row>
    <row r="274" spans="1:8" x14ac:dyDescent="0.2">
      <c r="A274" s="91" t="str">
        <f t="array" ref="A274">IFERROR(INDEX('Annex 2 Designated EHV charges'!$A$11:$A$400, MATCH(0, IF(ISBLANK('Annex 2 Designated EHV charges'!$A$11:$A$400),1, COUNTIF(A$4:$A273, 'Annex 2 Designated EHV charges'!$A$11:$A$400)), 0)),"")</f>
        <v>New Import 44</v>
      </c>
      <c r="B274" s="91" t="str">
        <f>IF($A274="","",VLOOKUP($A274,'Annex 2 Designated EHV charges'!$A:$O,2,0))</f>
        <v>New Import 44</v>
      </c>
      <c r="C274" s="92" t="str">
        <f>IF($A274="","",VLOOKUP($A274,'Annex 2 Designated EHV charges'!$A:$O,3,0))</f>
        <v>New Import 44</v>
      </c>
      <c r="D274" s="91" t="str">
        <f>IF($A274="","",VLOOKUP($A274,'Annex 2 Designated EHV charges'!$A:$O,7,0))</f>
        <v>Inkersall Farm PV</v>
      </c>
      <c r="E274" s="94">
        <f>IFERROR(IF(VLOOKUP($A274,'Annex 2 Designated EHV charges'!$A:$P,COLUMN(E274)+4,FALSE)=0,"",VLOOKUP($A274,'Annex 2 Designated EHV charges'!$A:$P,COLUMN(E274)+4,FALSE)),"")</f>
        <v>0.503</v>
      </c>
      <c r="F274" s="304">
        <f>IFERROR(IF(VLOOKUP($A274,'Annex 2 Designated EHV charges'!$A:$P,COLUMN(F274)+4,FALSE)=0,"",VLOOKUP($A274,'Annex 2 Designated EHV charges'!$A:$P,COLUMN(F274)+4,FALSE)),"")</f>
        <v>0.78</v>
      </c>
      <c r="G274" s="304">
        <f>IFERROR(IF(VLOOKUP($A274,'Annex 2 Designated EHV charges'!$A:$P,COLUMN(G274)+4,FALSE)=0,"",VLOOKUP($A274,'Annex 2 Designated EHV charges'!$A:$P,COLUMN(G274)+4,FALSE)),"")</f>
        <v>1.53</v>
      </c>
      <c r="H274" s="304">
        <f>IFERROR(IF(VLOOKUP($A274,'Annex 2 Designated EHV charges'!$A:$P,COLUMN(H274)+4,FALSE)=0,"",VLOOKUP($A274,'Annex 2 Designated EHV charges'!$A:$P,COLUMN(H274)+4,FALSE)),"")</f>
        <v>1.53</v>
      </c>
    </row>
    <row r="275" spans="1:8" x14ac:dyDescent="0.2">
      <c r="A275" s="91" t="str">
        <f t="array" ref="A275">IFERROR(INDEX('Annex 2 Designated EHV charges'!$A$11:$A$400, MATCH(0, IF(ISBLANK('Annex 2 Designated EHV charges'!$A$11:$A$400),1, COUNTIF(A$4:$A274, 'Annex 2 Designated EHV charges'!$A$11:$A$400)), 0)),"")</f>
        <v>New Import 45</v>
      </c>
      <c r="B275" s="91" t="str">
        <f>IF($A275="","",VLOOKUP($A275,'Annex 2 Designated EHV charges'!$A:$O,2,0))</f>
        <v>New Import 45</v>
      </c>
      <c r="C275" s="92" t="str">
        <f>IF($A275="","",VLOOKUP($A275,'Annex 2 Designated EHV charges'!$A:$O,3,0))</f>
        <v>New Import 45</v>
      </c>
      <c r="D275" s="91" t="str">
        <f>IF($A275="","",VLOOKUP($A275,'Annex 2 Designated EHV charges'!$A:$O,7,0))</f>
        <v>Inkersall Grange Farm Bilsthorpe PV</v>
      </c>
      <c r="E275" s="94" t="str">
        <f>IFERROR(IF(VLOOKUP($A275,'Annex 2 Designated EHV charges'!$A:$P,COLUMN(E275)+4,FALSE)=0,"",VLOOKUP($A275,'Annex 2 Designated EHV charges'!$A:$P,COLUMN(E275)+4,FALSE)),"")</f>
        <v/>
      </c>
      <c r="F275" s="304">
        <f>IFERROR(IF(VLOOKUP($A275,'Annex 2 Designated EHV charges'!$A:$P,COLUMN(F275)+4,FALSE)=0,"",VLOOKUP($A275,'Annex 2 Designated EHV charges'!$A:$P,COLUMN(F275)+4,FALSE)),"")</f>
        <v>18.350000000000001</v>
      </c>
      <c r="G275" s="304">
        <f>IFERROR(IF(VLOOKUP($A275,'Annex 2 Designated EHV charges'!$A:$P,COLUMN(G275)+4,FALSE)=0,"",VLOOKUP($A275,'Annex 2 Designated EHV charges'!$A:$P,COLUMN(G275)+4,FALSE)),"")</f>
        <v>1.41</v>
      </c>
      <c r="H275" s="304">
        <f>IFERROR(IF(VLOOKUP($A275,'Annex 2 Designated EHV charges'!$A:$P,COLUMN(H275)+4,FALSE)=0,"",VLOOKUP($A275,'Annex 2 Designated EHV charges'!$A:$P,COLUMN(H275)+4,FALSE)),"")</f>
        <v>1.41</v>
      </c>
    </row>
    <row r="276" spans="1:8" x14ac:dyDescent="0.2">
      <c r="A276" s="91" t="str">
        <f t="array" ref="A276">IFERROR(INDEX('Annex 2 Designated EHV charges'!$A$11:$A$400, MATCH(0, IF(ISBLANK('Annex 2 Designated EHV charges'!$A$11:$A$400),1, COUNTIF(A$4:$A275, 'Annex 2 Designated EHV charges'!$A$11:$A$400)), 0)),"")</f>
        <v>New Import 46</v>
      </c>
      <c r="B276" s="91" t="str">
        <f>IF($A276="","",VLOOKUP($A276,'Annex 2 Designated EHV charges'!$A:$O,2,0))</f>
        <v>New Import 46</v>
      </c>
      <c r="C276" s="92" t="str">
        <f>IF($A276="","",VLOOKUP($A276,'Annex 2 Designated EHV charges'!$A:$O,3,0))</f>
        <v>New Import 46</v>
      </c>
      <c r="D276" s="91" t="str">
        <f>IF($A276="","",VLOOKUP($A276,'Annex 2 Designated EHV charges'!$A:$O,7,0))</f>
        <v>Inkersall Road ESS &amp; PV</v>
      </c>
      <c r="E276" s="94">
        <f>IFERROR(IF(VLOOKUP($A276,'Annex 2 Designated EHV charges'!$A:$P,COLUMN(E276)+4,FALSE)=0,"",VLOOKUP($A276,'Annex 2 Designated EHV charges'!$A:$P,COLUMN(E276)+4,FALSE)),"")</f>
        <v>0.503</v>
      </c>
      <c r="F276" s="304">
        <f>IFERROR(IF(VLOOKUP($A276,'Annex 2 Designated EHV charges'!$A:$P,COLUMN(F276)+4,FALSE)=0,"",VLOOKUP($A276,'Annex 2 Designated EHV charges'!$A:$P,COLUMN(F276)+4,FALSE)),"")</f>
        <v>208.54999999999973</v>
      </c>
      <c r="G276" s="304">
        <f>IFERROR(IF(VLOOKUP($A276,'Annex 2 Designated EHV charges'!$A:$P,COLUMN(G276)+4,FALSE)=0,"",VLOOKUP($A276,'Annex 2 Designated EHV charges'!$A:$P,COLUMN(G276)+4,FALSE)),"")</f>
        <v>1.33</v>
      </c>
      <c r="H276" s="304">
        <f>IFERROR(IF(VLOOKUP($A276,'Annex 2 Designated EHV charges'!$A:$P,COLUMN(H276)+4,FALSE)=0,"",VLOOKUP($A276,'Annex 2 Designated EHV charges'!$A:$P,COLUMN(H276)+4,FALSE)),"")</f>
        <v>1.33</v>
      </c>
    </row>
    <row r="277" spans="1:8" x14ac:dyDescent="0.2">
      <c r="A277" s="91" t="str">
        <f t="array" ref="A277">IFERROR(INDEX('Annex 2 Designated EHV charges'!$A$11:$A$400, MATCH(0, IF(ISBLANK('Annex 2 Designated EHV charges'!$A$11:$A$400),1, COUNTIF(A$4:$A276, 'Annex 2 Designated EHV charges'!$A$11:$A$400)), 0)),"")</f>
        <v>New Import 47</v>
      </c>
      <c r="B277" s="91" t="str">
        <f>IF($A277="","",VLOOKUP($A277,'Annex 2 Designated EHV charges'!$A:$O,2,0))</f>
        <v>New Import 47</v>
      </c>
      <c r="C277" s="92" t="str">
        <f>IF($A277="","",VLOOKUP($A277,'Annex 2 Designated EHV charges'!$A:$O,3,0))</f>
        <v>New Import 47</v>
      </c>
      <c r="D277" s="91" t="str">
        <f>IF($A277="","",VLOOKUP($A277,'Annex 2 Designated EHV charges'!$A:$O,7,0))</f>
        <v>Kingston Solar</v>
      </c>
      <c r="E277" s="94" t="str">
        <f>IFERROR(IF(VLOOKUP($A277,'Annex 2 Designated EHV charges'!$A:$P,COLUMN(E277)+4,FALSE)=0,"",VLOOKUP($A277,'Annex 2 Designated EHV charges'!$A:$P,COLUMN(E277)+4,FALSE)),"")</f>
        <v/>
      </c>
      <c r="F277" s="304">
        <f>IFERROR(IF(VLOOKUP($A277,'Annex 2 Designated EHV charges'!$A:$P,COLUMN(F277)+4,FALSE)=0,"",VLOOKUP($A277,'Annex 2 Designated EHV charges'!$A:$P,COLUMN(F277)+4,FALSE)),"")</f>
        <v>1.87</v>
      </c>
      <c r="G277" s="304">
        <f>IFERROR(IF(VLOOKUP($A277,'Annex 2 Designated EHV charges'!$A:$P,COLUMN(G277)+4,FALSE)=0,"",VLOOKUP($A277,'Annex 2 Designated EHV charges'!$A:$P,COLUMN(G277)+4,FALSE)),"")</f>
        <v>2.0299999999999998</v>
      </c>
      <c r="H277" s="304">
        <f>IFERROR(IF(VLOOKUP($A277,'Annex 2 Designated EHV charges'!$A:$P,COLUMN(H277)+4,FALSE)=0,"",VLOOKUP($A277,'Annex 2 Designated EHV charges'!$A:$P,COLUMN(H277)+4,FALSE)),"")</f>
        <v>2.0299999999999998</v>
      </c>
    </row>
    <row r="278" spans="1:8" x14ac:dyDescent="0.2">
      <c r="A278" s="91" t="str">
        <f t="array" ref="A278">IFERROR(INDEX('Annex 2 Designated EHV charges'!$A$11:$A$400, MATCH(0, IF(ISBLANK('Annex 2 Designated EHV charges'!$A$11:$A$400),1, COUNTIF(A$4:$A277, 'Annex 2 Designated EHV charges'!$A$11:$A$400)), 0)),"")</f>
        <v>New Import 48</v>
      </c>
      <c r="B278" s="91" t="str">
        <f>IF($A278="","",VLOOKUP($A278,'Annex 2 Designated EHV charges'!$A:$O,2,0))</f>
        <v>New Import 48</v>
      </c>
      <c r="C278" s="92" t="str">
        <f>IF($A278="","",VLOOKUP($A278,'Annex 2 Designated EHV charges'!$A:$O,3,0))</f>
        <v>New Import 48</v>
      </c>
      <c r="D278" s="91" t="str">
        <f>IF($A278="","",VLOOKUP($A278,'Annex 2 Designated EHV charges'!$A:$O,7,0))</f>
        <v>Kisses Barn Farm</v>
      </c>
      <c r="E278" s="94" t="str">
        <f>IFERROR(IF(VLOOKUP($A278,'Annex 2 Designated EHV charges'!$A:$P,COLUMN(E278)+4,FALSE)=0,"",VLOOKUP($A278,'Annex 2 Designated EHV charges'!$A:$P,COLUMN(E278)+4,FALSE)),"")</f>
        <v/>
      </c>
      <c r="F278" s="304">
        <f>IFERROR(IF(VLOOKUP($A278,'Annex 2 Designated EHV charges'!$A:$P,COLUMN(F278)+4,FALSE)=0,"",VLOOKUP($A278,'Annex 2 Designated EHV charges'!$A:$P,COLUMN(F278)+4,FALSE)),"")</f>
        <v>185.89</v>
      </c>
      <c r="G278" s="304">
        <f>IFERROR(IF(VLOOKUP($A278,'Annex 2 Designated EHV charges'!$A:$P,COLUMN(G278)+4,FALSE)=0,"",VLOOKUP($A278,'Annex 2 Designated EHV charges'!$A:$P,COLUMN(G278)+4,FALSE)),"")</f>
        <v>2.37</v>
      </c>
      <c r="H278" s="304">
        <f>IFERROR(IF(VLOOKUP($A278,'Annex 2 Designated EHV charges'!$A:$P,COLUMN(H278)+4,FALSE)=0,"",VLOOKUP($A278,'Annex 2 Designated EHV charges'!$A:$P,COLUMN(H278)+4,FALSE)),"")</f>
        <v>2.37</v>
      </c>
    </row>
    <row r="279" spans="1:8" x14ac:dyDescent="0.2">
      <c r="A279" s="91" t="str">
        <f t="array" ref="A279">IFERROR(INDEX('Annex 2 Designated EHV charges'!$A$11:$A$400, MATCH(0, IF(ISBLANK('Annex 2 Designated EHV charges'!$A$11:$A$400),1, COUNTIF(A$4:$A278, 'Annex 2 Designated EHV charges'!$A$11:$A$400)), 0)),"")</f>
        <v>New Import 49</v>
      </c>
      <c r="B279" s="91" t="str">
        <f>IF($A279="","",VLOOKUP($A279,'Annex 2 Designated EHV charges'!$A:$O,2,0))</f>
        <v>New Import 49</v>
      </c>
      <c r="C279" s="92" t="str">
        <f>IF($A279="","",VLOOKUP($A279,'Annex 2 Designated EHV charges'!$A:$O,3,0))</f>
        <v>New Import 49</v>
      </c>
      <c r="D279" s="91" t="str">
        <f>IF($A279="","",VLOOKUP($A279,'Annex 2 Designated EHV charges'!$A:$O,7,0))</f>
        <v>Land at Ash Farm ESS &amp; PV</v>
      </c>
      <c r="E279" s="94" t="str">
        <f>IFERROR(IF(VLOOKUP($A279,'Annex 2 Designated EHV charges'!$A:$P,COLUMN(E279)+4,FALSE)=0,"",VLOOKUP($A279,'Annex 2 Designated EHV charges'!$A:$P,COLUMN(E279)+4,FALSE)),"")</f>
        <v/>
      </c>
      <c r="F279" s="304">
        <f>IFERROR(IF(VLOOKUP($A279,'Annex 2 Designated EHV charges'!$A:$P,COLUMN(F279)+4,FALSE)=0,"",VLOOKUP($A279,'Annex 2 Designated EHV charges'!$A:$P,COLUMN(F279)+4,FALSE)),"")</f>
        <v>747.81</v>
      </c>
      <c r="G279" s="304">
        <f>IFERROR(IF(VLOOKUP($A279,'Annex 2 Designated EHV charges'!$A:$P,COLUMN(G279)+4,FALSE)=0,"",VLOOKUP($A279,'Annex 2 Designated EHV charges'!$A:$P,COLUMN(G279)+4,FALSE)),"")</f>
        <v>0.84</v>
      </c>
      <c r="H279" s="304">
        <f>IFERROR(IF(VLOOKUP($A279,'Annex 2 Designated EHV charges'!$A:$P,COLUMN(H279)+4,FALSE)=0,"",VLOOKUP($A279,'Annex 2 Designated EHV charges'!$A:$P,COLUMN(H279)+4,FALSE)),"")</f>
        <v>0.84</v>
      </c>
    </row>
    <row r="280" spans="1:8" x14ac:dyDescent="0.2">
      <c r="A280" s="91" t="str">
        <f t="array" ref="A280">IFERROR(INDEX('Annex 2 Designated EHV charges'!$A$11:$A$400, MATCH(0, IF(ISBLANK('Annex 2 Designated EHV charges'!$A$11:$A$400),1, COUNTIF(A$4:$A279, 'Annex 2 Designated EHV charges'!$A$11:$A$400)), 0)),"")</f>
        <v>New Import 50</v>
      </c>
      <c r="B280" s="91" t="str">
        <f>IF($A280="","",VLOOKUP($A280,'Annex 2 Designated EHV charges'!$A:$O,2,0))</f>
        <v>New Import 50</v>
      </c>
      <c r="C280" s="92" t="str">
        <f>IF($A280="","",VLOOKUP($A280,'Annex 2 Designated EHV charges'!$A:$O,3,0))</f>
        <v>New Import 50</v>
      </c>
      <c r="D280" s="91" t="str">
        <f>IF($A280="","",VLOOKUP($A280,'Annex 2 Designated EHV charges'!$A:$O,7,0))</f>
        <v>Land at Crifton Lodge Farm Bilsthorpe PV</v>
      </c>
      <c r="E280" s="94" t="str">
        <f>IFERROR(IF(VLOOKUP($A280,'Annex 2 Designated EHV charges'!$A:$P,COLUMN(E280)+4,FALSE)=0,"",VLOOKUP($A280,'Annex 2 Designated EHV charges'!$A:$P,COLUMN(E280)+4,FALSE)),"")</f>
        <v/>
      </c>
      <c r="F280" s="304">
        <f>IFERROR(IF(VLOOKUP($A280,'Annex 2 Designated EHV charges'!$A:$P,COLUMN(F280)+4,FALSE)=0,"",VLOOKUP($A280,'Annex 2 Designated EHV charges'!$A:$P,COLUMN(F280)+4,FALSE)),"")</f>
        <v>4.6500000000000004</v>
      </c>
      <c r="G280" s="304">
        <f>IFERROR(IF(VLOOKUP($A280,'Annex 2 Designated EHV charges'!$A:$P,COLUMN(G280)+4,FALSE)=0,"",VLOOKUP($A280,'Annex 2 Designated EHV charges'!$A:$P,COLUMN(G280)+4,FALSE)),"")</f>
        <v>1.41</v>
      </c>
      <c r="H280" s="304">
        <f>IFERROR(IF(VLOOKUP($A280,'Annex 2 Designated EHV charges'!$A:$P,COLUMN(H280)+4,FALSE)=0,"",VLOOKUP($A280,'Annex 2 Designated EHV charges'!$A:$P,COLUMN(H280)+4,FALSE)),"")</f>
        <v>1.41</v>
      </c>
    </row>
    <row r="281" spans="1:8" x14ac:dyDescent="0.2">
      <c r="A281" s="91" t="str">
        <f t="array" ref="A281">IFERROR(INDEX('Annex 2 Designated EHV charges'!$A$11:$A$400, MATCH(0, IF(ISBLANK('Annex 2 Designated EHV charges'!$A$11:$A$400),1, COUNTIF(A$4:$A280, 'Annex 2 Designated EHV charges'!$A$11:$A$400)), 0)),"")</f>
        <v>New Import 51</v>
      </c>
      <c r="B281" s="91" t="str">
        <f>IF($A281="","",VLOOKUP($A281,'Annex 2 Designated EHV charges'!$A:$O,2,0))</f>
        <v>New Import 51</v>
      </c>
      <c r="C281" s="92" t="str">
        <f>IF($A281="","",VLOOKUP($A281,'Annex 2 Designated EHV charges'!$A:$O,3,0))</f>
        <v>New Import 51</v>
      </c>
      <c r="D281" s="91" t="str">
        <f>IF($A281="","",VLOOKUP($A281,'Annex 2 Designated EHV charges'!$A:$O,7,0))</f>
        <v>Land at Langer Lane ESS &amp; PV</v>
      </c>
      <c r="E281" s="94">
        <f>IFERROR(IF(VLOOKUP($A281,'Annex 2 Designated EHV charges'!$A:$P,COLUMN(E281)+4,FALSE)=0,"",VLOOKUP($A281,'Annex 2 Designated EHV charges'!$A:$P,COLUMN(E281)+4,FALSE)),"")</f>
        <v>0.503</v>
      </c>
      <c r="F281" s="304">
        <f>IFERROR(IF(VLOOKUP($A281,'Annex 2 Designated EHV charges'!$A:$P,COLUMN(F281)+4,FALSE)=0,"",VLOOKUP($A281,'Annex 2 Designated EHV charges'!$A:$P,COLUMN(F281)+4,FALSE)),"")</f>
        <v>69.209999999999994</v>
      </c>
      <c r="G281" s="304">
        <f>IFERROR(IF(VLOOKUP($A281,'Annex 2 Designated EHV charges'!$A:$P,COLUMN(G281)+4,FALSE)=0,"",VLOOKUP($A281,'Annex 2 Designated EHV charges'!$A:$P,COLUMN(G281)+4,FALSE)),"")</f>
        <v>1.93</v>
      </c>
      <c r="H281" s="304">
        <f>IFERROR(IF(VLOOKUP($A281,'Annex 2 Designated EHV charges'!$A:$P,COLUMN(H281)+4,FALSE)=0,"",VLOOKUP($A281,'Annex 2 Designated EHV charges'!$A:$P,COLUMN(H281)+4,FALSE)),"")</f>
        <v>1.93</v>
      </c>
    </row>
    <row r="282" spans="1:8" x14ac:dyDescent="0.2">
      <c r="A282" s="91" t="str">
        <f t="array" ref="A282">IFERROR(INDEX('Annex 2 Designated EHV charges'!$A$11:$A$400, MATCH(0, IF(ISBLANK('Annex 2 Designated EHV charges'!$A$11:$A$400),1, COUNTIF(A$4:$A281, 'Annex 2 Designated EHV charges'!$A$11:$A$400)), 0)),"")</f>
        <v>New Import 52</v>
      </c>
      <c r="B282" s="91" t="str">
        <f>IF($A282="","",VLOOKUP($A282,'Annex 2 Designated EHV charges'!$A:$O,2,0))</f>
        <v>New Import 52</v>
      </c>
      <c r="C282" s="92" t="str">
        <f>IF($A282="","",VLOOKUP($A282,'Annex 2 Designated EHV charges'!$A:$O,3,0))</f>
        <v>New Import 52</v>
      </c>
      <c r="D282" s="91" t="str">
        <f>IF($A282="","",VLOOKUP($A282,'Annex 2 Designated EHV charges'!$A:$O,7,0))</f>
        <v>Lands at Sutton Cheney</v>
      </c>
      <c r="E282" s="94" t="str">
        <f>IFERROR(IF(VLOOKUP($A282,'Annex 2 Designated EHV charges'!$A:$P,COLUMN(E282)+4,FALSE)=0,"",VLOOKUP($A282,'Annex 2 Designated EHV charges'!$A:$P,COLUMN(E282)+4,FALSE)),"")</f>
        <v/>
      </c>
      <c r="F282" s="304">
        <f>IFERROR(IF(VLOOKUP($A282,'Annex 2 Designated EHV charges'!$A:$P,COLUMN(F282)+4,FALSE)=0,"",VLOOKUP($A282,'Annex 2 Designated EHV charges'!$A:$P,COLUMN(F282)+4,FALSE)),"")</f>
        <v>2.1</v>
      </c>
      <c r="G282" s="304">
        <f>IFERROR(IF(VLOOKUP($A282,'Annex 2 Designated EHV charges'!$A:$P,COLUMN(G282)+4,FALSE)=0,"",VLOOKUP($A282,'Annex 2 Designated EHV charges'!$A:$P,COLUMN(G282)+4,FALSE)),"")</f>
        <v>2.4</v>
      </c>
      <c r="H282" s="304">
        <f>IFERROR(IF(VLOOKUP($A282,'Annex 2 Designated EHV charges'!$A:$P,COLUMN(H282)+4,FALSE)=0,"",VLOOKUP($A282,'Annex 2 Designated EHV charges'!$A:$P,COLUMN(H282)+4,FALSE)),"")</f>
        <v>2.4</v>
      </c>
    </row>
    <row r="283" spans="1:8" x14ac:dyDescent="0.2">
      <c r="A283" s="91" t="str">
        <f t="array" ref="A283">IFERROR(INDEX('Annex 2 Designated EHV charges'!$A$11:$A$400, MATCH(0, IF(ISBLANK('Annex 2 Designated EHV charges'!$A$11:$A$400),1, COUNTIF(A$4:$A282, 'Annex 2 Designated EHV charges'!$A$11:$A$400)), 0)),"")</f>
        <v>New Import 53</v>
      </c>
      <c r="B283" s="91" t="str">
        <f>IF($A283="","",VLOOKUP($A283,'Annex 2 Designated EHV charges'!$A:$O,2,0))</f>
        <v>New Import 53</v>
      </c>
      <c r="C283" s="92" t="str">
        <f>IF($A283="","",VLOOKUP($A283,'Annex 2 Designated EHV charges'!$A:$O,3,0))</f>
        <v>New Import 53</v>
      </c>
      <c r="D283" s="91" t="str">
        <f>IF($A283="","",VLOOKUP($A283,'Annex 2 Designated EHV charges'!$A:$O,7,0))</f>
        <v>Laurel Close PV</v>
      </c>
      <c r="E283" s="94">
        <f>IFERROR(IF(VLOOKUP($A283,'Annex 2 Designated EHV charges'!$A:$P,COLUMN(E283)+4,FALSE)=0,"",VLOOKUP($A283,'Annex 2 Designated EHV charges'!$A:$P,COLUMN(E283)+4,FALSE)),"")</f>
        <v>1.6259999999999999</v>
      </c>
      <c r="F283" s="304">
        <f>IFERROR(IF(VLOOKUP($A283,'Annex 2 Designated EHV charges'!$A:$P,COLUMN(F283)+4,FALSE)=0,"",VLOOKUP($A283,'Annex 2 Designated EHV charges'!$A:$P,COLUMN(F283)+4,FALSE)),"")</f>
        <v>2.11</v>
      </c>
      <c r="G283" s="304">
        <f>IFERROR(IF(VLOOKUP($A283,'Annex 2 Designated EHV charges'!$A:$P,COLUMN(G283)+4,FALSE)=0,"",VLOOKUP($A283,'Annex 2 Designated EHV charges'!$A:$P,COLUMN(G283)+4,FALSE)),"")</f>
        <v>2.71</v>
      </c>
      <c r="H283" s="304">
        <f>IFERROR(IF(VLOOKUP($A283,'Annex 2 Designated EHV charges'!$A:$P,COLUMN(H283)+4,FALSE)=0,"",VLOOKUP($A283,'Annex 2 Designated EHV charges'!$A:$P,COLUMN(H283)+4,FALSE)),"")</f>
        <v>2.71</v>
      </c>
    </row>
    <row r="284" spans="1:8" x14ac:dyDescent="0.2">
      <c r="A284" s="91" t="str">
        <f t="array" ref="A284">IFERROR(INDEX('Annex 2 Designated EHV charges'!$A$11:$A$400, MATCH(0, IF(ISBLANK('Annex 2 Designated EHV charges'!$A$11:$A$400),1, COUNTIF(A$4:$A283, 'Annex 2 Designated EHV charges'!$A$11:$A$400)), 0)),"")</f>
        <v>New Import 54</v>
      </c>
      <c r="B284" s="91" t="str">
        <f>IF($A284="","",VLOOKUP($A284,'Annex 2 Designated EHV charges'!$A:$O,2,0))</f>
        <v>New Import 54</v>
      </c>
      <c r="C284" s="92" t="str">
        <f>IF($A284="","",VLOOKUP($A284,'Annex 2 Designated EHV charges'!$A:$O,3,0))</f>
        <v>New Import 54</v>
      </c>
      <c r="D284" s="91" t="str">
        <f>IF($A284="","",VLOOKUP($A284,'Annex 2 Designated EHV charges'!$A:$O,7,0))</f>
        <v>Longmoor Solar</v>
      </c>
      <c r="E284" s="94" t="str">
        <f>IFERROR(IF(VLOOKUP($A284,'Annex 2 Designated EHV charges'!$A:$P,COLUMN(E284)+4,FALSE)=0,"",VLOOKUP($A284,'Annex 2 Designated EHV charges'!$A:$P,COLUMN(E284)+4,FALSE)),"")</f>
        <v/>
      </c>
      <c r="F284" s="304">
        <f>IFERROR(IF(VLOOKUP($A284,'Annex 2 Designated EHV charges'!$A:$P,COLUMN(F284)+4,FALSE)=0,"",VLOOKUP($A284,'Annex 2 Designated EHV charges'!$A:$P,COLUMN(F284)+4,FALSE)),"")</f>
        <v>6.51</v>
      </c>
      <c r="G284" s="304">
        <f>IFERROR(IF(VLOOKUP($A284,'Annex 2 Designated EHV charges'!$A:$P,COLUMN(G284)+4,FALSE)=0,"",VLOOKUP($A284,'Annex 2 Designated EHV charges'!$A:$P,COLUMN(G284)+4,FALSE)),"")</f>
        <v>3.26</v>
      </c>
      <c r="H284" s="304">
        <f>IFERROR(IF(VLOOKUP($A284,'Annex 2 Designated EHV charges'!$A:$P,COLUMN(H284)+4,FALSE)=0,"",VLOOKUP($A284,'Annex 2 Designated EHV charges'!$A:$P,COLUMN(H284)+4,FALSE)),"")</f>
        <v>3.26</v>
      </c>
    </row>
    <row r="285" spans="1:8" x14ac:dyDescent="0.2">
      <c r="A285" s="91" t="str">
        <f t="array" ref="A285">IFERROR(INDEX('Annex 2 Designated EHV charges'!$A$11:$A$400, MATCH(0, IF(ISBLANK('Annex 2 Designated EHV charges'!$A$11:$A$400),1, COUNTIF(A$4:$A284, 'Annex 2 Designated EHV charges'!$A$11:$A$400)), 0)),"")</f>
        <v>New Import 55</v>
      </c>
      <c r="B285" s="91" t="str">
        <f>IF($A285="","",VLOOKUP($A285,'Annex 2 Designated EHV charges'!$A:$O,2,0))</f>
        <v>New Import 55</v>
      </c>
      <c r="C285" s="92" t="str">
        <f>IF($A285="","",VLOOKUP($A285,'Annex 2 Designated EHV charges'!$A:$O,3,0))</f>
        <v>New Import 55</v>
      </c>
      <c r="D285" s="91" t="str">
        <f>IF($A285="","",VLOOKUP($A285,'Annex 2 Designated EHV charges'!$A:$O,7,0))</f>
        <v>Lower Farm</v>
      </c>
      <c r="E285" s="94">
        <f>IFERROR(IF(VLOOKUP($A285,'Annex 2 Designated EHV charges'!$A:$P,COLUMN(E285)+4,FALSE)=0,"",VLOOKUP($A285,'Annex 2 Designated EHV charges'!$A:$P,COLUMN(E285)+4,FALSE)),"")</f>
        <v>1.6639999999999999</v>
      </c>
      <c r="F285" s="304">
        <f>IFERROR(IF(VLOOKUP($A285,'Annex 2 Designated EHV charges'!$A:$P,COLUMN(F285)+4,FALSE)=0,"",VLOOKUP($A285,'Annex 2 Designated EHV charges'!$A:$P,COLUMN(F285)+4,FALSE)),"")</f>
        <v>4.53</v>
      </c>
      <c r="G285" s="304">
        <f>IFERROR(IF(VLOOKUP($A285,'Annex 2 Designated EHV charges'!$A:$P,COLUMN(G285)+4,FALSE)=0,"",VLOOKUP($A285,'Annex 2 Designated EHV charges'!$A:$P,COLUMN(G285)+4,FALSE)),"")</f>
        <v>1.85</v>
      </c>
      <c r="H285" s="304">
        <f>IFERROR(IF(VLOOKUP($A285,'Annex 2 Designated EHV charges'!$A:$P,COLUMN(H285)+4,FALSE)=0,"",VLOOKUP($A285,'Annex 2 Designated EHV charges'!$A:$P,COLUMN(H285)+4,FALSE)),"")</f>
        <v>1.85</v>
      </c>
    </row>
    <row r="286" spans="1:8" x14ac:dyDescent="0.2">
      <c r="A286" s="91" t="str">
        <f t="array" ref="A286">IFERROR(INDEX('Annex 2 Designated EHV charges'!$A$11:$A$400, MATCH(0, IF(ISBLANK('Annex 2 Designated EHV charges'!$A$11:$A$400),1, COUNTIF(A$4:$A285, 'Annex 2 Designated EHV charges'!$A$11:$A$400)), 0)),"")</f>
        <v>New Import 56</v>
      </c>
      <c r="B286" s="91" t="str">
        <f>IF($A286="","",VLOOKUP($A286,'Annex 2 Designated EHV charges'!$A:$O,2,0))</f>
        <v>New Import 56</v>
      </c>
      <c r="C286" s="92" t="str">
        <f>IF($A286="","",VLOOKUP($A286,'Annex 2 Designated EHV charges'!$A:$O,3,0))</f>
        <v>New Import 56</v>
      </c>
      <c r="D286" s="91" t="str">
        <f>IF($A286="","",VLOOKUP($A286,'Annex 2 Designated EHV charges'!$A:$O,7,0))</f>
        <v>Mallows Lane ESS &amp; PV</v>
      </c>
      <c r="E286" s="94">
        <f>IFERROR(IF(VLOOKUP($A286,'Annex 2 Designated EHV charges'!$A:$P,COLUMN(E286)+4,FALSE)=0,"",VLOOKUP($A286,'Annex 2 Designated EHV charges'!$A:$P,COLUMN(E286)+4,FALSE)),"")</f>
        <v>2.3119999999999998</v>
      </c>
      <c r="F286" s="304">
        <f>IFERROR(IF(VLOOKUP($A286,'Annex 2 Designated EHV charges'!$A:$P,COLUMN(F286)+4,FALSE)=0,"",VLOOKUP($A286,'Annex 2 Designated EHV charges'!$A:$P,COLUMN(F286)+4,FALSE)),"")</f>
        <v>104.28</v>
      </c>
      <c r="G286" s="304">
        <f>IFERROR(IF(VLOOKUP($A286,'Annex 2 Designated EHV charges'!$A:$P,COLUMN(G286)+4,FALSE)=0,"",VLOOKUP($A286,'Annex 2 Designated EHV charges'!$A:$P,COLUMN(G286)+4,FALSE)),"")</f>
        <v>1.29</v>
      </c>
      <c r="H286" s="304">
        <f>IFERROR(IF(VLOOKUP($A286,'Annex 2 Designated EHV charges'!$A:$P,COLUMN(H286)+4,FALSE)=0,"",VLOOKUP($A286,'Annex 2 Designated EHV charges'!$A:$P,COLUMN(H286)+4,FALSE)),"")</f>
        <v>1.29</v>
      </c>
    </row>
    <row r="287" spans="1:8" x14ac:dyDescent="0.2">
      <c r="A287" s="91" t="str">
        <f t="array" ref="A287">IFERROR(INDEX('Annex 2 Designated EHV charges'!$A$11:$A$400, MATCH(0, IF(ISBLANK('Annex 2 Designated EHV charges'!$A$11:$A$400),1, COUNTIF(A$4:$A286, 'Annex 2 Designated EHV charges'!$A$11:$A$400)), 0)),"")</f>
        <v>New Import 57</v>
      </c>
      <c r="B287" s="91" t="str">
        <f>IF($A287="","",VLOOKUP($A287,'Annex 2 Designated EHV charges'!$A:$O,2,0))</f>
        <v>New Import 57</v>
      </c>
      <c r="C287" s="92" t="str">
        <f>IF($A287="","",VLOOKUP($A287,'Annex 2 Designated EHV charges'!$A:$O,3,0))</f>
        <v>New Import 57</v>
      </c>
      <c r="D287" s="91" t="str">
        <f>IF($A287="","",VLOOKUP($A287,'Annex 2 Designated EHV charges'!$A:$O,7,0))</f>
        <v>Manor Fam Bourton</v>
      </c>
      <c r="E287" s="94" t="str">
        <f>IFERROR(IF(VLOOKUP($A287,'Annex 2 Designated EHV charges'!$A:$P,COLUMN(E287)+4,FALSE)=0,"",VLOOKUP($A287,'Annex 2 Designated EHV charges'!$A:$P,COLUMN(E287)+4,FALSE)),"")</f>
        <v/>
      </c>
      <c r="F287" s="304">
        <f>IFERROR(IF(VLOOKUP($A287,'Annex 2 Designated EHV charges'!$A:$P,COLUMN(F287)+4,FALSE)=0,"",VLOOKUP($A287,'Annex 2 Designated EHV charges'!$A:$P,COLUMN(F287)+4,FALSE)),"")</f>
        <v>24.34</v>
      </c>
      <c r="G287" s="304">
        <f>IFERROR(IF(VLOOKUP($A287,'Annex 2 Designated EHV charges'!$A:$P,COLUMN(G287)+4,FALSE)=0,"",VLOOKUP($A287,'Annex 2 Designated EHV charges'!$A:$P,COLUMN(G287)+4,FALSE)),"")</f>
        <v>3.21</v>
      </c>
      <c r="H287" s="304">
        <f>IFERROR(IF(VLOOKUP($A287,'Annex 2 Designated EHV charges'!$A:$P,COLUMN(H287)+4,FALSE)=0,"",VLOOKUP($A287,'Annex 2 Designated EHV charges'!$A:$P,COLUMN(H287)+4,FALSE)),"")</f>
        <v>3.21</v>
      </c>
    </row>
    <row r="288" spans="1:8" x14ac:dyDescent="0.2">
      <c r="A288" s="91" t="str">
        <f t="array" ref="A288">IFERROR(INDEX('Annex 2 Designated EHV charges'!$A$11:$A$400, MATCH(0, IF(ISBLANK('Annex 2 Designated EHV charges'!$A$11:$A$400),1, COUNTIF(A$4:$A287, 'Annex 2 Designated EHV charges'!$A$11:$A$400)), 0)),"")</f>
        <v>New Import 58</v>
      </c>
      <c r="B288" s="91" t="str">
        <f>IF($A288="","",VLOOKUP($A288,'Annex 2 Designated EHV charges'!$A:$O,2,0))</f>
        <v>New Import 58</v>
      </c>
      <c r="C288" s="92" t="str">
        <f>IF($A288="","",VLOOKUP($A288,'Annex 2 Designated EHV charges'!$A:$O,3,0))</f>
        <v>New Import 58</v>
      </c>
      <c r="D288" s="91" t="str">
        <f>IF($A288="","",VLOOKUP($A288,'Annex 2 Designated EHV charges'!$A:$O,7,0))</f>
        <v>Markham Vale</v>
      </c>
      <c r="E288" s="94">
        <f>IFERROR(IF(VLOOKUP($A288,'Annex 2 Designated EHV charges'!$A:$P,COLUMN(E288)+4,FALSE)=0,"",VLOOKUP($A288,'Annex 2 Designated EHV charges'!$A:$P,COLUMN(E288)+4,FALSE)),"")</f>
        <v>0.503</v>
      </c>
      <c r="F288" s="304">
        <f>IFERROR(IF(VLOOKUP($A288,'Annex 2 Designated EHV charges'!$A:$P,COLUMN(F288)+4,FALSE)=0,"",VLOOKUP($A288,'Annex 2 Designated EHV charges'!$A:$P,COLUMN(F288)+4,FALSE)),"")</f>
        <v>217.13</v>
      </c>
      <c r="G288" s="304">
        <f>IFERROR(IF(VLOOKUP($A288,'Annex 2 Designated EHV charges'!$A:$P,COLUMN(G288)+4,FALSE)=0,"",VLOOKUP($A288,'Annex 2 Designated EHV charges'!$A:$P,COLUMN(G288)+4,FALSE)),"")</f>
        <v>1.29</v>
      </c>
      <c r="H288" s="304">
        <f>IFERROR(IF(VLOOKUP($A288,'Annex 2 Designated EHV charges'!$A:$P,COLUMN(H288)+4,FALSE)=0,"",VLOOKUP($A288,'Annex 2 Designated EHV charges'!$A:$P,COLUMN(H288)+4,FALSE)),"")</f>
        <v>1.29</v>
      </c>
    </row>
    <row r="289" spans="1:8" x14ac:dyDescent="0.2">
      <c r="A289" s="91" t="str">
        <f t="array" ref="A289">IFERROR(INDEX('Annex 2 Designated EHV charges'!$A$11:$A$400, MATCH(0, IF(ISBLANK('Annex 2 Designated EHV charges'!$A$11:$A$400),1, COUNTIF(A$4:$A288, 'Annex 2 Designated EHV charges'!$A$11:$A$400)), 0)),"")</f>
        <v>New Import 59</v>
      </c>
      <c r="B289" s="91" t="str">
        <f>IF($A289="","",VLOOKUP($A289,'Annex 2 Designated EHV charges'!$A:$O,2,0))</f>
        <v>New Import 59</v>
      </c>
      <c r="C289" s="92" t="str">
        <f>IF($A289="","",VLOOKUP($A289,'Annex 2 Designated EHV charges'!$A:$O,3,0))</f>
        <v>New Import 59</v>
      </c>
      <c r="D289" s="91" t="str">
        <f>IF($A289="","",VLOOKUP($A289,'Annex 2 Designated EHV charges'!$A:$O,7,0))</f>
        <v>Middle Farm Road</v>
      </c>
      <c r="E289" s="94" t="str">
        <f>IFERROR(IF(VLOOKUP($A289,'Annex 2 Designated EHV charges'!$A:$P,COLUMN(E289)+4,FALSE)=0,"",VLOOKUP($A289,'Annex 2 Designated EHV charges'!$A:$P,COLUMN(E289)+4,FALSE)),"")</f>
        <v/>
      </c>
      <c r="F289" s="304">
        <f>IFERROR(IF(VLOOKUP($A289,'Annex 2 Designated EHV charges'!$A:$P,COLUMN(F289)+4,FALSE)=0,"",VLOOKUP($A289,'Annex 2 Designated EHV charges'!$A:$P,COLUMN(F289)+4,FALSE)),"")</f>
        <v>13.03</v>
      </c>
      <c r="G289" s="304">
        <f>IFERROR(IF(VLOOKUP($A289,'Annex 2 Designated EHV charges'!$A:$P,COLUMN(G289)+4,FALSE)=0,"",VLOOKUP($A289,'Annex 2 Designated EHV charges'!$A:$P,COLUMN(G289)+4,FALSE)),"")</f>
        <v>2.2400000000000002</v>
      </c>
      <c r="H289" s="304">
        <f>IFERROR(IF(VLOOKUP($A289,'Annex 2 Designated EHV charges'!$A:$P,COLUMN(H289)+4,FALSE)=0,"",VLOOKUP($A289,'Annex 2 Designated EHV charges'!$A:$P,COLUMN(H289)+4,FALSE)),"")</f>
        <v>2.2400000000000002</v>
      </c>
    </row>
    <row r="290" spans="1:8" x14ac:dyDescent="0.2">
      <c r="A290" s="91" t="str">
        <f t="array" ref="A290">IFERROR(INDEX('Annex 2 Designated EHV charges'!$A$11:$A$400, MATCH(0, IF(ISBLANK('Annex 2 Designated EHV charges'!$A$11:$A$400),1, COUNTIF(A$4:$A289, 'Annex 2 Designated EHV charges'!$A$11:$A$400)), 0)),"")</f>
        <v>New Import 60</v>
      </c>
      <c r="B290" s="91" t="str">
        <f>IF($A290="","",VLOOKUP($A290,'Annex 2 Designated EHV charges'!$A:$O,2,0))</f>
        <v>New Import 60</v>
      </c>
      <c r="C290" s="92" t="str">
        <f>IF($A290="","",VLOOKUP($A290,'Annex 2 Designated EHV charges'!$A:$O,3,0))</f>
        <v>New Import 60</v>
      </c>
      <c r="D290" s="91" t="str">
        <f>IF($A290="","",VLOOKUP($A290,'Annex 2 Designated EHV charges'!$A:$O,7,0))</f>
        <v>Mill Farm</v>
      </c>
      <c r="E290" s="94">
        <f>IFERROR(IF(VLOOKUP($A290,'Annex 2 Designated EHV charges'!$A:$P,COLUMN(E290)+4,FALSE)=0,"",VLOOKUP($A290,'Annex 2 Designated EHV charges'!$A:$P,COLUMN(E290)+4,FALSE)),"")</f>
        <v>1.355</v>
      </c>
      <c r="F290" s="304">
        <f>IFERROR(IF(VLOOKUP($A290,'Annex 2 Designated EHV charges'!$A:$P,COLUMN(F290)+4,FALSE)=0,"",VLOOKUP($A290,'Annex 2 Designated EHV charges'!$A:$P,COLUMN(F290)+4,FALSE)),"")</f>
        <v>2.71</v>
      </c>
      <c r="G290" s="304">
        <f>IFERROR(IF(VLOOKUP($A290,'Annex 2 Designated EHV charges'!$A:$P,COLUMN(G290)+4,FALSE)=0,"",VLOOKUP($A290,'Annex 2 Designated EHV charges'!$A:$P,COLUMN(G290)+4,FALSE)),"")</f>
        <v>2.7</v>
      </c>
      <c r="H290" s="304">
        <f>IFERROR(IF(VLOOKUP($A290,'Annex 2 Designated EHV charges'!$A:$P,COLUMN(H290)+4,FALSE)=0,"",VLOOKUP($A290,'Annex 2 Designated EHV charges'!$A:$P,COLUMN(H290)+4,FALSE)),"")</f>
        <v>2.7</v>
      </c>
    </row>
    <row r="291" spans="1:8" x14ac:dyDescent="0.2">
      <c r="A291" s="91" t="str">
        <f t="array" ref="A291">IFERROR(INDEX('Annex 2 Designated EHV charges'!$A$11:$A$400, MATCH(0, IF(ISBLANK('Annex 2 Designated EHV charges'!$A$11:$A$400),1, COUNTIF(A$4:$A290, 'Annex 2 Designated EHV charges'!$A$11:$A$400)), 0)),"")</f>
        <v>New Import 61</v>
      </c>
      <c r="B291" s="91" t="str">
        <f>IF($A291="","",VLOOKUP($A291,'Annex 2 Designated EHV charges'!$A:$O,2,0))</f>
        <v>New Import 61</v>
      </c>
      <c r="C291" s="92" t="str">
        <f>IF($A291="","",VLOOKUP($A291,'Annex 2 Designated EHV charges'!$A:$O,3,0))</f>
        <v>New Import 61</v>
      </c>
      <c r="D291" s="91" t="str">
        <f>IF($A291="","",VLOOKUP($A291,'Annex 2 Designated EHV charges'!$A:$O,7,0))</f>
        <v>Moor Lane Solar Farm</v>
      </c>
      <c r="E291" s="94" t="str">
        <f>IFERROR(IF(VLOOKUP($A291,'Annex 2 Designated EHV charges'!$A:$P,COLUMN(E291)+4,FALSE)=0,"",VLOOKUP($A291,'Annex 2 Designated EHV charges'!$A:$P,COLUMN(E291)+4,FALSE)),"")</f>
        <v/>
      </c>
      <c r="F291" s="304">
        <f>IFERROR(IF(VLOOKUP($A291,'Annex 2 Designated EHV charges'!$A:$P,COLUMN(F291)+4,FALSE)=0,"",VLOOKUP($A291,'Annex 2 Designated EHV charges'!$A:$P,COLUMN(F291)+4,FALSE)),"")</f>
        <v>157.88999999999999</v>
      </c>
      <c r="G291" s="304">
        <f>IFERROR(IF(VLOOKUP($A291,'Annex 2 Designated EHV charges'!$A:$P,COLUMN(G291)+4,FALSE)=0,"",VLOOKUP($A291,'Annex 2 Designated EHV charges'!$A:$P,COLUMN(G291)+4,FALSE)),"")</f>
        <v>1.83</v>
      </c>
      <c r="H291" s="304">
        <f>IFERROR(IF(VLOOKUP($A291,'Annex 2 Designated EHV charges'!$A:$P,COLUMN(H291)+4,FALSE)=0,"",VLOOKUP($A291,'Annex 2 Designated EHV charges'!$A:$P,COLUMN(H291)+4,FALSE)),"")</f>
        <v>1.83</v>
      </c>
    </row>
    <row r="292" spans="1:8" x14ac:dyDescent="0.2">
      <c r="A292" s="91" t="str">
        <f t="array" ref="A292">IFERROR(INDEX('Annex 2 Designated EHV charges'!$A$11:$A$400, MATCH(0, IF(ISBLANK('Annex 2 Designated EHV charges'!$A$11:$A$400),1, COUNTIF(A$4:$A291, 'Annex 2 Designated EHV charges'!$A$11:$A$400)), 0)),"")</f>
        <v>New Import 62</v>
      </c>
      <c r="B292" s="91" t="str">
        <f>IF($A292="","",VLOOKUP($A292,'Annex 2 Designated EHV charges'!$A:$O,2,0))</f>
        <v>New Import 62</v>
      </c>
      <c r="C292" s="92" t="str">
        <f>IF($A292="","",VLOOKUP($A292,'Annex 2 Designated EHV charges'!$A:$O,3,0))</f>
        <v>New Import 62</v>
      </c>
      <c r="D292" s="91" t="str">
        <f>IF($A292="","",VLOOKUP($A292,'Annex 2 Designated EHV charges'!$A:$O,7,0))</f>
        <v>Moreton Morrell Solar</v>
      </c>
      <c r="E292" s="94">
        <f>IFERROR(IF(VLOOKUP($A292,'Annex 2 Designated EHV charges'!$A:$P,COLUMN(E292)+4,FALSE)=0,"",VLOOKUP($A292,'Annex 2 Designated EHV charges'!$A:$P,COLUMN(E292)+4,FALSE)),"")</f>
        <v>1.6639999999999999</v>
      </c>
      <c r="F292" s="304">
        <f>IFERROR(IF(VLOOKUP($A292,'Annex 2 Designated EHV charges'!$A:$P,COLUMN(F292)+4,FALSE)=0,"",VLOOKUP($A292,'Annex 2 Designated EHV charges'!$A:$P,COLUMN(F292)+4,FALSE)),"")</f>
        <v>3.75</v>
      </c>
      <c r="G292" s="304">
        <f>IFERROR(IF(VLOOKUP($A292,'Annex 2 Designated EHV charges'!$A:$P,COLUMN(G292)+4,FALSE)=0,"",VLOOKUP($A292,'Annex 2 Designated EHV charges'!$A:$P,COLUMN(G292)+4,FALSE)),"")</f>
        <v>3.25</v>
      </c>
      <c r="H292" s="304">
        <f>IFERROR(IF(VLOOKUP($A292,'Annex 2 Designated EHV charges'!$A:$P,COLUMN(H292)+4,FALSE)=0,"",VLOOKUP($A292,'Annex 2 Designated EHV charges'!$A:$P,COLUMN(H292)+4,FALSE)),"")</f>
        <v>3.25</v>
      </c>
    </row>
    <row r="293" spans="1:8" x14ac:dyDescent="0.2">
      <c r="A293" s="91" t="str">
        <f t="array" ref="A293">IFERROR(INDEX('Annex 2 Designated EHV charges'!$A$11:$A$400, MATCH(0, IF(ISBLANK('Annex 2 Designated EHV charges'!$A$11:$A$400),1, COUNTIF(A$4:$A292, 'Annex 2 Designated EHV charges'!$A$11:$A$400)), 0)),"")</f>
        <v>New Import 63</v>
      </c>
      <c r="B293" s="91" t="str">
        <f>IF($A293="","",VLOOKUP($A293,'Annex 2 Designated EHV charges'!$A:$O,2,0))</f>
        <v>New Import 63</v>
      </c>
      <c r="C293" s="92" t="str">
        <f>IF($A293="","",VLOOKUP($A293,'Annex 2 Designated EHV charges'!$A:$O,3,0))</f>
        <v>New Import 63</v>
      </c>
      <c r="D293" s="91" t="str">
        <f>IF($A293="","",VLOOKUP($A293,'Annex 2 Designated EHV charges'!$A:$O,7,0))</f>
        <v>Newbold Pacey</v>
      </c>
      <c r="E293" s="94">
        <f>IFERROR(IF(VLOOKUP($A293,'Annex 2 Designated EHV charges'!$A:$P,COLUMN(E293)+4,FALSE)=0,"",VLOOKUP($A293,'Annex 2 Designated EHV charges'!$A:$P,COLUMN(E293)+4,FALSE)),"")</f>
        <v>1.6639999999999999</v>
      </c>
      <c r="F293" s="304">
        <f>IFERROR(IF(VLOOKUP($A293,'Annex 2 Designated EHV charges'!$A:$P,COLUMN(F293)+4,FALSE)=0,"",VLOOKUP($A293,'Annex 2 Designated EHV charges'!$A:$P,COLUMN(F293)+4,FALSE)),"")</f>
        <v>3.75</v>
      </c>
      <c r="G293" s="304">
        <f>IFERROR(IF(VLOOKUP($A293,'Annex 2 Designated EHV charges'!$A:$P,COLUMN(G293)+4,FALSE)=0,"",VLOOKUP($A293,'Annex 2 Designated EHV charges'!$A:$P,COLUMN(G293)+4,FALSE)),"")</f>
        <v>3.25</v>
      </c>
      <c r="H293" s="304">
        <f>IFERROR(IF(VLOOKUP($A293,'Annex 2 Designated EHV charges'!$A:$P,COLUMN(H293)+4,FALSE)=0,"",VLOOKUP($A293,'Annex 2 Designated EHV charges'!$A:$P,COLUMN(H293)+4,FALSE)),"")</f>
        <v>3.25</v>
      </c>
    </row>
    <row r="294" spans="1:8" x14ac:dyDescent="0.2">
      <c r="A294" s="91" t="str">
        <f t="array" ref="A294">IFERROR(INDEX('Annex 2 Designated EHV charges'!$A$11:$A$400, MATCH(0, IF(ISBLANK('Annex 2 Designated EHV charges'!$A$11:$A$400),1, COUNTIF(A$4:$A293, 'Annex 2 Designated EHV charges'!$A$11:$A$400)), 0)),"")</f>
        <v>New Import 64</v>
      </c>
      <c r="B294" s="91" t="str">
        <f>IF($A294="","",VLOOKUP($A294,'Annex 2 Designated EHV charges'!$A:$O,2,0))</f>
        <v>New Import 64</v>
      </c>
      <c r="C294" s="92" t="str">
        <f>IF($A294="","",VLOOKUP($A294,'Annex 2 Designated EHV charges'!$A:$O,3,0))</f>
        <v>New Import 64</v>
      </c>
      <c r="D294" s="91" t="str">
        <f>IF($A294="","",VLOOKUP($A294,'Annex 2 Designated EHV charges'!$A:$O,7,0))</f>
        <v>Newton Wood Farm ESS</v>
      </c>
      <c r="E294" s="94" t="str">
        <f>IFERROR(IF(VLOOKUP($A294,'Annex 2 Designated EHV charges'!$A:$P,COLUMN(E294)+4,FALSE)=0,"",VLOOKUP($A294,'Annex 2 Designated EHV charges'!$A:$P,COLUMN(E294)+4,FALSE)),"")</f>
        <v/>
      </c>
      <c r="F294" s="304">
        <f>IFERROR(IF(VLOOKUP($A294,'Annex 2 Designated EHV charges'!$A:$P,COLUMN(F294)+4,FALSE)=0,"",VLOOKUP($A294,'Annex 2 Designated EHV charges'!$A:$P,COLUMN(F294)+4,FALSE)),"")</f>
        <v>467.09</v>
      </c>
      <c r="G294" s="304">
        <f>IFERROR(IF(VLOOKUP($A294,'Annex 2 Designated EHV charges'!$A:$P,COLUMN(G294)+4,FALSE)=0,"",VLOOKUP($A294,'Annex 2 Designated EHV charges'!$A:$P,COLUMN(G294)+4,FALSE)),"")</f>
        <v>0.99</v>
      </c>
      <c r="H294" s="304">
        <f>IFERROR(IF(VLOOKUP($A294,'Annex 2 Designated EHV charges'!$A:$P,COLUMN(H294)+4,FALSE)=0,"",VLOOKUP($A294,'Annex 2 Designated EHV charges'!$A:$P,COLUMN(H294)+4,FALSE)),"")</f>
        <v>0.99</v>
      </c>
    </row>
    <row r="295" spans="1:8" x14ac:dyDescent="0.2">
      <c r="A295" s="91" t="str">
        <f t="array" ref="A295">IFERROR(INDEX('Annex 2 Designated EHV charges'!$A$11:$A$400, MATCH(0, IF(ISBLANK('Annex 2 Designated EHV charges'!$A$11:$A$400),1, COUNTIF(A$4:$A294, 'Annex 2 Designated EHV charges'!$A$11:$A$400)), 0)),"")</f>
        <v>New Import 65</v>
      </c>
      <c r="B295" s="91" t="str">
        <f>IF($A295="","",VLOOKUP($A295,'Annex 2 Designated EHV charges'!$A:$O,2,0))</f>
        <v>New Import 65</v>
      </c>
      <c r="C295" s="92" t="str">
        <f>IF($A295="","",VLOOKUP($A295,'Annex 2 Designated EHV charges'!$A:$O,3,0))</f>
        <v>New Import 65</v>
      </c>
      <c r="D295" s="91" t="str">
        <f>IF($A295="","",VLOOKUP($A295,'Annex 2 Designated EHV charges'!$A:$O,7,0))</f>
        <v>Normanton Larches Solar</v>
      </c>
      <c r="E295" s="94" t="str">
        <f>IFERROR(IF(VLOOKUP($A295,'Annex 2 Designated EHV charges'!$A:$P,COLUMN(E295)+4,FALSE)=0,"",VLOOKUP($A295,'Annex 2 Designated EHV charges'!$A:$P,COLUMN(E295)+4,FALSE)),"")</f>
        <v/>
      </c>
      <c r="F295" s="304">
        <f>IFERROR(IF(VLOOKUP($A295,'Annex 2 Designated EHV charges'!$A:$P,COLUMN(F295)+4,FALSE)=0,"",VLOOKUP($A295,'Annex 2 Designated EHV charges'!$A:$P,COLUMN(F295)+4,FALSE)),"")</f>
        <v>9.49</v>
      </c>
      <c r="G295" s="304">
        <f>IFERROR(IF(VLOOKUP($A295,'Annex 2 Designated EHV charges'!$A:$P,COLUMN(G295)+4,FALSE)=0,"",VLOOKUP($A295,'Annex 2 Designated EHV charges'!$A:$P,COLUMN(G295)+4,FALSE)),"")</f>
        <v>3.26</v>
      </c>
      <c r="H295" s="304">
        <f>IFERROR(IF(VLOOKUP($A295,'Annex 2 Designated EHV charges'!$A:$P,COLUMN(H295)+4,FALSE)=0,"",VLOOKUP($A295,'Annex 2 Designated EHV charges'!$A:$P,COLUMN(H295)+4,FALSE)),"")</f>
        <v>3.26</v>
      </c>
    </row>
    <row r="296" spans="1:8" x14ac:dyDescent="0.2">
      <c r="A296" s="91" t="str">
        <f t="array" ref="A296">IFERROR(INDEX('Annex 2 Designated EHV charges'!$A$11:$A$400, MATCH(0, IF(ISBLANK('Annex 2 Designated EHV charges'!$A$11:$A$400),1, COUNTIF(A$4:$A295, 'Annex 2 Designated EHV charges'!$A$11:$A$400)), 0)),"")</f>
        <v>New Import 66</v>
      </c>
      <c r="B296" s="91" t="str">
        <f>IF($A296="","",VLOOKUP($A296,'Annex 2 Designated EHV charges'!$A:$O,2,0))</f>
        <v>New Import 66</v>
      </c>
      <c r="C296" s="92" t="str">
        <f>IF($A296="","",VLOOKUP($A296,'Annex 2 Designated EHV charges'!$A:$O,3,0))</f>
        <v>New Import 66</v>
      </c>
      <c r="D296" s="91" t="str">
        <f>IF($A296="","",VLOOKUP($A296,'Annex 2 Designated EHV charges'!$A:$O,7,0))</f>
        <v>Oakley Bushes Solar Farm</v>
      </c>
      <c r="E296" s="94" t="str">
        <f>IFERROR(IF(VLOOKUP($A296,'Annex 2 Designated EHV charges'!$A:$P,COLUMN(E296)+4,FALSE)=0,"",VLOOKUP($A296,'Annex 2 Designated EHV charges'!$A:$P,COLUMN(E296)+4,FALSE)),"")</f>
        <v/>
      </c>
      <c r="F296" s="304">
        <f>IFERROR(IF(VLOOKUP($A296,'Annex 2 Designated EHV charges'!$A:$P,COLUMN(F296)+4,FALSE)=0,"",VLOOKUP($A296,'Annex 2 Designated EHV charges'!$A:$P,COLUMN(F296)+4,FALSE)),"")</f>
        <v>9.25</v>
      </c>
      <c r="G296" s="304">
        <f>IFERROR(IF(VLOOKUP($A296,'Annex 2 Designated EHV charges'!$A:$P,COLUMN(G296)+4,FALSE)=0,"",VLOOKUP($A296,'Annex 2 Designated EHV charges'!$A:$P,COLUMN(G296)+4,FALSE)),"")</f>
        <v>2.2999999999999998</v>
      </c>
      <c r="H296" s="304">
        <f>IFERROR(IF(VLOOKUP($A296,'Annex 2 Designated EHV charges'!$A:$P,COLUMN(H296)+4,FALSE)=0,"",VLOOKUP($A296,'Annex 2 Designated EHV charges'!$A:$P,COLUMN(H296)+4,FALSE)),"")</f>
        <v>2.2999999999999998</v>
      </c>
    </row>
    <row r="297" spans="1:8" x14ac:dyDescent="0.2">
      <c r="A297" s="91" t="str">
        <f t="array" ref="A297">IFERROR(INDEX('Annex 2 Designated EHV charges'!$A$11:$A$400, MATCH(0, IF(ISBLANK('Annex 2 Designated EHV charges'!$A$11:$A$400),1, COUNTIF(A$4:$A296, 'Annex 2 Designated EHV charges'!$A$11:$A$400)), 0)),"")</f>
        <v>New Import 67</v>
      </c>
      <c r="B297" s="91" t="str">
        <f>IF($A297="","",VLOOKUP($A297,'Annex 2 Designated EHV charges'!$A:$O,2,0))</f>
        <v>New Import 67</v>
      </c>
      <c r="C297" s="92" t="str">
        <f>IF($A297="","",VLOOKUP($A297,'Annex 2 Designated EHV charges'!$A:$O,3,0))</f>
        <v>New Import 67</v>
      </c>
      <c r="D297" s="91" t="str">
        <f>IF($A297="","",VLOOKUP($A297,'Annex 2 Designated EHV charges'!$A:$O,7,0))</f>
        <v>Osberton Solar</v>
      </c>
      <c r="E297" s="94" t="str">
        <f>IFERROR(IF(VLOOKUP($A297,'Annex 2 Designated EHV charges'!$A:$P,COLUMN(E297)+4,FALSE)=0,"",VLOOKUP($A297,'Annex 2 Designated EHV charges'!$A:$P,COLUMN(E297)+4,FALSE)),"")</f>
        <v/>
      </c>
      <c r="F297" s="304">
        <f>IFERROR(IF(VLOOKUP($A297,'Annex 2 Designated EHV charges'!$A:$P,COLUMN(F297)+4,FALSE)=0,"",VLOOKUP($A297,'Annex 2 Designated EHV charges'!$A:$P,COLUMN(F297)+4,FALSE)),"")</f>
        <v>3.51</v>
      </c>
      <c r="G297" s="304">
        <f>IFERROR(IF(VLOOKUP($A297,'Annex 2 Designated EHV charges'!$A:$P,COLUMN(G297)+4,FALSE)=0,"",VLOOKUP($A297,'Annex 2 Designated EHV charges'!$A:$P,COLUMN(G297)+4,FALSE)),"")</f>
        <v>1.32</v>
      </c>
      <c r="H297" s="304">
        <f>IFERROR(IF(VLOOKUP($A297,'Annex 2 Designated EHV charges'!$A:$P,COLUMN(H297)+4,FALSE)=0,"",VLOOKUP($A297,'Annex 2 Designated EHV charges'!$A:$P,COLUMN(H297)+4,FALSE)),"")</f>
        <v>1.32</v>
      </c>
    </row>
    <row r="298" spans="1:8" x14ac:dyDescent="0.2">
      <c r="A298" s="91" t="str">
        <f t="array" ref="A298">IFERROR(INDEX('Annex 2 Designated EHV charges'!$A$11:$A$400, MATCH(0, IF(ISBLANK('Annex 2 Designated EHV charges'!$A$11:$A$400),1, COUNTIF(A$4:$A297, 'Annex 2 Designated EHV charges'!$A$11:$A$400)), 0)),"")</f>
        <v>New Import 68</v>
      </c>
      <c r="B298" s="91" t="str">
        <f>IF($A298="","",VLOOKUP($A298,'Annex 2 Designated EHV charges'!$A:$O,2,0))</f>
        <v>New Import 68</v>
      </c>
      <c r="C298" s="92" t="str">
        <f>IF($A298="","",VLOOKUP($A298,'Annex 2 Designated EHV charges'!$A:$O,3,0))</f>
        <v>New Import 68</v>
      </c>
      <c r="D298" s="91" t="str">
        <f>IF($A298="","",VLOOKUP($A298,'Annex 2 Designated EHV charges'!$A:$O,7,0))</f>
        <v>Poole Farm</v>
      </c>
      <c r="E298" s="94">
        <f>IFERROR(IF(VLOOKUP($A298,'Annex 2 Designated EHV charges'!$A:$P,COLUMN(E298)+4,FALSE)=0,"",VLOOKUP($A298,'Annex 2 Designated EHV charges'!$A:$P,COLUMN(E298)+4,FALSE)),"")</f>
        <v>1.355</v>
      </c>
      <c r="F298" s="304">
        <f>IFERROR(IF(VLOOKUP($A298,'Annex 2 Designated EHV charges'!$A:$P,COLUMN(F298)+4,FALSE)=0,"",VLOOKUP($A298,'Annex 2 Designated EHV charges'!$A:$P,COLUMN(F298)+4,FALSE)),"")</f>
        <v>1.56</v>
      </c>
      <c r="G298" s="304">
        <f>IFERROR(IF(VLOOKUP($A298,'Annex 2 Designated EHV charges'!$A:$P,COLUMN(G298)+4,FALSE)=0,"",VLOOKUP($A298,'Annex 2 Designated EHV charges'!$A:$P,COLUMN(G298)+4,FALSE)),"")</f>
        <v>2.7</v>
      </c>
      <c r="H298" s="304">
        <f>IFERROR(IF(VLOOKUP($A298,'Annex 2 Designated EHV charges'!$A:$P,COLUMN(H298)+4,FALSE)=0,"",VLOOKUP($A298,'Annex 2 Designated EHV charges'!$A:$P,COLUMN(H298)+4,FALSE)),"")</f>
        <v>2.7</v>
      </c>
    </row>
    <row r="299" spans="1:8" x14ac:dyDescent="0.2">
      <c r="A299" s="91" t="str">
        <f t="array" ref="A299">IFERROR(INDEX('Annex 2 Designated EHV charges'!$A$11:$A$400, MATCH(0, IF(ISBLANK('Annex 2 Designated EHV charges'!$A$11:$A$400),1, COUNTIF(A$4:$A298, 'Annex 2 Designated EHV charges'!$A$11:$A$400)), 0)),"")</f>
        <v>New Import 69</v>
      </c>
      <c r="B299" s="91" t="str">
        <f>IF($A299="","",VLOOKUP($A299,'Annex 2 Designated EHV charges'!$A:$O,2,0))</f>
        <v>New Import 69</v>
      </c>
      <c r="C299" s="92" t="str">
        <f>IF($A299="","",VLOOKUP($A299,'Annex 2 Designated EHV charges'!$A:$O,3,0))</f>
        <v>New Import 69</v>
      </c>
      <c r="D299" s="91" t="str">
        <f>IF($A299="","",VLOOKUP($A299,'Annex 2 Designated EHV charges'!$A:$O,7,0))</f>
        <v>RAF Newton Phase 1</v>
      </c>
      <c r="E299" s="94" t="str">
        <f>IFERROR(IF(VLOOKUP($A299,'Annex 2 Designated EHV charges'!$A:$P,COLUMN(E299)+4,FALSE)=0,"",VLOOKUP($A299,'Annex 2 Designated EHV charges'!$A:$P,COLUMN(E299)+4,FALSE)),"")</f>
        <v/>
      </c>
      <c r="F299" s="304">
        <f>IFERROR(IF(VLOOKUP($A299,'Annex 2 Designated EHV charges'!$A:$P,COLUMN(F299)+4,FALSE)=0,"",VLOOKUP($A299,'Annex 2 Designated EHV charges'!$A:$P,COLUMN(F299)+4,FALSE)),"")</f>
        <v>187.81</v>
      </c>
      <c r="G299" s="304">
        <f>IFERROR(IF(VLOOKUP($A299,'Annex 2 Designated EHV charges'!$A:$P,COLUMN(G299)+4,FALSE)=0,"",VLOOKUP($A299,'Annex 2 Designated EHV charges'!$A:$P,COLUMN(G299)+4,FALSE)),"")</f>
        <v>1.05</v>
      </c>
      <c r="H299" s="304">
        <f>IFERROR(IF(VLOOKUP($A299,'Annex 2 Designated EHV charges'!$A:$P,COLUMN(H299)+4,FALSE)=0,"",VLOOKUP($A299,'Annex 2 Designated EHV charges'!$A:$P,COLUMN(H299)+4,FALSE)),"")</f>
        <v>1.05</v>
      </c>
    </row>
    <row r="300" spans="1:8" x14ac:dyDescent="0.2">
      <c r="A300" s="91" t="str">
        <f t="array" ref="A300">IFERROR(INDEX('Annex 2 Designated EHV charges'!$A$11:$A$400, MATCH(0, IF(ISBLANK('Annex 2 Designated EHV charges'!$A$11:$A$400),1, COUNTIF(A$4:$A299, 'Annex 2 Designated EHV charges'!$A$11:$A$400)), 0)),"")</f>
        <v>New Import 70</v>
      </c>
      <c r="B300" s="91" t="str">
        <f>IF($A300="","",VLOOKUP($A300,'Annex 2 Designated EHV charges'!$A:$O,2,0))</f>
        <v>New Import 70</v>
      </c>
      <c r="C300" s="92" t="str">
        <f>IF($A300="","",VLOOKUP($A300,'Annex 2 Designated EHV charges'!$A:$O,3,0))</f>
        <v>New Import 70</v>
      </c>
      <c r="D300" s="91" t="str">
        <f>IF($A300="","",VLOOKUP($A300,'Annex 2 Designated EHV charges'!$A:$O,7,0))</f>
        <v>Ranksborough Farm</v>
      </c>
      <c r="E300" s="94">
        <f>IFERROR(IF(VLOOKUP($A300,'Annex 2 Designated EHV charges'!$A:$P,COLUMN(E300)+4,FALSE)=0,"",VLOOKUP($A300,'Annex 2 Designated EHV charges'!$A:$P,COLUMN(E300)+4,FALSE)),"")</f>
        <v>1.7330000000000001</v>
      </c>
      <c r="F300" s="304">
        <f>IFERROR(IF(VLOOKUP($A300,'Annex 2 Designated EHV charges'!$A:$P,COLUMN(F300)+4,FALSE)=0,"",VLOOKUP($A300,'Annex 2 Designated EHV charges'!$A:$P,COLUMN(F300)+4,FALSE)),"")</f>
        <v>5.61</v>
      </c>
      <c r="G300" s="304">
        <f>IFERROR(IF(VLOOKUP($A300,'Annex 2 Designated EHV charges'!$A:$P,COLUMN(G300)+4,FALSE)=0,"",VLOOKUP($A300,'Annex 2 Designated EHV charges'!$A:$P,COLUMN(G300)+4,FALSE)),"")</f>
        <v>1.1200000000000001</v>
      </c>
      <c r="H300" s="304">
        <f>IFERROR(IF(VLOOKUP($A300,'Annex 2 Designated EHV charges'!$A:$P,COLUMN(H300)+4,FALSE)=0,"",VLOOKUP($A300,'Annex 2 Designated EHV charges'!$A:$P,COLUMN(H300)+4,FALSE)),"")</f>
        <v>1.1200000000000001</v>
      </c>
    </row>
    <row r="301" spans="1:8" x14ac:dyDescent="0.2">
      <c r="A301" s="91" t="str">
        <f t="array" ref="A301">IFERROR(INDEX('Annex 2 Designated EHV charges'!$A$11:$A$400, MATCH(0, IF(ISBLANK('Annex 2 Designated EHV charges'!$A$11:$A$400),1, COUNTIF(A$4:$A300, 'Annex 2 Designated EHV charges'!$A$11:$A$400)), 0)),"")</f>
        <v>New Import 71</v>
      </c>
      <c r="B301" s="91" t="str">
        <f>IF($A301="","",VLOOKUP($A301,'Annex 2 Designated EHV charges'!$A:$O,2,0))</f>
        <v>New Import 71</v>
      </c>
      <c r="C301" s="92" t="str">
        <f>IF($A301="","",VLOOKUP($A301,'Annex 2 Designated EHV charges'!$A:$O,3,0))</f>
        <v>New Import 71</v>
      </c>
      <c r="D301" s="91" t="str">
        <f>IF($A301="","",VLOOKUP($A301,'Annex 2 Designated EHV charges'!$A:$O,7,0))</f>
        <v>Rolleston Park 2</v>
      </c>
      <c r="E301" s="94" t="str">
        <f>IFERROR(IF(VLOOKUP($A301,'Annex 2 Designated EHV charges'!$A:$P,COLUMN(E301)+4,FALSE)=0,"",VLOOKUP($A301,'Annex 2 Designated EHV charges'!$A:$P,COLUMN(E301)+4,FALSE)),"")</f>
        <v/>
      </c>
      <c r="F301" s="304">
        <f>IFERROR(IF(VLOOKUP($A301,'Annex 2 Designated EHV charges'!$A:$P,COLUMN(F301)+4,FALSE)=0,"",VLOOKUP($A301,'Annex 2 Designated EHV charges'!$A:$P,COLUMN(F301)+4,FALSE)),"")</f>
        <v>17.649999999999999</v>
      </c>
      <c r="G301" s="304">
        <f>IFERROR(IF(VLOOKUP($A301,'Annex 2 Designated EHV charges'!$A:$P,COLUMN(G301)+4,FALSE)=0,"",VLOOKUP($A301,'Annex 2 Designated EHV charges'!$A:$P,COLUMN(G301)+4,FALSE)),"")</f>
        <v>1.53</v>
      </c>
      <c r="H301" s="304">
        <f>IFERROR(IF(VLOOKUP($A301,'Annex 2 Designated EHV charges'!$A:$P,COLUMN(H301)+4,FALSE)=0,"",VLOOKUP($A301,'Annex 2 Designated EHV charges'!$A:$P,COLUMN(H301)+4,FALSE)),"")</f>
        <v>1.53</v>
      </c>
    </row>
    <row r="302" spans="1:8" x14ac:dyDescent="0.2">
      <c r="A302" s="91" t="str">
        <f t="array" ref="A302">IFERROR(INDEX('Annex 2 Designated EHV charges'!$A$11:$A$400, MATCH(0, IF(ISBLANK('Annex 2 Designated EHV charges'!$A$11:$A$400),1, COUNTIF(A$4:$A301, 'Annex 2 Designated EHV charges'!$A$11:$A$400)), 0)),"")</f>
        <v>New Import 72</v>
      </c>
      <c r="B302" s="91" t="str">
        <f>IF($A302="","",VLOOKUP($A302,'Annex 2 Designated EHV charges'!$A:$O,2,0))</f>
        <v>New Import 72</v>
      </c>
      <c r="C302" s="92" t="str">
        <f>IF($A302="","",VLOOKUP($A302,'Annex 2 Designated EHV charges'!$A:$O,3,0))</f>
        <v>New Import 72</v>
      </c>
      <c r="D302" s="91" t="str">
        <f>IF($A302="","",VLOOKUP($A302,'Annex 2 Designated EHV charges'!$A:$O,7,0))</f>
        <v>Rothersthorpe</v>
      </c>
      <c r="E302" s="94">
        <f>IFERROR(IF(VLOOKUP($A302,'Annex 2 Designated EHV charges'!$A:$P,COLUMN(E302)+4,FALSE)=0,"",VLOOKUP($A302,'Annex 2 Designated EHV charges'!$A:$P,COLUMN(E302)+4,FALSE)),"")</f>
        <v>1.7330000000000001</v>
      </c>
      <c r="F302" s="304">
        <f>IFERROR(IF(VLOOKUP($A302,'Annex 2 Designated EHV charges'!$A:$P,COLUMN(F302)+4,FALSE)=0,"",VLOOKUP($A302,'Annex 2 Designated EHV charges'!$A:$P,COLUMN(F302)+4,FALSE)),"")</f>
        <v>2.5099999999999998</v>
      </c>
      <c r="G302" s="304">
        <f>IFERROR(IF(VLOOKUP($A302,'Annex 2 Designated EHV charges'!$A:$P,COLUMN(G302)+4,FALSE)=0,"",VLOOKUP($A302,'Annex 2 Designated EHV charges'!$A:$P,COLUMN(G302)+4,FALSE)),"")</f>
        <v>2.1</v>
      </c>
      <c r="H302" s="304">
        <f>IFERROR(IF(VLOOKUP($A302,'Annex 2 Designated EHV charges'!$A:$P,COLUMN(H302)+4,FALSE)=0,"",VLOOKUP($A302,'Annex 2 Designated EHV charges'!$A:$P,COLUMN(H302)+4,FALSE)),"")</f>
        <v>2.1</v>
      </c>
    </row>
    <row r="303" spans="1:8" x14ac:dyDescent="0.2">
      <c r="A303" s="91" t="str">
        <f t="array" ref="A303">IFERROR(INDEX('Annex 2 Designated EHV charges'!$A$11:$A$400, MATCH(0, IF(ISBLANK('Annex 2 Designated EHV charges'!$A$11:$A$400),1, COUNTIF(A$4:$A302, 'Annex 2 Designated EHV charges'!$A$11:$A$400)), 0)),"")</f>
        <v>New Import 73</v>
      </c>
      <c r="B303" s="91" t="str">
        <f>IF($A303="","",VLOOKUP($A303,'Annex 2 Designated EHV charges'!$A:$O,2,0))</f>
        <v>New Import 73</v>
      </c>
      <c r="C303" s="92" t="str">
        <f>IF($A303="","",VLOOKUP($A303,'Annex 2 Designated EHV charges'!$A:$O,3,0))</f>
        <v>New Import 73</v>
      </c>
      <c r="D303" s="91" t="str">
        <f>IF($A303="","",VLOOKUP($A303,'Annex 2 Designated EHV charges'!$A:$O,7,0))</f>
        <v>Sheepbridge Lane ESS</v>
      </c>
      <c r="E303" s="94">
        <f>IFERROR(IF(VLOOKUP($A303,'Annex 2 Designated EHV charges'!$A:$P,COLUMN(E303)+4,FALSE)=0,"",VLOOKUP($A303,'Annex 2 Designated EHV charges'!$A:$P,COLUMN(E303)+4,FALSE)),"")</f>
        <v>0.505</v>
      </c>
      <c r="F303" s="304">
        <f>IFERROR(IF(VLOOKUP($A303,'Annex 2 Designated EHV charges'!$A:$P,COLUMN(F303)+4,FALSE)=0,"",VLOOKUP($A303,'Annex 2 Designated EHV charges'!$A:$P,COLUMN(F303)+4,FALSE)),"")</f>
        <v>6.13</v>
      </c>
      <c r="G303" s="304">
        <f>IFERROR(IF(VLOOKUP($A303,'Annex 2 Designated EHV charges'!$A:$P,COLUMN(G303)+4,FALSE)=0,"",VLOOKUP($A303,'Annex 2 Designated EHV charges'!$A:$P,COLUMN(G303)+4,FALSE)),"")</f>
        <v>1.69</v>
      </c>
      <c r="H303" s="304">
        <f>IFERROR(IF(VLOOKUP($A303,'Annex 2 Designated EHV charges'!$A:$P,COLUMN(H303)+4,FALSE)=0,"",VLOOKUP($A303,'Annex 2 Designated EHV charges'!$A:$P,COLUMN(H303)+4,FALSE)),"")</f>
        <v>1.69</v>
      </c>
    </row>
    <row r="304" spans="1:8" x14ac:dyDescent="0.2">
      <c r="A304" s="91" t="str">
        <f t="array" ref="A304">IFERROR(INDEX('Annex 2 Designated EHV charges'!$A$11:$A$400, MATCH(0, IF(ISBLANK('Annex 2 Designated EHV charges'!$A$11:$A$400),1, COUNTIF(A$4:$A303, 'Annex 2 Designated EHV charges'!$A$11:$A$400)), 0)),"")</f>
        <v>New Import 74</v>
      </c>
      <c r="B304" s="91" t="str">
        <f>IF($A304="","",VLOOKUP($A304,'Annex 2 Designated EHV charges'!$A:$O,2,0))</f>
        <v>New Import 74</v>
      </c>
      <c r="C304" s="92" t="str">
        <f>IF($A304="","",VLOOKUP($A304,'Annex 2 Designated EHV charges'!$A:$O,3,0))</f>
        <v>New Import 74</v>
      </c>
      <c r="D304" s="91" t="str">
        <f>IF($A304="","",VLOOKUP($A304,'Annex 2 Designated EHV charges'!$A:$O,7,0))</f>
        <v>Sherbourne Farm Solar</v>
      </c>
      <c r="E304" s="94">
        <f>IFERROR(IF(VLOOKUP($A304,'Annex 2 Designated EHV charges'!$A:$P,COLUMN(E304)+4,FALSE)=0,"",VLOOKUP($A304,'Annex 2 Designated EHV charges'!$A:$P,COLUMN(E304)+4,FALSE)),"")</f>
        <v>1.6639999999999999</v>
      </c>
      <c r="F304" s="304">
        <f>IFERROR(IF(VLOOKUP($A304,'Annex 2 Designated EHV charges'!$A:$P,COLUMN(F304)+4,FALSE)=0,"",VLOOKUP($A304,'Annex 2 Designated EHV charges'!$A:$P,COLUMN(F304)+4,FALSE)),"")</f>
        <v>126.68</v>
      </c>
      <c r="G304" s="304">
        <f>IFERROR(IF(VLOOKUP($A304,'Annex 2 Designated EHV charges'!$A:$P,COLUMN(G304)+4,FALSE)=0,"",VLOOKUP($A304,'Annex 2 Designated EHV charges'!$A:$P,COLUMN(G304)+4,FALSE)),"")</f>
        <v>2.73</v>
      </c>
      <c r="H304" s="304">
        <f>IFERROR(IF(VLOOKUP($A304,'Annex 2 Designated EHV charges'!$A:$P,COLUMN(H304)+4,FALSE)=0,"",VLOOKUP($A304,'Annex 2 Designated EHV charges'!$A:$P,COLUMN(H304)+4,FALSE)),"")</f>
        <v>2.73</v>
      </c>
    </row>
    <row r="305" spans="1:8" x14ac:dyDescent="0.2">
      <c r="A305" s="91" t="str">
        <f t="array" ref="A305">IFERROR(INDEX('Annex 2 Designated EHV charges'!$A$11:$A$400, MATCH(0, IF(ISBLANK('Annex 2 Designated EHV charges'!$A$11:$A$400),1, COUNTIF(A$4:$A304, 'Annex 2 Designated EHV charges'!$A$11:$A$400)), 0)),"")</f>
        <v>New Import 75</v>
      </c>
      <c r="B305" s="91" t="str">
        <f>IF($A305="","",VLOOKUP($A305,'Annex 2 Designated EHV charges'!$A:$O,2,0))</f>
        <v>New Import 75</v>
      </c>
      <c r="C305" s="92" t="str">
        <f>IF($A305="","",VLOOKUP($A305,'Annex 2 Designated EHV charges'!$A:$O,3,0))</f>
        <v>New Import 75</v>
      </c>
      <c r="D305" s="91" t="str">
        <f>IF($A305="","",VLOOKUP($A305,'Annex 2 Designated EHV charges'!$A:$O,7,0))</f>
        <v>Shirebrook Wind Farm</v>
      </c>
      <c r="E305" s="94">
        <f>IFERROR(IF(VLOOKUP($A305,'Annex 2 Designated EHV charges'!$A:$P,COLUMN(E305)+4,FALSE)=0,"",VLOOKUP($A305,'Annex 2 Designated EHV charges'!$A:$P,COLUMN(E305)+4,FALSE)),"")</f>
        <v>1.2989999999999999</v>
      </c>
      <c r="F305" s="304">
        <f>IFERROR(IF(VLOOKUP($A305,'Annex 2 Designated EHV charges'!$A:$P,COLUMN(F305)+4,FALSE)=0,"",VLOOKUP($A305,'Annex 2 Designated EHV charges'!$A:$P,COLUMN(F305)+4,FALSE)),"")</f>
        <v>2.98</v>
      </c>
      <c r="G305" s="304">
        <f>IFERROR(IF(VLOOKUP($A305,'Annex 2 Designated EHV charges'!$A:$P,COLUMN(G305)+4,FALSE)=0,"",VLOOKUP($A305,'Annex 2 Designated EHV charges'!$A:$P,COLUMN(G305)+4,FALSE)),"")</f>
        <v>0.92</v>
      </c>
      <c r="H305" s="304">
        <f>IFERROR(IF(VLOOKUP($A305,'Annex 2 Designated EHV charges'!$A:$P,COLUMN(H305)+4,FALSE)=0,"",VLOOKUP($A305,'Annex 2 Designated EHV charges'!$A:$P,COLUMN(H305)+4,FALSE)),"")</f>
        <v>0.92</v>
      </c>
    </row>
    <row r="306" spans="1:8" x14ac:dyDescent="0.2">
      <c r="A306" s="91" t="str">
        <f t="array" ref="A306">IFERROR(INDEX('Annex 2 Designated EHV charges'!$A$11:$A$400, MATCH(0, IF(ISBLANK('Annex 2 Designated EHV charges'!$A$11:$A$400),1, COUNTIF(A$4:$A305, 'Annex 2 Designated EHV charges'!$A$11:$A$400)), 0)),"")</f>
        <v>New Import 76</v>
      </c>
      <c r="B306" s="91" t="str">
        <f>IF($A306="","",VLOOKUP($A306,'Annex 2 Designated EHV charges'!$A:$O,2,0))</f>
        <v>New Import 76</v>
      </c>
      <c r="C306" s="92" t="str">
        <f>IF($A306="","",VLOOKUP($A306,'Annex 2 Designated EHV charges'!$A:$O,3,0))</f>
        <v>New Import 76</v>
      </c>
      <c r="D306" s="91" t="str">
        <f>IF($A306="","",VLOOKUP($A306,'Annex 2 Designated EHV charges'!$A:$O,7,0))</f>
        <v>Shireoaks Hall Farm PV</v>
      </c>
      <c r="E306" s="94">
        <f>IFERROR(IF(VLOOKUP($A306,'Annex 2 Designated EHV charges'!$A:$P,COLUMN(E306)+4,FALSE)=0,"",VLOOKUP($A306,'Annex 2 Designated EHV charges'!$A:$P,COLUMN(E306)+4,FALSE)),"")</f>
        <v>0.503</v>
      </c>
      <c r="F306" s="304">
        <f>IFERROR(IF(VLOOKUP($A306,'Annex 2 Designated EHV charges'!$A:$P,COLUMN(F306)+4,FALSE)=0,"",VLOOKUP($A306,'Annex 2 Designated EHV charges'!$A:$P,COLUMN(F306)+4,FALSE)),"")</f>
        <v>7.75</v>
      </c>
      <c r="G306" s="304">
        <f>IFERROR(IF(VLOOKUP($A306,'Annex 2 Designated EHV charges'!$A:$P,COLUMN(G306)+4,FALSE)=0,"",VLOOKUP($A306,'Annex 2 Designated EHV charges'!$A:$P,COLUMN(G306)+4,FALSE)),"")</f>
        <v>1.94</v>
      </c>
      <c r="H306" s="304">
        <f>IFERROR(IF(VLOOKUP($A306,'Annex 2 Designated EHV charges'!$A:$P,COLUMN(H306)+4,FALSE)=0,"",VLOOKUP($A306,'Annex 2 Designated EHV charges'!$A:$P,COLUMN(H306)+4,FALSE)),"")</f>
        <v>1.94</v>
      </c>
    </row>
    <row r="307" spans="1:8" x14ac:dyDescent="0.2">
      <c r="A307" s="91" t="str">
        <f t="array" ref="A307">IFERROR(INDEX('Annex 2 Designated EHV charges'!$A$11:$A$400, MATCH(0, IF(ISBLANK('Annex 2 Designated EHV charges'!$A$11:$A$400),1, COUNTIF(A$4:$A306, 'Annex 2 Designated EHV charges'!$A$11:$A$400)), 0)),"")</f>
        <v>New Import 77</v>
      </c>
      <c r="B307" s="91" t="str">
        <f>IF($A307="","",VLOOKUP($A307,'Annex 2 Designated EHV charges'!$A:$O,2,0))</f>
        <v>New Import 77</v>
      </c>
      <c r="C307" s="92" t="str">
        <f>IF($A307="","",VLOOKUP($A307,'Annex 2 Designated EHV charges'!$A:$O,3,0))</f>
        <v>New Import 77</v>
      </c>
      <c r="D307" s="91" t="str">
        <f>IF($A307="","",VLOOKUP($A307,'Annex 2 Designated EHV charges'!$A:$O,7,0))</f>
        <v>Smart Parc</v>
      </c>
      <c r="E307" s="94">
        <f>IFERROR(IF(VLOOKUP($A307,'Annex 2 Designated EHV charges'!$A:$P,COLUMN(E307)+4,FALSE)=0,"",VLOOKUP($A307,'Annex 2 Designated EHV charges'!$A:$P,COLUMN(E307)+4,FALSE)),"")</f>
        <v>2.8119999999999998</v>
      </c>
      <c r="F307" s="304">
        <f>IFERROR(IF(VLOOKUP($A307,'Annex 2 Designated EHV charges'!$A:$P,COLUMN(F307)+4,FALSE)=0,"",VLOOKUP($A307,'Annex 2 Designated EHV charges'!$A:$P,COLUMN(F307)+4,FALSE)),"")</f>
        <v>312.82999999999993</v>
      </c>
      <c r="G307" s="304">
        <f>IFERROR(IF(VLOOKUP($A307,'Annex 2 Designated EHV charges'!$A:$P,COLUMN(G307)+4,FALSE)=0,"",VLOOKUP($A307,'Annex 2 Designated EHV charges'!$A:$P,COLUMN(G307)+4,FALSE)),"")</f>
        <v>2.4500000000000002</v>
      </c>
      <c r="H307" s="304">
        <f>IFERROR(IF(VLOOKUP($A307,'Annex 2 Designated EHV charges'!$A:$P,COLUMN(H307)+4,FALSE)=0,"",VLOOKUP($A307,'Annex 2 Designated EHV charges'!$A:$P,COLUMN(H307)+4,FALSE)),"")</f>
        <v>2.4500000000000002</v>
      </c>
    </row>
    <row r="308" spans="1:8" x14ac:dyDescent="0.2">
      <c r="A308" s="91" t="str">
        <f t="array" ref="A308">IFERROR(INDEX('Annex 2 Designated EHV charges'!$A$11:$A$400, MATCH(0, IF(ISBLANK('Annex 2 Designated EHV charges'!$A$11:$A$400),1, COUNTIF(A$4:$A307, 'Annex 2 Designated EHV charges'!$A$11:$A$400)), 0)),"")</f>
        <v>New Import 78</v>
      </c>
      <c r="B308" s="91" t="str">
        <f>IF($A308="","",VLOOKUP($A308,'Annex 2 Designated EHV charges'!$A:$O,2,0))</f>
        <v>New Import 78</v>
      </c>
      <c r="C308" s="92" t="str">
        <f>IF($A308="","",VLOOKUP($A308,'Annex 2 Designated EHV charges'!$A:$O,3,0))</f>
        <v>New Import 78</v>
      </c>
      <c r="D308" s="91" t="str">
        <f>IF($A308="","",VLOOKUP($A308,'Annex 2 Designated EHV charges'!$A:$O,7,0))</f>
        <v>Soars Lodge Farm</v>
      </c>
      <c r="E308" s="94" t="str">
        <f>IFERROR(IF(VLOOKUP($A308,'Annex 2 Designated EHV charges'!$A:$P,COLUMN(E308)+4,FALSE)=0,"",VLOOKUP($A308,'Annex 2 Designated EHV charges'!$A:$P,COLUMN(E308)+4,FALSE)),"")</f>
        <v/>
      </c>
      <c r="F308" s="304">
        <f>IFERROR(IF(VLOOKUP($A308,'Annex 2 Designated EHV charges'!$A:$P,COLUMN(F308)+4,FALSE)=0,"",VLOOKUP($A308,'Annex 2 Designated EHV charges'!$A:$P,COLUMN(F308)+4,FALSE)),"")</f>
        <v>18.350000000000001</v>
      </c>
      <c r="G308" s="304">
        <f>IFERROR(IF(VLOOKUP($A308,'Annex 2 Designated EHV charges'!$A:$P,COLUMN(G308)+4,FALSE)=0,"",VLOOKUP($A308,'Annex 2 Designated EHV charges'!$A:$P,COLUMN(G308)+4,FALSE)),"")</f>
        <v>2.44</v>
      </c>
      <c r="H308" s="304">
        <f>IFERROR(IF(VLOOKUP($A308,'Annex 2 Designated EHV charges'!$A:$P,COLUMN(H308)+4,FALSE)=0,"",VLOOKUP($A308,'Annex 2 Designated EHV charges'!$A:$P,COLUMN(H308)+4,FALSE)),"")</f>
        <v>2.44</v>
      </c>
    </row>
    <row r="309" spans="1:8" x14ac:dyDescent="0.2">
      <c r="A309" s="91" t="str">
        <f t="array" ref="A309">IFERROR(INDEX('Annex 2 Designated EHV charges'!$A$11:$A$400, MATCH(0, IF(ISBLANK('Annex 2 Designated EHV charges'!$A$11:$A$400),1, COUNTIF(A$4:$A308, 'Annex 2 Designated EHV charges'!$A$11:$A$400)), 0)),"")</f>
        <v>New Import 79</v>
      </c>
      <c r="B309" s="91" t="str">
        <f>IF($A309="","",VLOOKUP($A309,'Annex 2 Designated EHV charges'!$A:$O,2,0))</f>
        <v>New Import 79</v>
      </c>
      <c r="C309" s="92" t="str">
        <f>IF($A309="","",VLOOKUP($A309,'Annex 2 Designated EHV charges'!$A:$O,3,0))</f>
        <v>New Import 79</v>
      </c>
      <c r="D309" s="91" t="str">
        <f>IF($A309="","",VLOOKUP($A309,'Annex 2 Designated EHV charges'!$A:$O,7,0))</f>
        <v>South Wheatley PV</v>
      </c>
      <c r="E309" s="94" t="str">
        <f>IFERROR(IF(VLOOKUP($A309,'Annex 2 Designated EHV charges'!$A:$P,COLUMN(E309)+4,FALSE)=0,"",VLOOKUP($A309,'Annex 2 Designated EHV charges'!$A:$P,COLUMN(E309)+4,FALSE)),"")</f>
        <v/>
      </c>
      <c r="F309" s="304">
        <f>IFERROR(IF(VLOOKUP($A309,'Annex 2 Designated EHV charges'!$A:$P,COLUMN(F309)+4,FALSE)=0,"",VLOOKUP($A309,'Annex 2 Designated EHV charges'!$A:$P,COLUMN(F309)+4,FALSE)),"")</f>
        <v>1.17</v>
      </c>
      <c r="G309" s="304">
        <f>IFERROR(IF(VLOOKUP($A309,'Annex 2 Designated EHV charges'!$A:$P,COLUMN(G309)+4,FALSE)=0,"",VLOOKUP($A309,'Annex 2 Designated EHV charges'!$A:$P,COLUMN(G309)+4,FALSE)),"")</f>
        <v>1.05</v>
      </c>
      <c r="H309" s="304">
        <f>IFERROR(IF(VLOOKUP($A309,'Annex 2 Designated EHV charges'!$A:$P,COLUMN(H309)+4,FALSE)=0,"",VLOOKUP($A309,'Annex 2 Designated EHV charges'!$A:$P,COLUMN(H309)+4,FALSE)),"")</f>
        <v>1.05</v>
      </c>
    </row>
    <row r="310" spans="1:8" x14ac:dyDescent="0.2">
      <c r="A310" s="91" t="str">
        <f t="array" ref="A310">IFERROR(INDEX('Annex 2 Designated EHV charges'!$A$11:$A$400, MATCH(0, IF(ISBLANK('Annex 2 Designated EHV charges'!$A$11:$A$400),1, COUNTIF(A$4:$A309, 'Annex 2 Designated EHV charges'!$A$11:$A$400)), 0)),"")</f>
        <v>New Import 80</v>
      </c>
      <c r="B310" s="91" t="str">
        <f>IF($A310="","",VLOOKUP($A310,'Annex 2 Designated EHV charges'!$A:$O,2,0))</f>
        <v>New Import 80</v>
      </c>
      <c r="C310" s="92" t="str">
        <f>IF($A310="","",VLOOKUP($A310,'Annex 2 Designated EHV charges'!$A:$O,3,0))</f>
        <v>New Import 80</v>
      </c>
      <c r="D310" s="91" t="str">
        <f>IF($A310="","",VLOOKUP($A310,'Annex 2 Designated EHV charges'!$A:$O,7,0))</f>
        <v>Sparrow Lodge Farm</v>
      </c>
      <c r="E310" s="94" t="str">
        <f>IFERROR(IF(VLOOKUP($A310,'Annex 2 Designated EHV charges'!$A:$P,COLUMN(E310)+4,FALSE)=0,"",VLOOKUP($A310,'Annex 2 Designated EHV charges'!$A:$P,COLUMN(E310)+4,FALSE)),"")</f>
        <v/>
      </c>
      <c r="F310" s="304">
        <f>IFERROR(IF(VLOOKUP($A310,'Annex 2 Designated EHV charges'!$A:$P,COLUMN(F310)+4,FALSE)=0,"",VLOOKUP($A310,'Annex 2 Designated EHV charges'!$A:$P,COLUMN(F310)+4,FALSE)),"")</f>
        <v>0.78</v>
      </c>
      <c r="G310" s="304">
        <f>IFERROR(IF(VLOOKUP($A310,'Annex 2 Designated EHV charges'!$A:$P,COLUMN(G310)+4,FALSE)=0,"",VLOOKUP($A310,'Annex 2 Designated EHV charges'!$A:$P,COLUMN(G310)+4,FALSE)),"")</f>
        <v>3.21</v>
      </c>
      <c r="H310" s="304">
        <f>IFERROR(IF(VLOOKUP($A310,'Annex 2 Designated EHV charges'!$A:$P,COLUMN(H310)+4,FALSE)=0,"",VLOOKUP($A310,'Annex 2 Designated EHV charges'!$A:$P,COLUMN(H310)+4,FALSE)),"")</f>
        <v>3.21</v>
      </c>
    </row>
    <row r="311" spans="1:8" x14ac:dyDescent="0.2">
      <c r="A311" s="91" t="str">
        <f t="array" ref="A311">IFERROR(INDEX('Annex 2 Designated EHV charges'!$A$11:$A$400, MATCH(0, IF(ISBLANK('Annex 2 Designated EHV charges'!$A$11:$A$400),1, COUNTIF(A$4:$A310, 'Annex 2 Designated EHV charges'!$A$11:$A$400)), 0)),"")</f>
        <v>New Import 81</v>
      </c>
      <c r="B311" s="91" t="str">
        <f>IF($A311="","",VLOOKUP($A311,'Annex 2 Designated EHV charges'!$A:$O,2,0))</f>
        <v>New Import 81</v>
      </c>
      <c r="C311" s="92" t="str">
        <f>IF($A311="","",VLOOKUP($A311,'Annex 2 Designated EHV charges'!$A:$O,3,0))</f>
        <v>New Import 81</v>
      </c>
      <c r="D311" s="91" t="str">
        <f>IF($A311="","",VLOOKUP($A311,'Annex 2 Designated EHV charges'!$A:$O,7,0))</f>
        <v>Staveley Works</v>
      </c>
      <c r="E311" s="94">
        <f>IFERROR(IF(VLOOKUP($A311,'Annex 2 Designated EHV charges'!$A:$P,COLUMN(E311)+4,FALSE)=0,"",VLOOKUP($A311,'Annex 2 Designated EHV charges'!$A:$P,COLUMN(E311)+4,FALSE)),"")</f>
        <v>0.50700000000000001</v>
      </c>
      <c r="F311" s="304">
        <f>IFERROR(IF(VLOOKUP($A311,'Annex 2 Designated EHV charges'!$A:$P,COLUMN(F311)+4,FALSE)=0,"",VLOOKUP($A311,'Annex 2 Designated EHV charges'!$A:$P,COLUMN(F311)+4,FALSE)),"")</f>
        <v>34.78</v>
      </c>
      <c r="G311" s="304">
        <f>IFERROR(IF(VLOOKUP($A311,'Annex 2 Designated EHV charges'!$A:$P,COLUMN(G311)+4,FALSE)=0,"",VLOOKUP($A311,'Annex 2 Designated EHV charges'!$A:$P,COLUMN(G311)+4,FALSE)),"")</f>
        <v>1.39</v>
      </c>
      <c r="H311" s="304">
        <f>IFERROR(IF(VLOOKUP($A311,'Annex 2 Designated EHV charges'!$A:$P,COLUMN(H311)+4,FALSE)=0,"",VLOOKUP($A311,'Annex 2 Designated EHV charges'!$A:$P,COLUMN(H311)+4,FALSE)),"")</f>
        <v>1.39</v>
      </c>
    </row>
    <row r="312" spans="1:8" x14ac:dyDescent="0.2">
      <c r="A312" s="91" t="str">
        <f t="array" ref="A312">IFERROR(INDEX('Annex 2 Designated EHV charges'!$A$11:$A$400, MATCH(0, IF(ISBLANK('Annex 2 Designated EHV charges'!$A$11:$A$400),1, COUNTIF(A$4:$A311, 'Annex 2 Designated EHV charges'!$A$11:$A$400)), 0)),"")</f>
        <v>New Import 82</v>
      </c>
      <c r="B312" s="91" t="str">
        <f>IF($A312="","",VLOOKUP($A312,'Annex 2 Designated EHV charges'!$A:$O,2,0))</f>
        <v>New Import 82</v>
      </c>
      <c r="C312" s="92" t="str">
        <f>IF($A312="","",VLOOKUP($A312,'Annex 2 Designated EHV charges'!$A:$O,3,0))</f>
        <v>New Import 82</v>
      </c>
      <c r="D312" s="91" t="str">
        <f>IF($A312="","",VLOOKUP($A312,'Annex 2 Designated EHV charges'!$A:$O,7,0))</f>
        <v>Stourton Estate</v>
      </c>
      <c r="E312" s="94" t="str">
        <f>IFERROR(IF(VLOOKUP($A312,'Annex 2 Designated EHV charges'!$A:$P,COLUMN(E312)+4,FALSE)=0,"",VLOOKUP($A312,'Annex 2 Designated EHV charges'!$A:$P,COLUMN(E312)+4,FALSE)),"")</f>
        <v/>
      </c>
      <c r="F312" s="304">
        <f>IFERROR(IF(VLOOKUP($A312,'Annex 2 Designated EHV charges'!$A:$P,COLUMN(F312)+4,FALSE)=0,"",VLOOKUP($A312,'Annex 2 Designated EHV charges'!$A:$P,COLUMN(F312)+4,FALSE)),"")</f>
        <v>15.31</v>
      </c>
      <c r="G312" s="304">
        <f>IFERROR(IF(VLOOKUP($A312,'Annex 2 Designated EHV charges'!$A:$P,COLUMN(G312)+4,FALSE)=0,"",VLOOKUP($A312,'Annex 2 Designated EHV charges'!$A:$P,COLUMN(G312)+4,FALSE)),"")</f>
        <v>1.05</v>
      </c>
      <c r="H312" s="304">
        <f>IFERROR(IF(VLOOKUP($A312,'Annex 2 Designated EHV charges'!$A:$P,COLUMN(H312)+4,FALSE)=0,"",VLOOKUP($A312,'Annex 2 Designated EHV charges'!$A:$P,COLUMN(H312)+4,FALSE)),"")</f>
        <v>1.05</v>
      </c>
    </row>
    <row r="313" spans="1:8" x14ac:dyDescent="0.2">
      <c r="A313" s="91" t="str">
        <f t="array" ref="A313">IFERROR(INDEX('Annex 2 Designated EHV charges'!$A$11:$A$400, MATCH(0, IF(ISBLANK('Annex 2 Designated EHV charges'!$A$11:$A$400),1, COUNTIF(A$4:$A312, 'Annex 2 Designated EHV charges'!$A$11:$A$400)), 0)),"")</f>
        <v>New Import 83</v>
      </c>
      <c r="B313" s="91" t="str">
        <f>IF($A313="","",VLOOKUP($A313,'Annex 2 Designated EHV charges'!$A:$O,2,0))</f>
        <v>New Import 83</v>
      </c>
      <c r="C313" s="92" t="str">
        <f>IF($A313="","",VLOOKUP($A313,'Annex 2 Designated EHV charges'!$A:$O,3,0))</f>
        <v>New Import 83</v>
      </c>
      <c r="D313" s="91" t="str">
        <f>IF($A313="","",VLOOKUP($A313,'Annex 2 Designated EHV charges'!$A:$O,7,0))</f>
        <v>Stow Park Farm ESS &amp; PV</v>
      </c>
      <c r="E313" s="94" t="str">
        <f>IFERROR(IF(VLOOKUP($A313,'Annex 2 Designated EHV charges'!$A:$P,COLUMN(E313)+4,FALSE)=0,"",VLOOKUP($A313,'Annex 2 Designated EHV charges'!$A:$P,COLUMN(E313)+4,FALSE)),"")</f>
        <v/>
      </c>
      <c r="F313" s="304">
        <f>IFERROR(IF(VLOOKUP($A313,'Annex 2 Designated EHV charges'!$A:$P,COLUMN(F313)+4,FALSE)=0,"",VLOOKUP($A313,'Annex 2 Designated EHV charges'!$A:$P,COLUMN(F313)+4,FALSE)),"")</f>
        <v>13.16</v>
      </c>
      <c r="G313" s="304">
        <f>IFERROR(IF(VLOOKUP($A313,'Annex 2 Designated EHV charges'!$A:$P,COLUMN(G313)+4,FALSE)=0,"",VLOOKUP($A313,'Annex 2 Designated EHV charges'!$A:$P,COLUMN(G313)+4,FALSE)),"")</f>
        <v>0.84</v>
      </c>
      <c r="H313" s="304">
        <f>IFERROR(IF(VLOOKUP($A313,'Annex 2 Designated EHV charges'!$A:$P,COLUMN(H313)+4,FALSE)=0,"",VLOOKUP($A313,'Annex 2 Designated EHV charges'!$A:$P,COLUMN(H313)+4,FALSE)),"")</f>
        <v>0.84</v>
      </c>
    </row>
    <row r="314" spans="1:8" x14ac:dyDescent="0.2">
      <c r="A314" s="91" t="str">
        <f t="array" ref="A314">IFERROR(INDEX('Annex 2 Designated EHV charges'!$A$11:$A$400, MATCH(0, IF(ISBLANK('Annex 2 Designated EHV charges'!$A$11:$A$400),1, COUNTIF(A$4:$A313, 'Annex 2 Designated EHV charges'!$A$11:$A$400)), 0)),"")</f>
        <v>New Import 84</v>
      </c>
      <c r="B314" s="91" t="str">
        <f>IF($A314="","",VLOOKUP($A314,'Annex 2 Designated EHV charges'!$A:$O,2,0))</f>
        <v>New Import 84</v>
      </c>
      <c r="C314" s="92" t="str">
        <f>IF($A314="","",VLOOKUP($A314,'Annex 2 Designated EHV charges'!$A:$O,3,0))</f>
        <v>New Import 84</v>
      </c>
      <c r="D314" s="91" t="str">
        <f>IF($A314="","",VLOOKUP($A314,'Annex 2 Designated EHV charges'!$A:$O,7,0))</f>
        <v>Sudbury Estate</v>
      </c>
      <c r="E314" s="94" t="str">
        <f>IFERROR(IF(VLOOKUP($A314,'Annex 2 Designated EHV charges'!$A:$P,COLUMN(E314)+4,FALSE)=0,"",VLOOKUP($A314,'Annex 2 Designated EHV charges'!$A:$P,COLUMN(E314)+4,FALSE)),"")</f>
        <v/>
      </c>
      <c r="F314" s="304">
        <f>IFERROR(IF(VLOOKUP($A314,'Annex 2 Designated EHV charges'!$A:$P,COLUMN(F314)+4,FALSE)=0,"",VLOOKUP($A314,'Annex 2 Designated EHV charges'!$A:$P,COLUMN(F314)+4,FALSE)),"")</f>
        <v>467.09</v>
      </c>
      <c r="G314" s="304">
        <f>IFERROR(IF(VLOOKUP($A314,'Annex 2 Designated EHV charges'!$A:$P,COLUMN(G314)+4,FALSE)=0,"",VLOOKUP($A314,'Annex 2 Designated EHV charges'!$A:$P,COLUMN(G314)+4,FALSE)),"")</f>
        <v>2.77</v>
      </c>
      <c r="H314" s="304">
        <f>IFERROR(IF(VLOOKUP($A314,'Annex 2 Designated EHV charges'!$A:$P,COLUMN(H314)+4,FALSE)=0,"",VLOOKUP($A314,'Annex 2 Designated EHV charges'!$A:$P,COLUMN(H314)+4,FALSE)),"")</f>
        <v>2.77</v>
      </c>
    </row>
    <row r="315" spans="1:8" x14ac:dyDescent="0.2">
      <c r="A315" s="91" t="str">
        <f t="array" ref="A315">IFERROR(INDEX('Annex 2 Designated EHV charges'!$A$11:$A$400, MATCH(0, IF(ISBLANK('Annex 2 Designated EHV charges'!$A$11:$A$400),1, COUNTIF(A$4:$A314, 'Annex 2 Designated EHV charges'!$A$11:$A$400)), 0)),"")</f>
        <v>New Import 85</v>
      </c>
      <c r="B315" s="91" t="str">
        <f>IF($A315="","",VLOOKUP($A315,'Annex 2 Designated EHV charges'!$A:$O,2,0))</f>
        <v>New Import 85</v>
      </c>
      <c r="C315" s="92" t="str">
        <f>IF($A315="","",VLOOKUP($A315,'Annex 2 Designated EHV charges'!$A:$O,3,0))</f>
        <v>New Import 85</v>
      </c>
      <c r="D315" s="91" t="str">
        <f>IF($A315="","",VLOOKUP($A315,'Annex 2 Designated EHV charges'!$A:$O,7,0))</f>
        <v>Tachbrook Hill Farm</v>
      </c>
      <c r="E315" s="94">
        <f>IFERROR(IF(VLOOKUP($A315,'Annex 2 Designated EHV charges'!$A:$P,COLUMN(E315)+4,FALSE)=0,"",VLOOKUP($A315,'Annex 2 Designated EHV charges'!$A:$P,COLUMN(E315)+4,FALSE)),"")</f>
        <v>1.6639999999999999</v>
      </c>
      <c r="F315" s="304">
        <f>IFERROR(IF(VLOOKUP($A315,'Annex 2 Designated EHV charges'!$A:$P,COLUMN(F315)+4,FALSE)=0,"",VLOOKUP($A315,'Annex 2 Designated EHV charges'!$A:$P,COLUMN(F315)+4,FALSE)),"")</f>
        <v>1260.42</v>
      </c>
      <c r="G315" s="304">
        <f>IFERROR(IF(VLOOKUP($A315,'Annex 2 Designated EHV charges'!$A:$P,COLUMN(G315)+4,FALSE)=0,"",VLOOKUP($A315,'Annex 2 Designated EHV charges'!$A:$P,COLUMN(G315)+4,FALSE)),"")</f>
        <v>3.01</v>
      </c>
      <c r="H315" s="304">
        <f>IFERROR(IF(VLOOKUP($A315,'Annex 2 Designated EHV charges'!$A:$P,COLUMN(H315)+4,FALSE)=0,"",VLOOKUP($A315,'Annex 2 Designated EHV charges'!$A:$P,COLUMN(H315)+4,FALSE)),"")</f>
        <v>3.01</v>
      </c>
    </row>
    <row r="316" spans="1:8" x14ac:dyDescent="0.2">
      <c r="A316" s="91" t="str">
        <f t="array" ref="A316">IFERROR(INDEX('Annex 2 Designated EHV charges'!$A$11:$A$400, MATCH(0, IF(ISBLANK('Annex 2 Designated EHV charges'!$A$11:$A$400),1, COUNTIF(A$4:$A315, 'Annex 2 Designated EHV charges'!$A$11:$A$400)), 0)),"")</f>
        <v>New Import 86</v>
      </c>
      <c r="B316" s="91" t="str">
        <f>IF($A316="","",VLOOKUP($A316,'Annex 2 Designated EHV charges'!$A:$O,2,0))</f>
        <v>New Import 86</v>
      </c>
      <c r="C316" s="92" t="str">
        <f>IF($A316="","",VLOOKUP($A316,'Annex 2 Designated EHV charges'!$A:$O,3,0))</f>
        <v>New Import 86</v>
      </c>
      <c r="D316" s="91" t="str">
        <f>IF($A316="","",VLOOKUP($A316,'Annex 2 Designated EHV charges'!$A:$O,7,0))</f>
        <v>Thornton Solar Farm</v>
      </c>
      <c r="E316" s="94" t="str">
        <f>IFERROR(IF(VLOOKUP($A316,'Annex 2 Designated EHV charges'!$A:$P,COLUMN(E316)+4,FALSE)=0,"",VLOOKUP($A316,'Annex 2 Designated EHV charges'!$A:$P,COLUMN(E316)+4,FALSE)),"")</f>
        <v/>
      </c>
      <c r="F316" s="304">
        <f>IFERROR(IF(VLOOKUP($A316,'Annex 2 Designated EHV charges'!$A:$P,COLUMN(F316)+4,FALSE)=0,"",VLOOKUP($A316,'Annex 2 Designated EHV charges'!$A:$P,COLUMN(F316)+4,FALSE)),"")</f>
        <v>7.43</v>
      </c>
      <c r="G316" s="304">
        <f>IFERROR(IF(VLOOKUP($A316,'Annex 2 Designated EHV charges'!$A:$P,COLUMN(G316)+4,FALSE)=0,"",VLOOKUP($A316,'Annex 2 Designated EHV charges'!$A:$P,COLUMN(G316)+4,FALSE)),"")</f>
        <v>3.26</v>
      </c>
      <c r="H316" s="304">
        <f>IFERROR(IF(VLOOKUP($A316,'Annex 2 Designated EHV charges'!$A:$P,COLUMN(H316)+4,FALSE)=0,"",VLOOKUP($A316,'Annex 2 Designated EHV charges'!$A:$P,COLUMN(H316)+4,FALSE)),"")</f>
        <v>3.26</v>
      </c>
    </row>
    <row r="317" spans="1:8" x14ac:dyDescent="0.2">
      <c r="A317" s="91" t="str">
        <f t="array" ref="A317">IFERROR(INDEX('Annex 2 Designated EHV charges'!$A$11:$A$400, MATCH(0, IF(ISBLANK('Annex 2 Designated EHV charges'!$A$11:$A$400),1, COUNTIF(A$4:$A316, 'Annex 2 Designated EHV charges'!$A$11:$A$400)), 0)),"")</f>
        <v>New Import 87</v>
      </c>
      <c r="B317" s="91" t="str">
        <f>IF($A317="","",VLOOKUP($A317,'Annex 2 Designated EHV charges'!$A:$O,2,0))</f>
        <v>New Import 87</v>
      </c>
      <c r="C317" s="92" t="str">
        <f>IF($A317="","",VLOOKUP($A317,'Annex 2 Designated EHV charges'!$A:$O,3,0))</f>
        <v>New Import 87</v>
      </c>
      <c r="D317" s="91" t="str">
        <f>IF($A317="","",VLOOKUP($A317,'Annex 2 Designated EHV charges'!$A:$O,7,0))</f>
        <v>Thorpe Constantine Solar</v>
      </c>
      <c r="E317" s="94" t="str">
        <f>IFERROR(IF(VLOOKUP($A317,'Annex 2 Designated EHV charges'!$A:$P,COLUMN(E317)+4,FALSE)=0,"",VLOOKUP($A317,'Annex 2 Designated EHV charges'!$A:$P,COLUMN(E317)+4,FALSE)),"")</f>
        <v/>
      </c>
      <c r="F317" s="304">
        <f>IFERROR(IF(VLOOKUP($A317,'Annex 2 Designated EHV charges'!$A:$P,COLUMN(F317)+4,FALSE)=0,"",VLOOKUP($A317,'Annex 2 Designated EHV charges'!$A:$P,COLUMN(F317)+4,FALSE)),"")</f>
        <v>2.8</v>
      </c>
      <c r="G317" s="304">
        <f>IFERROR(IF(VLOOKUP($A317,'Annex 2 Designated EHV charges'!$A:$P,COLUMN(G317)+4,FALSE)=0,"",VLOOKUP($A317,'Annex 2 Designated EHV charges'!$A:$P,COLUMN(G317)+4,FALSE)),"")</f>
        <v>1.05</v>
      </c>
      <c r="H317" s="304">
        <f>IFERROR(IF(VLOOKUP($A317,'Annex 2 Designated EHV charges'!$A:$P,COLUMN(H317)+4,FALSE)=0,"",VLOOKUP($A317,'Annex 2 Designated EHV charges'!$A:$P,COLUMN(H317)+4,FALSE)),"")</f>
        <v>1.05</v>
      </c>
    </row>
    <row r="318" spans="1:8" x14ac:dyDescent="0.2">
      <c r="A318" s="91" t="str">
        <f t="array" ref="A318">IFERROR(INDEX('Annex 2 Designated EHV charges'!$A$11:$A$400, MATCH(0, IF(ISBLANK('Annex 2 Designated EHV charges'!$A$11:$A$400),1, COUNTIF(A$4:$A317, 'Annex 2 Designated EHV charges'!$A$11:$A$400)), 0)),"")</f>
        <v>New Import 88</v>
      </c>
      <c r="B318" s="91" t="str">
        <f>IF($A318="","",VLOOKUP($A318,'Annex 2 Designated EHV charges'!$A:$O,2,0))</f>
        <v>New Import 88</v>
      </c>
      <c r="C318" s="92" t="str">
        <f>IF($A318="","",VLOOKUP($A318,'Annex 2 Designated EHV charges'!$A:$O,3,0))</f>
        <v>New Import 88</v>
      </c>
      <c r="D318" s="91" t="str">
        <f>IF($A318="","",VLOOKUP($A318,'Annex 2 Designated EHV charges'!$A:$O,7,0))</f>
        <v>Thurlaston Estate Solar Farm</v>
      </c>
      <c r="E318" s="94" t="str">
        <f>IFERROR(IF(VLOOKUP($A318,'Annex 2 Designated EHV charges'!$A:$P,COLUMN(E318)+4,FALSE)=0,"",VLOOKUP($A318,'Annex 2 Designated EHV charges'!$A:$P,COLUMN(E318)+4,FALSE)),"")</f>
        <v/>
      </c>
      <c r="F318" s="304">
        <f>IFERROR(IF(VLOOKUP($A318,'Annex 2 Designated EHV charges'!$A:$P,COLUMN(F318)+4,FALSE)=0,"",VLOOKUP($A318,'Annex 2 Designated EHV charges'!$A:$P,COLUMN(F318)+4,FALSE)),"")</f>
        <v>22.41</v>
      </c>
      <c r="G318" s="304">
        <f>IFERROR(IF(VLOOKUP($A318,'Annex 2 Designated EHV charges'!$A:$P,COLUMN(G318)+4,FALSE)=0,"",VLOOKUP($A318,'Annex 2 Designated EHV charges'!$A:$P,COLUMN(G318)+4,FALSE)),"")</f>
        <v>2.4</v>
      </c>
      <c r="H318" s="304">
        <f>IFERROR(IF(VLOOKUP($A318,'Annex 2 Designated EHV charges'!$A:$P,COLUMN(H318)+4,FALSE)=0,"",VLOOKUP($A318,'Annex 2 Designated EHV charges'!$A:$P,COLUMN(H318)+4,FALSE)),"")</f>
        <v>2.4</v>
      </c>
    </row>
    <row r="319" spans="1:8" x14ac:dyDescent="0.2">
      <c r="A319" s="91" t="str">
        <f t="array" ref="A319">IFERROR(INDEX('Annex 2 Designated EHV charges'!$A$11:$A$400, MATCH(0, IF(ISBLANK('Annex 2 Designated EHV charges'!$A$11:$A$400),1, COUNTIF(A$4:$A318, 'Annex 2 Designated EHV charges'!$A$11:$A$400)), 0)),"")</f>
        <v>New Import 89</v>
      </c>
      <c r="B319" s="91" t="str">
        <f>IF($A319="","",VLOOKUP($A319,'Annex 2 Designated EHV charges'!$A:$O,2,0))</f>
        <v>New Import 89</v>
      </c>
      <c r="C319" s="92" t="str">
        <f>IF($A319="","",VLOOKUP($A319,'Annex 2 Designated EHV charges'!$A:$O,3,0))</f>
        <v>New Import 89</v>
      </c>
      <c r="D319" s="91" t="str">
        <f>IF($A319="","",VLOOKUP($A319,'Annex 2 Designated EHV charges'!$A:$O,7,0))</f>
        <v>Tiln Farm Solar Retford PV</v>
      </c>
      <c r="E319" s="94" t="str">
        <f>IFERROR(IF(VLOOKUP($A319,'Annex 2 Designated EHV charges'!$A:$P,COLUMN(E319)+4,FALSE)=0,"",VLOOKUP($A319,'Annex 2 Designated EHV charges'!$A:$P,COLUMN(E319)+4,FALSE)),"")</f>
        <v/>
      </c>
      <c r="F319" s="304">
        <f>IFERROR(IF(VLOOKUP($A319,'Annex 2 Designated EHV charges'!$A:$P,COLUMN(F319)+4,FALSE)=0,"",VLOOKUP($A319,'Annex 2 Designated EHV charges'!$A:$P,COLUMN(F319)+4,FALSE)),"")</f>
        <v>311.43</v>
      </c>
      <c r="G319" s="304">
        <f>IFERROR(IF(VLOOKUP($A319,'Annex 2 Designated EHV charges'!$A:$P,COLUMN(G319)+4,FALSE)=0,"",VLOOKUP($A319,'Annex 2 Designated EHV charges'!$A:$P,COLUMN(G319)+4,FALSE)),"")</f>
        <v>1.05</v>
      </c>
      <c r="H319" s="304">
        <f>IFERROR(IF(VLOOKUP($A319,'Annex 2 Designated EHV charges'!$A:$P,COLUMN(H319)+4,FALSE)=0,"",VLOOKUP($A319,'Annex 2 Designated EHV charges'!$A:$P,COLUMN(H319)+4,FALSE)),"")</f>
        <v>1.05</v>
      </c>
    </row>
    <row r="320" spans="1:8" x14ac:dyDescent="0.2">
      <c r="A320" s="91" t="str">
        <f t="array" ref="A320">IFERROR(INDEX('Annex 2 Designated EHV charges'!$A$11:$A$400, MATCH(0, IF(ISBLANK('Annex 2 Designated EHV charges'!$A$11:$A$400),1, COUNTIF(A$4:$A319, 'Annex 2 Designated EHV charges'!$A$11:$A$400)), 0)),"")</f>
        <v>New Import 90</v>
      </c>
      <c r="B320" s="91" t="str">
        <f>IF($A320="","",VLOOKUP($A320,'Annex 2 Designated EHV charges'!$A:$O,2,0))</f>
        <v>New Import 90</v>
      </c>
      <c r="C320" s="92" t="str">
        <f>IF($A320="","",VLOOKUP($A320,'Annex 2 Designated EHV charges'!$A:$O,3,0))</f>
        <v>New Import 90</v>
      </c>
      <c r="D320" s="91" t="str">
        <f>IF($A320="","",VLOOKUP($A320,'Annex 2 Designated EHV charges'!$A:$O,7,0))</f>
        <v>Tolldish Hall PV</v>
      </c>
      <c r="E320" s="94">
        <f>IFERROR(IF(VLOOKUP($A320,'Annex 2 Designated EHV charges'!$A:$P,COLUMN(E320)+4,FALSE)=0,"",VLOOKUP($A320,'Annex 2 Designated EHV charges'!$A:$P,COLUMN(E320)+4,FALSE)),"")</f>
        <v>1.6259999999999999</v>
      </c>
      <c r="F320" s="304">
        <f>IFERROR(IF(VLOOKUP($A320,'Annex 2 Designated EHV charges'!$A:$P,COLUMN(F320)+4,FALSE)=0,"",VLOOKUP($A320,'Annex 2 Designated EHV charges'!$A:$P,COLUMN(F320)+4,FALSE)),"")</f>
        <v>16.59</v>
      </c>
      <c r="G320" s="304">
        <f>IFERROR(IF(VLOOKUP($A320,'Annex 2 Designated EHV charges'!$A:$P,COLUMN(G320)+4,FALSE)=0,"",VLOOKUP($A320,'Annex 2 Designated EHV charges'!$A:$P,COLUMN(G320)+4,FALSE)),"")</f>
        <v>1.54</v>
      </c>
      <c r="H320" s="304">
        <f>IFERROR(IF(VLOOKUP($A320,'Annex 2 Designated EHV charges'!$A:$P,COLUMN(H320)+4,FALSE)=0,"",VLOOKUP($A320,'Annex 2 Designated EHV charges'!$A:$P,COLUMN(H320)+4,FALSE)),"")</f>
        <v>1.54</v>
      </c>
    </row>
    <row r="321" spans="1:8" x14ac:dyDescent="0.2">
      <c r="A321" s="91" t="str">
        <f t="array" ref="A321">IFERROR(INDEX('Annex 2 Designated EHV charges'!$A$11:$A$400, MATCH(0, IF(ISBLANK('Annex 2 Designated EHV charges'!$A$11:$A$400),1, COUNTIF(A$4:$A320, 'Annex 2 Designated EHV charges'!$A$11:$A$400)), 0)),"")</f>
        <v>New Import 91</v>
      </c>
      <c r="B321" s="91" t="str">
        <f>IF($A321="","",VLOOKUP($A321,'Annex 2 Designated EHV charges'!$A:$O,2,0))</f>
        <v>New Import 91</v>
      </c>
      <c r="C321" s="92" t="str">
        <f>IF($A321="","",VLOOKUP($A321,'Annex 2 Designated EHV charges'!$A:$O,3,0))</f>
        <v>New Import 91</v>
      </c>
      <c r="D321" s="91" t="str">
        <f>IF($A321="","",VLOOKUP($A321,'Annex 2 Designated EHV charges'!$A:$O,7,0))</f>
        <v>Tuckey Farm PV</v>
      </c>
      <c r="E321" s="94" t="str">
        <f>IFERROR(IF(VLOOKUP($A321,'Annex 2 Designated EHV charges'!$A:$P,COLUMN(E321)+4,FALSE)=0,"",VLOOKUP($A321,'Annex 2 Designated EHV charges'!$A:$P,COLUMN(E321)+4,FALSE)),"")</f>
        <v/>
      </c>
      <c r="F321" s="304">
        <f>IFERROR(IF(VLOOKUP($A321,'Annex 2 Designated EHV charges'!$A:$P,COLUMN(F321)+4,FALSE)=0,"",VLOOKUP($A321,'Annex 2 Designated EHV charges'!$A:$P,COLUMN(F321)+4,FALSE)),"")</f>
        <v>2.94</v>
      </c>
      <c r="G321" s="304">
        <f>IFERROR(IF(VLOOKUP($A321,'Annex 2 Designated EHV charges'!$A:$P,COLUMN(G321)+4,FALSE)=0,"",VLOOKUP($A321,'Annex 2 Designated EHV charges'!$A:$P,COLUMN(G321)+4,FALSE)),"")</f>
        <v>1.1200000000000001</v>
      </c>
      <c r="H321" s="304">
        <f>IFERROR(IF(VLOOKUP($A321,'Annex 2 Designated EHV charges'!$A:$P,COLUMN(H321)+4,FALSE)=0,"",VLOOKUP($A321,'Annex 2 Designated EHV charges'!$A:$P,COLUMN(H321)+4,FALSE)),"")</f>
        <v>1.1200000000000001</v>
      </c>
    </row>
    <row r="322" spans="1:8" x14ac:dyDescent="0.2">
      <c r="A322" s="91" t="str">
        <f t="array" ref="A322">IFERROR(INDEX('Annex 2 Designated EHV charges'!$A$11:$A$400, MATCH(0, IF(ISBLANK('Annex 2 Designated EHV charges'!$A$11:$A$400),1, COUNTIF(A$4:$A321, 'Annex 2 Designated EHV charges'!$A$11:$A$400)), 0)),"")</f>
        <v>New Import 92</v>
      </c>
      <c r="B322" s="91" t="str">
        <f>IF($A322="","",VLOOKUP($A322,'Annex 2 Designated EHV charges'!$A:$O,2,0))</f>
        <v>New Import 92</v>
      </c>
      <c r="C322" s="92" t="str">
        <f>IF($A322="","",VLOOKUP($A322,'Annex 2 Designated EHV charges'!$A:$O,3,0))</f>
        <v>New Import 92</v>
      </c>
      <c r="D322" s="91" t="str">
        <f>IF($A322="","",VLOOKUP($A322,'Annex 2 Designated EHV charges'!$A:$O,7,0))</f>
        <v>Vauls Farm PV</v>
      </c>
      <c r="E322" s="94">
        <f>IFERROR(IF(VLOOKUP($A322,'Annex 2 Designated EHV charges'!$A:$P,COLUMN(E322)+4,FALSE)=0,"",VLOOKUP($A322,'Annex 2 Designated EHV charges'!$A:$P,COLUMN(E322)+4,FALSE)),"")</f>
        <v>1.6259999999999999</v>
      </c>
      <c r="F322" s="304">
        <f>IFERROR(IF(VLOOKUP($A322,'Annex 2 Designated EHV charges'!$A:$P,COLUMN(F322)+4,FALSE)=0,"",VLOOKUP($A322,'Annex 2 Designated EHV charges'!$A:$P,COLUMN(F322)+4,FALSE)),"")</f>
        <v>18.399999999999999</v>
      </c>
      <c r="G322" s="304">
        <f>IFERROR(IF(VLOOKUP($A322,'Annex 2 Designated EHV charges'!$A:$P,COLUMN(G322)+4,FALSE)=0,"",VLOOKUP($A322,'Annex 2 Designated EHV charges'!$A:$P,COLUMN(G322)+4,FALSE)),"")</f>
        <v>1.54</v>
      </c>
      <c r="H322" s="304">
        <f>IFERROR(IF(VLOOKUP($A322,'Annex 2 Designated EHV charges'!$A:$P,COLUMN(H322)+4,FALSE)=0,"",VLOOKUP($A322,'Annex 2 Designated EHV charges'!$A:$P,COLUMN(H322)+4,FALSE)),"")</f>
        <v>1.54</v>
      </c>
    </row>
    <row r="323" spans="1:8" x14ac:dyDescent="0.2">
      <c r="A323" s="91" t="str">
        <f t="array" ref="A323">IFERROR(INDEX('Annex 2 Designated EHV charges'!$A$11:$A$400, MATCH(0, IF(ISBLANK('Annex 2 Designated EHV charges'!$A$11:$A$400),1, COUNTIF(A$4:$A322, 'Annex 2 Designated EHV charges'!$A$11:$A$400)), 0)),"")</f>
        <v>New Import 93</v>
      </c>
      <c r="B323" s="91" t="str">
        <f>IF($A323="","",VLOOKUP($A323,'Annex 2 Designated EHV charges'!$A:$O,2,0))</f>
        <v>New Import 93</v>
      </c>
      <c r="C323" s="92" t="str">
        <f>IF($A323="","",VLOOKUP($A323,'Annex 2 Designated EHV charges'!$A:$O,3,0))</f>
        <v>New Import 93</v>
      </c>
      <c r="D323" s="91" t="str">
        <f>IF($A323="","",VLOOKUP($A323,'Annex 2 Designated EHV charges'!$A:$O,7,0))</f>
        <v>Washdyke Farm</v>
      </c>
      <c r="E323" s="94" t="str">
        <f>IFERROR(IF(VLOOKUP($A323,'Annex 2 Designated EHV charges'!$A:$P,COLUMN(E323)+4,FALSE)=0,"",VLOOKUP($A323,'Annex 2 Designated EHV charges'!$A:$P,COLUMN(E323)+4,FALSE)),"")</f>
        <v/>
      </c>
      <c r="F323" s="304">
        <f>IFERROR(IF(VLOOKUP($A323,'Annex 2 Designated EHV charges'!$A:$P,COLUMN(F323)+4,FALSE)=0,"",VLOOKUP($A323,'Annex 2 Designated EHV charges'!$A:$P,COLUMN(F323)+4,FALSE)),"")</f>
        <v>52.35</v>
      </c>
      <c r="G323" s="304">
        <f>IFERROR(IF(VLOOKUP($A323,'Annex 2 Designated EHV charges'!$A:$P,COLUMN(G323)+4,FALSE)=0,"",VLOOKUP($A323,'Annex 2 Designated EHV charges'!$A:$P,COLUMN(G323)+4,FALSE)),"")</f>
        <v>1.77</v>
      </c>
      <c r="H323" s="304">
        <f>IFERROR(IF(VLOOKUP($A323,'Annex 2 Designated EHV charges'!$A:$P,COLUMN(H323)+4,FALSE)=0,"",VLOOKUP($A323,'Annex 2 Designated EHV charges'!$A:$P,COLUMN(H323)+4,FALSE)),"")</f>
        <v>1.77</v>
      </c>
    </row>
    <row r="324" spans="1:8" x14ac:dyDescent="0.2">
      <c r="A324" s="91" t="str">
        <f t="array" ref="A324">IFERROR(INDEX('Annex 2 Designated EHV charges'!$A$11:$A$400, MATCH(0, IF(ISBLANK('Annex 2 Designated EHV charges'!$A$11:$A$400),1, COUNTIF(A$4:$A323, 'Annex 2 Designated EHV charges'!$A$11:$A$400)), 0)),"")</f>
        <v>New Import 94</v>
      </c>
      <c r="B324" s="91" t="str">
        <f>IF($A324="","",VLOOKUP($A324,'Annex 2 Designated EHV charges'!$A:$O,2,0))</f>
        <v>New Import 94</v>
      </c>
      <c r="C324" s="92" t="str">
        <f>IF($A324="","",VLOOKUP($A324,'Annex 2 Designated EHV charges'!$A:$O,3,0))</f>
        <v>New Import 94</v>
      </c>
      <c r="D324" s="91" t="str">
        <f>IF($A324="","",VLOOKUP($A324,'Annex 2 Designated EHV charges'!$A:$O,7,0))</f>
        <v>Watling Street</v>
      </c>
      <c r="E324" s="94">
        <f>IFERROR(IF(VLOOKUP($A324,'Annex 2 Designated EHV charges'!$A:$P,COLUMN(E324)+4,FALSE)=0,"",VLOOKUP($A324,'Annex 2 Designated EHV charges'!$A:$P,COLUMN(E324)+4,FALSE)),"")</f>
        <v>1.7070000000000001</v>
      </c>
      <c r="F324" s="304">
        <f>IFERROR(IF(VLOOKUP($A324,'Annex 2 Designated EHV charges'!$A:$P,COLUMN(F324)+4,FALSE)=0,"",VLOOKUP($A324,'Annex 2 Designated EHV charges'!$A:$P,COLUMN(F324)+4,FALSE)),"")</f>
        <v>312.82999999999993</v>
      </c>
      <c r="G324" s="304">
        <f>IFERROR(IF(VLOOKUP($A324,'Annex 2 Designated EHV charges'!$A:$P,COLUMN(G324)+4,FALSE)=0,"",VLOOKUP($A324,'Annex 2 Designated EHV charges'!$A:$P,COLUMN(G324)+4,FALSE)),"")</f>
        <v>1.86</v>
      </c>
      <c r="H324" s="304">
        <f>IFERROR(IF(VLOOKUP($A324,'Annex 2 Designated EHV charges'!$A:$P,COLUMN(H324)+4,FALSE)=0,"",VLOOKUP($A324,'Annex 2 Designated EHV charges'!$A:$P,COLUMN(H324)+4,FALSE)),"")</f>
        <v>1.86</v>
      </c>
    </row>
    <row r="325" spans="1:8" x14ac:dyDescent="0.2">
      <c r="A325" s="91" t="str">
        <f t="array" ref="A325">IFERROR(INDEX('Annex 2 Designated EHV charges'!$A$11:$A$400, MATCH(0, IF(ISBLANK('Annex 2 Designated EHV charges'!$A$11:$A$400),1, COUNTIF(A$4:$A324, 'Annex 2 Designated EHV charges'!$A$11:$A$400)), 0)),"")</f>
        <v>New Import 95</v>
      </c>
      <c r="B325" s="91" t="str">
        <f>IF($A325="","",VLOOKUP($A325,'Annex 2 Designated EHV charges'!$A:$O,2,0))</f>
        <v>New Import 95</v>
      </c>
      <c r="C325" s="92" t="str">
        <f>IF($A325="","",VLOOKUP($A325,'Annex 2 Designated EHV charges'!$A:$O,3,0))</f>
        <v>New Import 95</v>
      </c>
      <c r="D325" s="91" t="str">
        <f>IF($A325="","",VLOOKUP($A325,'Annex 2 Designated EHV charges'!$A:$O,7,0))</f>
        <v>Westfield House Farm PV</v>
      </c>
      <c r="E325" s="94">
        <f>IFERROR(IF(VLOOKUP($A325,'Annex 2 Designated EHV charges'!$A:$P,COLUMN(E325)+4,FALSE)=0,"",VLOOKUP($A325,'Annex 2 Designated EHV charges'!$A:$P,COLUMN(E325)+4,FALSE)),"")</f>
        <v>0.503</v>
      </c>
      <c r="F325" s="304">
        <f>IFERROR(IF(VLOOKUP($A325,'Annex 2 Designated EHV charges'!$A:$P,COLUMN(F325)+4,FALSE)=0,"",VLOOKUP($A325,'Annex 2 Designated EHV charges'!$A:$P,COLUMN(F325)+4,FALSE)),"")</f>
        <v>14.36</v>
      </c>
      <c r="G325" s="304">
        <f>IFERROR(IF(VLOOKUP($A325,'Annex 2 Designated EHV charges'!$A:$P,COLUMN(G325)+4,FALSE)=0,"",VLOOKUP($A325,'Annex 2 Designated EHV charges'!$A:$P,COLUMN(G325)+4,FALSE)),"")</f>
        <v>1.1200000000000001</v>
      </c>
      <c r="H325" s="304">
        <f>IFERROR(IF(VLOOKUP($A325,'Annex 2 Designated EHV charges'!$A:$P,COLUMN(H325)+4,FALSE)=0,"",VLOOKUP($A325,'Annex 2 Designated EHV charges'!$A:$P,COLUMN(H325)+4,FALSE)),"")</f>
        <v>1.1200000000000001</v>
      </c>
    </row>
    <row r="326" spans="1:8" x14ac:dyDescent="0.2">
      <c r="A326" s="91" t="str">
        <f t="array" ref="A326">IFERROR(INDEX('Annex 2 Designated EHV charges'!$A$11:$A$400, MATCH(0, IF(ISBLANK('Annex 2 Designated EHV charges'!$A$11:$A$400),1, COUNTIF(A$4:$A325, 'Annex 2 Designated EHV charges'!$A$11:$A$400)), 0)),"")</f>
        <v>New Import 96</v>
      </c>
      <c r="B326" s="91" t="str">
        <f>IF($A326="","",VLOOKUP($A326,'Annex 2 Designated EHV charges'!$A:$O,2,0))</f>
        <v>New Import 96</v>
      </c>
      <c r="C326" s="92" t="str">
        <f>IF($A326="","",VLOOKUP($A326,'Annex 2 Designated EHV charges'!$A:$O,3,0))</f>
        <v>New Import 96</v>
      </c>
      <c r="D326" s="91" t="str">
        <f>IF($A326="","",VLOOKUP($A326,'Annex 2 Designated EHV charges'!$A:$O,7,0))</f>
        <v>Whaley Solar</v>
      </c>
      <c r="E326" s="94">
        <f>IFERROR(IF(VLOOKUP($A326,'Annex 2 Designated EHV charges'!$A:$P,COLUMN(E326)+4,FALSE)=0,"",VLOOKUP($A326,'Annex 2 Designated EHV charges'!$A:$P,COLUMN(E326)+4,FALSE)),"")</f>
        <v>0.503</v>
      </c>
      <c r="F326" s="304">
        <f>IFERROR(IF(VLOOKUP($A326,'Annex 2 Designated EHV charges'!$A:$P,COLUMN(F326)+4,FALSE)=0,"",VLOOKUP($A326,'Annex 2 Designated EHV charges'!$A:$P,COLUMN(F326)+4,FALSE)),"")</f>
        <v>81.53</v>
      </c>
      <c r="G326" s="304">
        <f>IFERROR(IF(VLOOKUP($A326,'Annex 2 Designated EHV charges'!$A:$P,COLUMN(G326)+4,FALSE)=0,"",VLOOKUP($A326,'Annex 2 Designated EHV charges'!$A:$P,COLUMN(G326)+4,FALSE)),"")</f>
        <v>2.1800000000000002</v>
      </c>
      <c r="H326" s="304">
        <f>IFERROR(IF(VLOOKUP($A326,'Annex 2 Designated EHV charges'!$A:$P,COLUMN(H326)+4,FALSE)=0,"",VLOOKUP($A326,'Annex 2 Designated EHV charges'!$A:$P,COLUMN(H326)+4,FALSE)),"")</f>
        <v>2.1800000000000002</v>
      </c>
    </row>
    <row r="327" spans="1:8" x14ac:dyDescent="0.2">
      <c r="A327" s="91" t="str">
        <f t="array" ref="A327">IFERROR(INDEX('Annex 2 Designated EHV charges'!$A$11:$A$400, MATCH(0, IF(ISBLANK('Annex 2 Designated EHV charges'!$A$11:$A$400),1, COUNTIF(A$4:$A326, 'Annex 2 Designated EHV charges'!$A$11:$A$400)), 0)),"")</f>
        <v>New Import 97</v>
      </c>
      <c r="B327" s="91" t="str">
        <f>IF($A327="","",VLOOKUP($A327,'Annex 2 Designated EHV charges'!$A:$O,2,0))</f>
        <v>New Import 97</v>
      </c>
      <c r="C327" s="92" t="str">
        <f>IF($A327="","",VLOOKUP($A327,'Annex 2 Designated EHV charges'!$A:$O,3,0))</f>
        <v>New Import 97</v>
      </c>
      <c r="D327" s="91" t="str">
        <f>IF($A327="","",VLOOKUP($A327,'Annex 2 Designated EHV charges'!$A:$O,7,0))</f>
        <v>Willowbrook Industrial Estate</v>
      </c>
      <c r="E327" s="94">
        <f>IFERROR(IF(VLOOKUP($A327,'Annex 2 Designated EHV charges'!$A:$P,COLUMN(E327)+4,FALSE)=0,"",VLOOKUP($A327,'Annex 2 Designated EHV charges'!$A:$P,COLUMN(E327)+4,FALSE)),"")</f>
        <v>1.788</v>
      </c>
      <c r="F327" s="304">
        <f>IFERROR(IF(VLOOKUP($A327,'Annex 2 Designated EHV charges'!$A:$P,COLUMN(F327)+4,FALSE)=0,"",VLOOKUP($A327,'Annex 2 Designated EHV charges'!$A:$P,COLUMN(F327)+4,FALSE)),"")</f>
        <v>482.52</v>
      </c>
      <c r="G327" s="304">
        <f>IFERROR(IF(VLOOKUP($A327,'Annex 2 Designated EHV charges'!$A:$P,COLUMN(G327)+4,FALSE)=0,"",VLOOKUP($A327,'Annex 2 Designated EHV charges'!$A:$P,COLUMN(G327)+4,FALSE)),"")</f>
        <v>1.8</v>
      </c>
      <c r="H327" s="304">
        <f>IFERROR(IF(VLOOKUP($A327,'Annex 2 Designated EHV charges'!$A:$P,COLUMN(H327)+4,FALSE)=0,"",VLOOKUP($A327,'Annex 2 Designated EHV charges'!$A:$P,COLUMN(H327)+4,FALSE)),"")</f>
        <v>1.8</v>
      </c>
    </row>
    <row r="328" spans="1:8" x14ac:dyDescent="0.2">
      <c r="A328" s="91" t="str">
        <f t="array" ref="A328">IFERROR(INDEX('Annex 2 Designated EHV charges'!$A$11:$A$400, MATCH(0, IF(ISBLANK('Annex 2 Designated EHV charges'!$A$11:$A$400),1, COUNTIF(A$4:$A327, 'Annex 2 Designated EHV charges'!$A$11:$A$400)), 0)),"")</f>
        <v>New Import 98</v>
      </c>
      <c r="B328" s="91" t="str">
        <f>IF($A328="","",VLOOKUP($A328,'Annex 2 Designated EHV charges'!$A:$O,2,0))</f>
        <v>New Import 98</v>
      </c>
      <c r="C328" s="92" t="str">
        <f>IF($A328="","",VLOOKUP($A328,'Annex 2 Designated EHV charges'!$A:$O,3,0))</f>
        <v>New Import 98</v>
      </c>
      <c r="D328" s="91" t="str">
        <f>IF($A328="","",VLOOKUP($A328,'Annex 2 Designated EHV charges'!$A:$O,7,0))</f>
        <v>Winkburn Solar</v>
      </c>
      <c r="E328" s="94" t="str">
        <f>IFERROR(IF(VLOOKUP($A328,'Annex 2 Designated EHV charges'!$A:$P,COLUMN(E328)+4,FALSE)=0,"",VLOOKUP($A328,'Annex 2 Designated EHV charges'!$A:$P,COLUMN(E328)+4,FALSE)),"")</f>
        <v/>
      </c>
      <c r="F328" s="304">
        <f>IFERROR(IF(VLOOKUP($A328,'Annex 2 Designated EHV charges'!$A:$P,COLUMN(F328)+4,FALSE)=0,"",VLOOKUP($A328,'Annex 2 Designated EHV charges'!$A:$P,COLUMN(F328)+4,FALSE)),"")</f>
        <v>9.25</v>
      </c>
      <c r="G328" s="304">
        <f>IFERROR(IF(VLOOKUP($A328,'Annex 2 Designated EHV charges'!$A:$P,COLUMN(G328)+4,FALSE)=0,"",VLOOKUP($A328,'Annex 2 Designated EHV charges'!$A:$P,COLUMN(G328)+4,FALSE)),"")</f>
        <v>3.26</v>
      </c>
      <c r="H328" s="304">
        <f>IFERROR(IF(VLOOKUP($A328,'Annex 2 Designated EHV charges'!$A:$P,COLUMN(H328)+4,FALSE)=0,"",VLOOKUP($A328,'Annex 2 Designated EHV charges'!$A:$P,COLUMN(H328)+4,FALSE)),"")</f>
        <v>3.26</v>
      </c>
    </row>
    <row r="329" spans="1:8" x14ac:dyDescent="0.2">
      <c r="A329" s="91" t="str">
        <f t="array" ref="A329">IFERROR(INDEX('Annex 2 Designated EHV charges'!$A$11:$A$400, MATCH(0, IF(ISBLANK('Annex 2 Designated EHV charges'!$A$11:$A$400),1, COUNTIF(A$4:$A328, 'Annex 2 Designated EHV charges'!$A$11:$A$400)), 0)),"")</f>
        <v>New Import 99</v>
      </c>
      <c r="B329" s="91" t="str">
        <f>IF($A329="","",VLOOKUP($A329,'Annex 2 Designated EHV charges'!$A:$O,2,0))</f>
        <v>New Import 99</v>
      </c>
      <c r="C329" s="92" t="str">
        <f>IF($A329="","",VLOOKUP($A329,'Annex 2 Designated EHV charges'!$A:$O,3,0))</f>
        <v>New Import 99</v>
      </c>
      <c r="D329" s="91" t="str">
        <f>IF($A329="","",VLOOKUP($A329,'Annex 2 Designated EHV charges'!$A:$O,7,0))</f>
        <v>Wistow Lodge PV</v>
      </c>
      <c r="E329" s="94" t="str">
        <f>IFERROR(IF(VLOOKUP($A329,'Annex 2 Designated EHV charges'!$A:$P,COLUMN(E329)+4,FALSE)=0,"",VLOOKUP($A329,'Annex 2 Designated EHV charges'!$A:$P,COLUMN(E329)+4,FALSE)),"")</f>
        <v/>
      </c>
      <c r="F329" s="304">
        <f>IFERROR(IF(VLOOKUP($A329,'Annex 2 Designated EHV charges'!$A:$P,COLUMN(F329)+4,FALSE)=0,"",VLOOKUP($A329,'Annex 2 Designated EHV charges'!$A:$P,COLUMN(F329)+4,FALSE)),"")</f>
        <v>6.95</v>
      </c>
      <c r="G329" s="304">
        <f>IFERROR(IF(VLOOKUP($A329,'Annex 2 Designated EHV charges'!$A:$P,COLUMN(G329)+4,FALSE)=0,"",VLOOKUP($A329,'Annex 2 Designated EHV charges'!$A:$P,COLUMN(G329)+4,FALSE)),"")</f>
        <v>2.4</v>
      </c>
      <c r="H329" s="304">
        <f>IFERROR(IF(VLOOKUP($A329,'Annex 2 Designated EHV charges'!$A:$P,COLUMN(H329)+4,FALSE)=0,"",VLOOKUP($A329,'Annex 2 Designated EHV charges'!$A:$P,COLUMN(H329)+4,FALSE)),"")</f>
        <v>2.4</v>
      </c>
    </row>
    <row r="330" spans="1:8" x14ac:dyDescent="0.2">
      <c r="A330" s="91" t="str">
        <f t="array" ref="A330">IFERROR(INDEX('Annex 2 Designated EHV charges'!$A$11:$A$400, MATCH(0, IF(ISBLANK('Annex 2 Designated EHV charges'!$A$11:$A$400),1, COUNTIF(A$4:$A329, 'Annex 2 Designated EHV charges'!$A$11:$A$400)), 0)),"")</f>
        <v>New Import 100</v>
      </c>
      <c r="B330" s="91" t="str">
        <f>IF($A330="","",VLOOKUP($A330,'Annex 2 Designated EHV charges'!$A:$O,2,0))</f>
        <v>New Import 100</v>
      </c>
      <c r="C330" s="92" t="str">
        <f>IF($A330="","",VLOOKUP($A330,'Annex 2 Designated EHV charges'!$A:$O,3,0))</f>
        <v>New Import 100</v>
      </c>
      <c r="D330" s="91" t="str">
        <f>IF($A330="","",VLOOKUP($A330,'Annex 2 Designated EHV charges'!$A:$O,7,0))</f>
        <v>Wood Lodge Farm</v>
      </c>
      <c r="E330" s="94" t="str">
        <f>IFERROR(IF(VLOOKUP($A330,'Annex 2 Designated EHV charges'!$A:$P,COLUMN(E330)+4,FALSE)=0,"",VLOOKUP($A330,'Annex 2 Designated EHV charges'!$A:$P,COLUMN(E330)+4,FALSE)),"")</f>
        <v/>
      </c>
      <c r="F330" s="304">
        <f>IFERROR(IF(VLOOKUP($A330,'Annex 2 Designated EHV charges'!$A:$P,COLUMN(F330)+4,FALSE)=0,"",VLOOKUP($A330,'Annex 2 Designated EHV charges'!$A:$P,COLUMN(F330)+4,FALSE)),"")</f>
        <v>8.99</v>
      </c>
      <c r="G330" s="304">
        <f>IFERROR(IF(VLOOKUP($A330,'Annex 2 Designated EHV charges'!$A:$P,COLUMN(G330)+4,FALSE)=0,"",VLOOKUP($A330,'Annex 2 Designated EHV charges'!$A:$P,COLUMN(G330)+4,FALSE)),"")</f>
        <v>2.2999999999999998</v>
      </c>
      <c r="H330" s="304">
        <f>IFERROR(IF(VLOOKUP($A330,'Annex 2 Designated EHV charges'!$A:$P,COLUMN(H330)+4,FALSE)=0,"",VLOOKUP($A330,'Annex 2 Designated EHV charges'!$A:$P,COLUMN(H330)+4,FALSE)),"")</f>
        <v>2.2999999999999998</v>
      </c>
    </row>
  </sheetData>
  <autoFilter ref="A4:H338"/>
  <mergeCells count="2">
    <mergeCell ref="A2:H2"/>
    <mergeCell ref="A1:H1"/>
  </mergeCells>
  <pageMargins left="0.39370078740157483" right="0.39370078740157483" top="0.51181102362204722" bottom="0.74803149606299213" header="0.27559055118110237" footer="0.27559055118110237"/>
  <pageSetup paperSize="9" fitToHeight="0" orientation="landscape" r:id="rId1"/>
  <headerFooter scaleWithDoc="0">
    <oddHeader>&amp;LAnnex 2a - Schedule of Import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
Annex 2a - Schedule of Import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O292"/>
  <sheetViews>
    <sheetView zoomScale="90" zoomScaleNormal="90" zoomScaleSheetLayoutView="100" workbookViewId="0">
      <selection activeCell="F5" sqref="F5:H292"/>
    </sheetView>
  </sheetViews>
  <sheetFormatPr defaultColWidth="9.140625" defaultRowHeight="12.75" x14ac:dyDescent="0.2"/>
  <cols>
    <col min="1" max="1" width="14.7109375" style="51" customWidth="1"/>
    <col min="2" max="2" width="14.85546875" style="51" bestFit="1" customWidth="1"/>
    <col min="3" max="3" width="15.7109375" style="58" bestFit="1" customWidth="1"/>
    <col min="4" max="4" width="41.42578125" style="58" customWidth="1"/>
    <col min="5" max="5" width="14.7109375" style="59" customWidth="1"/>
    <col min="6" max="7" width="14.7109375" style="60" customWidth="1"/>
    <col min="8" max="8" width="14.7109375" style="51" customWidth="1"/>
    <col min="9" max="9" width="15.5703125" style="51" customWidth="1"/>
    <col min="10" max="16384" width="9.140625" style="51"/>
  </cols>
  <sheetData>
    <row r="1" spans="1:15" ht="66.75" customHeight="1" x14ac:dyDescent="0.2">
      <c r="A1" s="253" t="s">
        <v>113</v>
      </c>
      <c r="B1" s="253"/>
      <c r="C1" s="253"/>
      <c r="D1" s="253"/>
      <c r="E1" s="253"/>
      <c r="F1" s="253"/>
      <c r="G1" s="253"/>
      <c r="H1" s="253"/>
    </row>
    <row r="2" spans="1:15" s="52" customFormat="1" ht="18" x14ac:dyDescent="0.2">
      <c r="A2" s="250" t="str">
        <f>Overview!B4&amp; " - Effective from "&amp;Overview!D4&amp;" - "&amp;Overview!E4&amp;" Designated EHV export charges"</f>
        <v>National Grid Electricity Distribution (East Midlands) plc  - Effective from 1 April 2025 - Final Designated EHV export charges</v>
      </c>
      <c r="B2" s="251"/>
      <c r="C2" s="251"/>
      <c r="D2" s="251"/>
      <c r="E2" s="251"/>
      <c r="F2" s="251"/>
      <c r="G2" s="251"/>
      <c r="H2" s="252"/>
    </row>
    <row r="3" spans="1:15" s="79" customFormat="1" ht="18" x14ac:dyDescent="0.2">
      <c r="A3" s="83"/>
      <c r="B3" s="83"/>
      <c r="C3" s="83"/>
      <c r="D3" s="84"/>
      <c r="E3" s="85"/>
      <c r="F3" s="85"/>
      <c r="G3" s="86"/>
      <c r="H3" s="86"/>
      <c r="I3" s="78"/>
      <c r="J3" s="78"/>
      <c r="K3" s="78"/>
      <c r="L3" s="78"/>
      <c r="M3" s="78"/>
      <c r="N3" s="78"/>
      <c r="O3" s="78"/>
    </row>
    <row r="4" spans="1:15" ht="60.75" customHeight="1" x14ac:dyDescent="0.2">
      <c r="A4" s="53" t="s">
        <v>98</v>
      </c>
      <c r="B4" s="54" t="s">
        <v>65</v>
      </c>
      <c r="C4" s="53" t="s">
        <v>67</v>
      </c>
      <c r="D4" s="55" t="s">
        <v>61</v>
      </c>
      <c r="E4" s="55" t="str">
        <f>'Annex 2 Designated EHV charges'!M10</f>
        <v>Export
Super Red
unit charge
(p/kWh)</v>
      </c>
      <c r="F4" s="55" t="str">
        <f>'Annex 2 Designated EHV charges'!N10</f>
        <v>Export
fixed charge
(p/day)</v>
      </c>
      <c r="G4" s="55" t="str">
        <f>'Annex 2 Designated EHV charges'!O10</f>
        <v>Export
capacity charge
(p/kVA/day)</v>
      </c>
      <c r="H4" s="55" t="str">
        <f>'Annex 2 Designated EHV charges'!P10</f>
        <v>Export
exceeded capacity charge
(p/kVA/day)</v>
      </c>
    </row>
    <row r="5" spans="1:15" x14ac:dyDescent="0.2">
      <c r="A5" s="92">
        <f t="array" ref="A5">IFERROR(INDEX('Annex 2 Designated EHV charges'!$D$11:$D$400, MATCH(0, IF(ISBLANK('Annex 2 Designated EHV charges'!$D$11:$D$400),1, COUNTIF(A$4:$A4, 'Annex 2 Designated EHV charges'!$D$11:$D$400)), 0)),"")</f>
        <v>479</v>
      </c>
      <c r="B5" s="91">
        <f>IF($A5="","",VLOOKUP($A5,'Annex 2 Designated EHV charges'!$D:$O,2,0))</f>
        <v>479</v>
      </c>
      <c r="C5" s="92" t="str">
        <f>IF($A5="","",VLOOKUP($A5,'Annex 2 Designated EHV charges'!$D:$O,3,0))</f>
        <v>1170000982207</v>
      </c>
      <c r="D5" s="91" t="str">
        <f>IF($A5="","",VLOOKUP($A5,'Annex 2 Designated EHV charges'!$D:$O,4,0))</f>
        <v>Lyon Road Gas Gen</v>
      </c>
      <c r="E5" s="93">
        <f>IFERROR(IF(VLOOKUP($A5,'Annex 2 Designated EHV charges'!$D:$P,COLUMN(E5)+5,FALSE)=0,"",VLOOKUP($A5,'Annex 2 Designated EHV charges'!$D:$P,COLUMN(E5)+5,FALSE)),"")</f>
        <v>-1.137</v>
      </c>
      <c r="F5" s="303">
        <f>IFERROR(IF(VLOOKUP($A5,'Annex 2 Designated EHV charges'!$D:$P,COLUMN(F5)+5,FALSE)=0,"",VLOOKUP($A5,'Annex 2 Designated EHV charges'!$D:$P,COLUMN(F5)+5,FALSE)),"")</f>
        <v>1439.04</v>
      </c>
      <c r="G5" s="303">
        <f>IFERROR(IF(VLOOKUP($A5,'Annex 2 Designated EHV charges'!$D:$P,COLUMN(G5)+5,FALSE)=0,"",VLOOKUP($A5,'Annex 2 Designated EHV charges'!$D:$P,COLUMN(G5)+5,FALSE)),"")</f>
        <v>0.05</v>
      </c>
      <c r="H5" s="303">
        <f>IFERROR(IF(VLOOKUP($A5,'Annex 2 Designated EHV charges'!$D:$P,COLUMN(H5)+5,FALSE)=0,"",VLOOKUP($A5,'Annex 2 Designated EHV charges'!$D:$P,COLUMN(H5)+5,FALSE)),"")</f>
        <v>0.05</v>
      </c>
    </row>
    <row r="6" spans="1:15" x14ac:dyDescent="0.2">
      <c r="A6" s="92">
        <f t="array" ref="A6">IFERROR(INDEX('Annex 2 Designated EHV charges'!$D$11:$D$400, MATCH(0, IF(ISBLANK('Annex 2 Designated EHV charges'!$D$11:$D$400),1, COUNTIF(A$4:$A5, 'Annex 2 Designated EHV charges'!$D$11:$D$400)), 0)),"")</f>
        <v>480</v>
      </c>
      <c r="B6" s="91">
        <f>IF($A6="","",VLOOKUP($A6,'Annex 2 Designated EHV charges'!$D:$O,2,0))</f>
        <v>480</v>
      </c>
      <c r="C6" s="92" t="str">
        <f>IF($A6="","",VLOOKUP($A6,'Annex 2 Designated EHV charges'!$D:$O,3,0))</f>
        <v>1170001003928</v>
      </c>
      <c r="D6" s="91" t="str">
        <f>IF($A6="","",VLOOKUP($A6,'Annex 2 Designated EHV charges'!$D:$O,4,0))</f>
        <v>Asher Lane 33kV STOR</v>
      </c>
      <c r="E6" s="93">
        <f>IFERROR(IF(VLOOKUP($A6,'Annex 2 Designated EHV charges'!$D:$P,COLUMN(E6)+5,FALSE)=0,"",VLOOKUP($A6,'Annex 2 Designated EHV charges'!$D:$P,COLUMN(E6)+5,FALSE)),"")</f>
        <v>-0.83</v>
      </c>
      <c r="F6" s="303">
        <f>IFERROR(IF(VLOOKUP($A6,'Annex 2 Designated EHV charges'!$D:$P,COLUMN(F6)+5,FALSE)=0,"",VLOOKUP($A6,'Annex 2 Designated EHV charges'!$D:$P,COLUMN(F6)+5,FALSE)),"")</f>
        <v>307.04000000000002</v>
      </c>
      <c r="G6" s="303">
        <f>IFERROR(IF(VLOOKUP($A6,'Annex 2 Designated EHV charges'!$D:$P,COLUMN(G6)+5,FALSE)=0,"",VLOOKUP($A6,'Annex 2 Designated EHV charges'!$D:$P,COLUMN(G6)+5,FALSE)),"")</f>
        <v>0.05</v>
      </c>
      <c r="H6" s="303">
        <f>IFERROR(IF(VLOOKUP($A6,'Annex 2 Designated EHV charges'!$D:$P,COLUMN(H6)+5,FALSE)=0,"",VLOOKUP($A6,'Annex 2 Designated EHV charges'!$D:$P,COLUMN(H6)+5,FALSE)),"")</f>
        <v>0.05</v>
      </c>
    </row>
    <row r="7" spans="1:15" x14ac:dyDescent="0.2">
      <c r="A7" s="92">
        <f t="array" ref="A7">IFERROR(INDEX('Annex 2 Designated EHV charges'!$D$11:$D$400, MATCH(0, IF(ISBLANK('Annex 2 Designated EHV charges'!$D$11:$D$400),1, COUNTIF(A$4:$A6, 'Annex 2 Designated EHV charges'!$D$11:$D$400)), 0)),"")</f>
        <v>481</v>
      </c>
      <c r="B7" s="91">
        <f>IF($A7="","",VLOOKUP($A7,'Annex 2 Designated EHV charges'!$D:$O,2,0))</f>
        <v>481</v>
      </c>
      <c r="C7" s="92" t="str">
        <f>IF($A7="","",VLOOKUP($A7,'Annex 2 Designated EHV charges'!$D:$O,3,0))</f>
        <v>1170001052181</v>
      </c>
      <c r="D7" s="91" t="str">
        <f>IF($A7="","",VLOOKUP($A7,'Annex 2 Designated EHV charges'!$D:$O,4,0))</f>
        <v xml:space="preserve">Spondon Peaking STOR </v>
      </c>
      <c r="E7" s="93">
        <f>IFERROR(IF(VLOOKUP($A7,'Annex 2 Designated EHV charges'!$D:$P,COLUMN(E7)+5,FALSE)=0,"",VLOOKUP($A7,'Annex 2 Designated EHV charges'!$D:$P,COLUMN(E7)+5,FALSE)),"")</f>
        <v>-3.222</v>
      </c>
      <c r="F7" s="303">
        <f>IFERROR(IF(VLOOKUP($A7,'Annex 2 Designated EHV charges'!$D:$P,COLUMN(F7)+5,FALSE)=0,"",VLOOKUP($A7,'Annex 2 Designated EHV charges'!$D:$P,COLUMN(F7)+5,FALSE)),"")</f>
        <v>461.97</v>
      </c>
      <c r="G7" s="303">
        <f>IFERROR(IF(VLOOKUP($A7,'Annex 2 Designated EHV charges'!$D:$P,COLUMN(G7)+5,FALSE)=0,"",VLOOKUP($A7,'Annex 2 Designated EHV charges'!$D:$P,COLUMN(G7)+5,FALSE)),"")</f>
        <v>0.05</v>
      </c>
      <c r="H7" s="303">
        <f>IFERROR(IF(VLOOKUP($A7,'Annex 2 Designated EHV charges'!$D:$P,COLUMN(H7)+5,FALSE)=0,"",VLOOKUP($A7,'Annex 2 Designated EHV charges'!$D:$P,COLUMN(H7)+5,FALSE)),"")</f>
        <v>0.05</v>
      </c>
    </row>
    <row r="8" spans="1:15" x14ac:dyDescent="0.2">
      <c r="A8" s="92">
        <f t="array" ref="A8">IFERROR(INDEX('Annex 2 Designated EHV charges'!$D$11:$D$400, MATCH(0, IF(ISBLANK('Annex 2 Designated EHV charges'!$D$11:$D$400),1, COUNTIF(A$4:$A7, 'Annex 2 Designated EHV charges'!$D$11:$D$400)), 0)),"")</f>
        <v>483</v>
      </c>
      <c r="B8" s="91">
        <f>IF($A8="","",VLOOKUP($A8,'Annex 2 Designated EHV charges'!$D:$O,2,0))</f>
        <v>483</v>
      </c>
      <c r="C8" s="92" t="str">
        <f>IF($A8="","",VLOOKUP($A8,'Annex 2 Designated EHV charges'!$D:$O,3,0))</f>
        <v>1170001154343</v>
      </c>
      <c r="D8" s="91" t="str">
        <f>IF($A8="","",VLOOKUP($A8,'Annex 2 Designated EHV charges'!$D:$O,4,0))</f>
        <v>Churchover solar farm new</v>
      </c>
      <c r="E8" s="93" t="str">
        <f>IFERROR(IF(VLOOKUP($A8,'Annex 2 Designated EHV charges'!$D:$P,COLUMN(E8)+5,FALSE)=0,"",VLOOKUP($A8,'Annex 2 Designated EHV charges'!$D:$P,COLUMN(E8)+5,FALSE)),"")</f>
        <v/>
      </c>
      <c r="F8" s="303">
        <f>IFERROR(IF(VLOOKUP($A8,'Annex 2 Designated EHV charges'!$D:$P,COLUMN(F8)+5,FALSE)=0,"",VLOOKUP($A8,'Annex 2 Designated EHV charges'!$D:$P,COLUMN(F8)+5,FALSE)),"")</f>
        <v>1968.2</v>
      </c>
      <c r="G8" s="303">
        <f>IFERROR(IF(VLOOKUP($A8,'Annex 2 Designated EHV charges'!$D:$P,COLUMN(G8)+5,FALSE)=0,"",VLOOKUP($A8,'Annex 2 Designated EHV charges'!$D:$P,COLUMN(G8)+5,FALSE)),"")</f>
        <v>0.05</v>
      </c>
      <c r="H8" s="303">
        <f>IFERROR(IF(VLOOKUP($A8,'Annex 2 Designated EHV charges'!$D:$P,COLUMN(H8)+5,FALSE)=0,"",VLOOKUP($A8,'Annex 2 Designated EHV charges'!$D:$P,COLUMN(H8)+5,FALSE)),"")</f>
        <v>0.05</v>
      </c>
    </row>
    <row r="9" spans="1:15" x14ac:dyDescent="0.2">
      <c r="A9" s="92">
        <f t="array" ref="A9">IFERROR(INDEX('Annex 2 Designated EHV charges'!$D$11:$D$400, MATCH(0, IF(ISBLANK('Annex 2 Designated EHV charges'!$D$11:$D$400),1, COUNTIF(A$4:$A8, 'Annex 2 Designated EHV charges'!$D$11:$D$400)), 0)),"")</f>
        <v>484</v>
      </c>
      <c r="B9" s="91">
        <f>IF($A9="","",VLOOKUP($A9,'Annex 2 Designated EHV charges'!$D:$O,2,0))</f>
        <v>484</v>
      </c>
      <c r="C9" s="92" t="str">
        <f>IF($A9="","",VLOOKUP($A9,'Annex 2 Designated EHV charges'!$D:$O,3,0))</f>
        <v>1170001200887</v>
      </c>
      <c r="D9" s="91" t="str">
        <f>IF($A9="","",VLOOKUP($A9,'Annex 2 Designated EHV charges'!$D:$O,4,0))</f>
        <v>Hall Farm Site PV  2</v>
      </c>
      <c r="E9" s="93" t="str">
        <f>IFERROR(IF(VLOOKUP($A9,'Annex 2 Designated EHV charges'!$D:$P,COLUMN(E9)+5,FALSE)=0,"",VLOOKUP($A9,'Annex 2 Designated EHV charges'!$D:$P,COLUMN(E9)+5,FALSE)),"")</f>
        <v/>
      </c>
      <c r="F9" s="303">
        <f>IFERROR(IF(VLOOKUP($A9,'Annex 2 Designated EHV charges'!$D:$P,COLUMN(F9)+5,FALSE)=0,"",VLOOKUP($A9,'Annex 2 Designated EHV charges'!$D:$P,COLUMN(F9)+5,FALSE)),"")</f>
        <v>148.05000000000001</v>
      </c>
      <c r="G9" s="303">
        <f>IFERROR(IF(VLOOKUP($A9,'Annex 2 Designated EHV charges'!$D:$P,COLUMN(G9)+5,FALSE)=0,"",VLOOKUP($A9,'Annex 2 Designated EHV charges'!$D:$P,COLUMN(G9)+5,FALSE)),"")</f>
        <v>0.05</v>
      </c>
      <c r="H9" s="303">
        <f>IFERROR(IF(VLOOKUP($A9,'Annex 2 Designated EHV charges'!$D:$P,COLUMN(H9)+5,FALSE)=0,"",VLOOKUP($A9,'Annex 2 Designated EHV charges'!$D:$P,COLUMN(H9)+5,FALSE)),"")</f>
        <v>0.05</v>
      </c>
    </row>
    <row r="10" spans="1:15" x14ac:dyDescent="0.2">
      <c r="A10" s="92">
        <f t="array" ref="A10">IFERROR(INDEX('Annex 2 Designated EHV charges'!$D$11:$D$400, MATCH(0, IF(ISBLANK('Annex 2 Designated EHV charges'!$D$11:$D$400),1, COUNTIF(A$4:$A9, 'Annex 2 Designated EHV charges'!$D$11:$D$400)), 0)),"")</f>
        <v>485</v>
      </c>
      <c r="B10" s="91">
        <f>IF($A10="","",VLOOKUP($A10,'Annex 2 Designated EHV charges'!$D:$O,2,0))</f>
        <v>485</v>
      </c>
      <c r="C10" s="92" t="str">
        <f>IF($A10="","",VLOOKUP($A10,'Annex 2 Designated EHV charges'!$D:$O,3,0))</f>
        <v>1170001247403</v>
      </c>
      <c r="D10" s="91" t="str">
        <f>IF($A10="","",VLOOKUP($A10,'Annex 2 Designated EHV charges'!$D:$O,4,0))</f>
        <v>Back Lane ESS</v>
      </c>
      <c r="E10" s="93">
        <f>IFERROR(IF(VLOOKUP($A10,'Annex 2 Designated EHV charges'!$D:$P,COLUMN(E10)+5,FALSE)=0,"",VLOOKUP($A10,'Annex 2 Designated EHV charges'!$D:$P,COLUMN(E10)+5,FALSE)),"")</f>
        <v>-3.8879999999999999</v>
      </c>
      <c r="F10" s="303">
        <f>IFERROR(IF(VLOOKUP($A10,'Annex 2 Designated EHV charges'!$D:$P,COLUMN(F10)+5,FALSE)=0,"",VLOOKUP($A10,'Annex 2 Designated EHV charges'!$D:$P,COLUMN(F10)+5,FALSE)),"")</f>
        <v>719.46</v>
      </c>
      <c r="G10" s="303">
        <f>IFERROR(IF(VLOOKUP($A10,'Annex 2 Designated EHV charges'!$D:$P,COLUMN(G10)+5,FALSE)=0,"",VLOOKUP($A10,'Annex 2 Designated EHV charges'!$D:$P,COLUMN(G10)+5,FALSE)),"")</f>
        <v>0.05</v>
      </c>
      <c r="H10" s="303">
        <f>IFERROR(IF(VLOOKUP($A10,'Annex 2 Designated EHV charges'!$D:$P,COLUMN(H10)+5,FALSE)=0,"",VLOOKUP($A10,'Annex 2 Designated EHV charges'!$D:$P,COLUMN(H10)+5,FALSE)),"")</f>
        <v>0.05</v>
      </c>
    </row>
    <row r="11" spans="1:15" x14ac:dyDescent="0.2">
      <c r="A11" s="92">
        <f t="array" ref="A11">IFERROR(INDEX('Annex 2 Designated EHV charges'!$D$11:$D$400, MATCH(0, IF(ISBLANK('Annex 2 Designated EHV charges'!$D$11:$D$400),1, COUNTIF(A$4:$A10, 'Annex 2 Designated EHV charges'!$D$11:$D$400)), 0)),"")</f>
        <v>486</v>
      </c>
      <c r="B11" s="91">
        <f>IF($A11="","",VLOOKUP($A11,'Annex 2 Designated EHV charges'!$D:$O,2,0))</f>
        <v>486</v>
      </c>
      <c r="C11" s="92" t="str">
        <f>IF($A11="","",VLOOKUP($A11,'Annex 2 Designated EHV charges'!$D:$O,3,0))</f>
        <v>1170001302515</v>
      </c>
      <c r="D11" s="91" t="str">
        <f>IF($A11="","",VLOOKUP($A11,'Annex 2 Designated EHV charges'!$D:$O,4,0))</f>
        <v>Thornton Estate</v>
      </c>
      <c r="E11" s="93">
        <f>IFERROR(IF(VLOOKUP($A11,'Annex 2 Designated EHV charges'!$D:$P,COLUMN(E11)+5,FALSE)=0,"",VLOOKUP($A11,'Annex 2 Designated EHV charges'!$D:$P,COLUMN(E11)+5,FALSE)),"")</f>
        <v>-1.345</v>
      </c>
      <c r="F11" s="303">
        <f>IFERROR(IF(VLOOKUP($A11,'Annex 2 Designated EHV charges'!$D:$P,COLUMN(F11)+5,FALSE)=0,"",VLOOKUP($A11,'Annex 2 Designated EHV charges'!$D:$P,COLUMN(F11)+5,FALSE)),"")</f>
        <v>470.41</v>
      </c>
      <c r="G11" s="303">
        <f>IFERROR(IF(VLOOKUP($A11,'Annex 2 Designated EHV charges'!$D:$P,COLUMN(G11)+5,FALSE)=0,"",VLOOKUP($A11,'Annex 2 Designated EHV charges'!$D:$P,COLUMN(G11)+5,FALSE)),"")</f>
        <v>0.05</v>
      </c>
      <c r="H11" s="303">
        <f>IFERROR(IF(VLOOKUP($A11,'Annex 2 Designated EHV charges'!$D:$P,COLUMN(H11)+5,FALSE)=0,"",VLOOKUP($A11,'Annex 2 Designated EHV charges'!$D:$P,COLUMN(H11)+5,FALSE)),"")</f>
        <v>0.05</v>
      </c>
    </row>
    <row r="12" spans="1:15" x14ac:dyDescent="0.2">
      <c r="A12" s="92">
        <f t="array" ref="A12">IFERROR(INDEX('Annex 2 Designated EHV charges'!$D$11:$D$400, MATCH(0, IF(ISBLANK('Annex 2 Designated EHV charges'!$D$11:$D$400),1, COUNTIF(A$4:$A11, 'Annex 2 Designated EHV charges'!$D$11:$D$400)), 0)),"")</f>
        <v>487</v>
      </c>
      <c r="B12" s="91">
        <f>IF($A12="","",VLOOKUP($A12,'Annex 2 Designated EHV charges'!$D:$O,2,0))</f>
        <v>487</v>
      </c>
      <c r="C12" s="92" t="str">
        <f>IF($A12="","",VLOOKUP($A12,'Annex 2 Designated EHV charges'!$D:$O,3,0))</f>
        <v>1170001326311</v>
      </c>
      <c r="D12" s="91" t="str">
        <f>IF($A12="","",VLOOKUP($A12,'Annex 2 Designated EHV charges'!$D:$O,4,0))</f>
        <v>Battery Ln Boston ESS</v>
      </c>
      <c r="E12" s="93">
        <f>IFERROR(IF(VLOOKUP($A12,'Annex 2 Designated EHV charges'!$D:$P,COLUMN(E12)+5,FALSE)=0,"",VLOOKUP($A12,'Annex 2 Designated EHV charges'!$D:$P,COLUMN(E12)+5,FALSE)),"")</f>
        <v>-2.9430000000000001</v>
      </c>
      <c r="F12" s="303">
        <f>IFERROR(IF(VLOOKUP($A12,'Annex 2 Designated EHV charges'!$D:$P,COLUMN(F12)+5,FALSE)=0,"",VLOOKUP($A12,'Annex 2 Designated EHV charges'!$D:$P,COLUMN(F12)+5,FALSE)),"")</f>
        <v>156.41</v>
      </c>
      <c r="G12" s="303">
        <f>IFERROR(IF(VLOOKUP($A12,'Annex 2 Designated EHV charges'!$D:$P,COLUMN(G12)+5,FALSE)=0,"",VLOOKUP($A12,'Annex 2 Designated EHV charges'!$D:$P,COLUMN(G12)+5,FALSE)),"")</f>
        <v>0.05</v>
      </c>
      <c r="H12" s="303">
        <f>IFERROR(IF(VLOOKUP($A12,'Annex 2 Designated EHV charges'!$D:$P,COLUMN(H12)+5,FALSE)=0,"",VLOOKUP($A12,'Annex 2 Designated EHV charges'!$D:$P,COLUMN(H12)+5,FALSE)),"")</f>
        <v>0.05</v>
      </c>
    </row>
    <row r="13" spans="1:15" x14ac:dyDescent="0.2">
      <c r="A13" s="92">
        <f t="array" ref="A13">IFERROR(INDEX('Annex 2 Designated EHV charges'!$D$11:$D$400, MATCH(0, IF(ISBLANK('Annex 2 Designated EHV charges'!$D$11:$D$400),1, COUNTIF(A$4:$A12, 'Annex 2 Designated EHV charges'!$D$11:$D$400)), 0)),"")</f>
        <v>490</v>
      </c>
      <c r="B13" s="91">
        <f>IF($A13="","",VLOOKUP($A13,'Annex 2 Designated EHV charges'!$D:$O,2,0))</f>
        <v>490</v>
      </c>
      <c r="C13" s="92" t="str">
        <f>IF($A13="","",VLOOKUP($A13,'Annex 2 Designated EHV charges'!$D:$O,3,0))</f>
        <v>1170001415733</v>
      </c>
      <c r="D13" s="91" t="str">
        <f>IF($A13="","",VLOOKUP($A13,'Annex 2 Designated EHV charges'!$D:$O,4,0))</f>
        <v>Whitecross Lane PV Park</v>
      </c>
      <c r="E13" s="93" t="str">
        <f>IFERROR(IF(VLOOKUP($A13,'Annex 2 Designated EHV charges'!$D:$P,COLUMN(E13)+5,FALSE)=0,"",VLOOKUP($A13,'Annex 2 Designated EHV charges'!$D:$P,COLUMN(E13)+5,FALSE)),"")</f>
        <v/>
      </c>
      <c r="F13" s="303">
        <f>IFERROR(IF(VLOOKUP($A13,'Annex 2 Designated EHV charges'!$D:$P,COLUMN(F13)+5,FALSE)=0,"",VLOOKUP($A13,'Annex 2 Designated EHV charges'!$D:$P,COLUMN(F13)+5,FALSE)),"")</f>
        <v>4060.82</v>
      </c>
      <c r="G13" s="303">
        <f>IFERROR(IF(VLOOKUP($A13,'Annex 2 Designated EHV charges'!$D:$P,COLUMN(G13)+5,FALSE)=0,"",VLOOKUP($A13,'Annex 2 Designated EHV charges'!$D:$P,COLUMN(G13)+5,FALSE)),"")</f>
        <v>0.05</v>
      </c>
      <c r="H13" s="303">
        <f>IFERROR(IF(VLOOKUP($A13,'Annex 2 Designated EHV charges'!$D:$P,COLUMN(H13)+5,FALSE)=0,"",VLOOKUP($A13,'Annex 2 Designated EHV charges'!$D:$P,COLUMN(H13)+5,FALSE)),"")</f>
        <v>0.05</v>
      </c>
    </row>
    <row r="14" spans="1:15" x14ac:dyDescent="0.2">
      <c r="A14" s="92">
        <f t="array" ref="A14">IFERROR(INDEX('Annex 2 Designated EHV charges'!$D$11:$D$400, MATCH(0, IF(ISBLANK('Annex 2 Designated EHV charges'!$D$11:$D$400),1, COUNTIF(A$4:$A13, 'Annex 2 Designated EHV charges'!$D$11:$D$400)), 0)),"")</f>
        <v>491</v>
      </c>
      <c r="B14" s="91">
        <f>IF($A14="","",VLOOKUP($A14,'Annex 2 Designated EHV charges'!$D:$O,2,0))</f>
        <v>491</v>
      </c>
      <c r="C14" s="92" t="str">
        <f>IF($A14="","",VLOOKUP($A14,'Annex 2 Designated EHV charges'!$D:$O,3,0))</f>
        <v>1170001443128</v>
      </c>
      <c r="D14" s="91" t="str">
        <f>IF($A14="","",VLOOKUP($A14,'Annex 2 Designated EHV charges'!$D:$O,4,0))</f>
        <v>Streetfield Farm Watling PV</v>
      </c>
      <c r="E14" s="93" t="str">
        <f>IFERROR(IF(VLOOKUP($A14,'Annex 2 Designated EHV charges'!$D:$P,COLUMN(E14)+5,FALSE)=0,"",VLOOKUP($A14,'Annex 2 Designated EHV charges'!$D:$P,COLUMN(E14)+5,FALSE)),"")</f>
        <v/>
      </c>
      <c r="F14" s="303">
        <f>IFERROR(IF(VLOOKUP($A14,'Annex 2 Designated EHV charges'!$D:$P,COLUMN(F14)+5,FALSE)=0,"",VLOOKUP($A14,'Annex 2 Designated EHV charges'!$D:$P,COLUMN(F14)+5,FALSE)),"")</f>
        <v>2713.08</v>
      </c>
      <c r="G14" s="303">
        <f>IFERROR(IF(VLOOKUP($A14,'Annex 2 Designated EHV charges'!$D:$P,COLUMN(G14)+5,FALSE)=0,"",VLOOKUP($A14,'Annex 2 Designated EHV charges'!$D:$P,COLUMN(G14)+5,FALSE)),"")</f>
        <v>0.05</v>
      </c>
      <c r="H14" s="303">
        <f>IFERROR(IF(VLOOKUP($A14,'Annex 2 Designated EHV charges'!$D:$P,COLUMN(H14)+5,FALSE)=0,"",VLOOKUP($A14,'Annex 2 Designated EHV charges'!$D:$P,COLUMN(H14)+5,FALSE)),"")</f>
        <v>0.05</v>
      </c>
    </row>
    <row r="15" spans="1:15" x14ac:dyDescent="0.2">
      <c r="A15" s="92">
        <f t="array" ref="A15">IFERROR(INDEX('Annex 2 Designated EHV charges'!$D$11:$D$400, MATCH(0, IF(ISBLANK('Annex 2 Designated EHV charges'!$D$11:$D$400),1, COUNTIF(A$4:$A14, 'Annex 2 Designated EHV charges'!$D$11:$D$400)), 0)),"")</f>
        <v>492</v>
      </c>
      <c r="B15" s="91">
        <f>IF($A15="","",VLOOKUP($A15,'Annex 2 Designated EHV charges'!$D:$O,2,0))</f>
        <v>492</v>
      </c>
      <c r="C15" s="92" t="str">
        <f>IF($A15="","",VLOOKUP($A15,'Annex 2 Designated EHV charges'!$D:$O,3,0))</f>
        <v>1170001544448</v>
      </c>
      <c r="D15" s="91" t="str">
        <f>IF($A15="","",VLOOKUP($A15,'Annex 2 Designated EHV charges'!$D:$O,4,0))</f>
        <v>Gorse Lane Solar</v>
      </c>
      <c r="E15" s="93" t="str">
        <f>IFERROR(IF(VLOOKUP($A15,'Annex 2 Designated EHV charges'!$D:$P,COLUMN(E15)+5,FALSE)=0,"",VLOOKUP($A15,'Annex 2 Designated EHV charges'!$D:$P,COLUMN(E15)+5,FALSE)),"")</f>
        <v/>
      </c>
      <c r="F15" s="303">
        <f>IFERROR(IF(VLOOKUP($A15,'Annex 2 Designated EHV charges'!$D:$P,COLUMN(F15)+5,FALSE)=0,"",VLOOKUP($A15,'Annex 2 Designated EHV charges'!$D:$P,COLUMN(F15)+5,FALSE)),"")</f>
        <v>5603.81</v>
      </c>
      <c r="G15" s="303">
        <f>IFERROR(IF(VLOOKUP($A15,'Annex 2 Designated EHV charges'!$D:$P,COLUMN(G15)+5,FALSE)=0,"",VLOOKUP($A15,'Annex 2 Designated EHV charges'!$D:$P,COLUMN(G15)+5,FALSE)),"")</f>
        <v>0.05</v>
      </c>
      <c r="H15" s="303">
        <f>IFERROR(IF(VLOOKUP($A15,'Annex 2 Designated EHV charges'!$D:$P,COLUMN(H15)+5,FALSE)=0,"",VLOOKUP($A15,'Annex 2 Designated EHV charges'!$D:$P,COLUMN(H15)+5,FALSE)),"")</f>
        <v>0.05</v>
      </c>
    </row>
    <row r="16" spans="1:15" x14ac:dyDescent="0.2">
      <c r="A16" s="92">
        <f t="array" ref="A16">IFERROR(INDEX('Annex 2 Designated EHV charges'!$D$11:$D$400, MATCH(0, IF(ISBLANK('Annex 2 Designated EHV charges'!$D$11:$D$400),1, COUNTIF(A$4:$A15, 'Annex 2 Designated EHV charges'!$D$11:$D$400)), 0)),"")</f>
        <v>493</v>
      </c>
      <c r="B16" s="91">
        <f>IF($A16="","",VLOOKUP($A16,'Annex 2 Designated EHV charges'!$D:$O,2,0))</f>
        <v>493</v>
      </c>
      <c r="C16" s="92" t="str">
        <f>IF($A16="","",VLOOKUP($A16,'Annex 2 Designated EHV charges'!$D:$O,3,0))</f>
        <v>1170001544642</v>
      </c>
      <c r="D16" s="91" t="str">
        <f>IF($A16="","",VLOOKUP($A16,'Annex 2 Designated EHV charges'!$D:$O,4,0))</f>
        <v>Gorse Lane Solar Ext</v>
      </c>
      <c r="E16" s="93" t="str">
        <f>IFERROR(IF(VLOOKUP($A16,'Annex 2 Designated EHV charges'!$D:$P,COLUMN(E16)+5,FALSE)=0,"",VLOOKUP($A16,'Annex 2 Designated EHV charges'!$D:$P,COLUMN(E16)+5,FALSE)),"")</f>
        <v/>
      </c>
      <c r="F16" s="303">
        <f>IFERROR(IF(VLOOKUP($A16,'Annex 2 Designated EHV charges'!$D:$P,COLUMN(F16)+5,FALSE)=0,"",VLOOKUP($A16,'Annex 2 Designated EHV charges'!$D:$P,COLUMN(F16)+5,FALSE)),"")</f>
        <v>5383.17</v>
      </c>
      <c r="G16" s="303">
        <f>IFERROR(IF(VLOOKUP($A16,'Annex 2 Designated EHV charges'!$D:$P,COLUMN(G16)+5,FALSE)=0,"",VLOOKUP($A16,'Annex 2 Designated EHV charges'!$D:$P,COLUMN(G16)+5,FALSE)),"")</f>
        <v>0.05</v>
      </c>
      <c r="H16" s="303">
        <f>IFERROR(IF(VLOOKUP($A16,'Annex 2 Designated EHV charges'!$D:$P,COLUMN(H16)+5,FALSE)=0,"",VLOOKUP($A16,'Annex 2 Designated EHV charges'!$D:$P,COLUMN(H16)+5,FALSE)),"")</f>
        <v>0.05</v>
      </c>
    </row>
    <row r="17" spans="1:8" x14ac:dyDescent="0.2">
      <c r="A17" s="92">
        <f t="array" ref="A17">IFERROR(INDEX('Annex 2 Designated EHV charges'!$D$11:$D$400, MATCH(0, IF(ISBLANK('Annex 2 Designated EHV charges'!$D$11:$D$400),1, COUNTIF(A$4:$A16, 'Annex 2 Designated EHV charges'!$D$11:$D$400)), 0)),"")</f>
        <v>497</v>
      </c>
      <c r="B17" s="91">
        <f>IF($A17="","",VLOOKUP($A17,'Annex 2 Designated EHV charges'!$D:$O,2,0))</f>
        <v>497</v>
      </c>
      <c r="C17" s="92" t="str">
        <f>IF($A17="","",VLOOKUP($A17,'Annex 2 Designated EHV charges'!$D:$O,3,0))</f>
        <v>1170001694598</v>
      </c>
      <c r="D17" s="91" t="str">
        <f>IF($A17="","",VLOOKUP($A17,'Annex 2 Designated EHV charges'!$D:$O,4,0))</f>
        <v>Highgrounds STOR</v>
      </c>
      <c r="E17" s="93">
        <f>IFERROR(IF(VLOOKUP($A17,'Annex 2 Designated EHV charges'!$D:$P,COLUMN(E17)+5,FALSE)=0,"",VLOOKUP($A17,'Annex 2 Designated EHV charges'!$D:$P,COLUMN(E17)+5,FALSE)),"")</f>
        <v>-0.29299999999999998</v>
      </c>
      <c r="F17" s="303">
        <f>IFERROR(IF(VLOOKUP($A17,'Annex 2 Designated EHV charges'!$D:$P,COLUMN(F17)+5,FALSE)=0,"",VLOOKUP($A17,'Annex 2 Designated EHV charges'!$D:$P,COLUMN(F17)+5,FALSE)),"")</f>
        <v>915.45</v>
      </c>
      <c r="G17" s="303">
        <f>IFERROR(IF(VLOOKUP($A17,'Annex 2 Designated EHV charges'!$D:$P,COLUMN(G17)+5,FALSE)=0,"",VLOOKUP($A17,'Annex 2 Designated EHV charges'!$D:$P,COLUMN(G17)+5,FALSE)),"")</f>
        <v>0.05</v>
      </c>
      <c r="H17" s="303">
        <f>IFERROR(IF(VLOOKUP($A17,'Annex 2 Designated EHV charges'!$D:$P,COLUMN(H17)+5,FALSE)=0,"",VLOOKUP($A17,'Annex 2 Designated EHV charges'!$D:$P,COLUMN(H17)+5,FALSE)),"")</f>
        <v>0.05</v>
      </c>
    </row>
    <row r="18" spans="1:8" x14ac:dyDescent="0.2">
      <c r="A18" s="92">
        <f t="array" ref="A18">IFERROR(INDEX('Annex 2 Designated EHV charges'!$D$11:$D$400, MATCH(0, IF(ISBLANK('Annex 2 Designated EHV charges'!$D$11:$D$400),1, COUNTIF(A$4:$A17, 'Annex 2 Designated EHV charges'!$D$11:$D$400)), 0)),"")</f>
        <v>500</v>
      </c>
      <c r="B18" s="91">
        <f>IF($A18="","",VLOOKUP($A18,'Annex 2 Designated EHV charges'!$D:$O,2,0))</f>
        <v>500</v>
      </c>
      <c r="C18" s="92">
        <f>IF($A18="","",VLOOKUP($A18,'Annex 2 Designated EHV charges'!$D:$O,3,0))</f>
        <v>1170001813110</v>
      </c>
      <c r="D18" s="91" t="str">
        <f>IF($A18="","",VLOOKUP($A18,'Annex 2 Designated EHV charges'!$D:$O,4,0))</f>
        <v>Manor Farm</v>
      </c>
      <c r="E18" s="93">
        <f>IFERROR(IF(VLOOKUP($A18,'Annex 2 Designated EHV charges'!$D:$P,COLUMN(E18)+5,FALSE)=0,"",VLOOKUP($A18,'Annex 2 Designated EHV charges'!$D:$P,COLUMN(E18)+5,FALSE)),"")</f>
        <v>-2.7050000000000001</v>
      </c>
      <c r="F18" s="303">
        <f>IFERROR(IF(VLOOKUP($A18,'Annex 2 Designated EHV charges'!$D:$P,COLUMN(F18)+5,FALSE)=0,"",VLOOKUP($A18,'Annex 2 Designated EHV charges'!$D:$P,COLUMN(F18)+5,FALSE)),"")</f>
        <v>1729.63</v>
      </c>
      <c r="G18" s="303">
        <f>IFERROR(IF(VLOOKUP($A18,'Annex 2 Designated EHV charges'!$D:$P,COLUMN(G18)+5,FALSE)=0,"",VLOOKUP($A18,'Annex 2 Designated EHV charges'!$D:$P,COLUMN(G18)+5,FALSE)),"")</f>
        <v>0.05</v>
      </c>
      <c r="H18" s="303">
        <f>IFERROR(IF(VLOOKUP($A18,'Annex 2 Designated EHV charges'!$D:$P,COLUMN(H18)+5,FALSE)=0,"",VLOOKUP($A18,'Annex 2 Designated EHV charges'!$D:$P,COLUMN(H18)+5,FALSE)),"")</f>
        <v>0.05</v>
      </c>
    </row>
    <row r="19" spans="1:8" x14ac:dyDescent="0.2">
      <c r="A19" s="92">
        <f t="array" ref="A19">IFERROR(INDEX('Annex 2 Designated EHV charges'!$D$11:$D$400, MATCH(0, IF(ISBLANK('Annex 2 Designated EHV charges'!$D$11:$D$400),1, COUNTIF(A$4:$A18, 'Annex 2 Designated EHV charges'!$D$11:$D$400)), 0)),"")</f>
        <v>501</v>
      </c>
      <c r="B19" s="91">
        <f>IF($A19="","",VLOOKUP($A19,'Annex 2 Designated EHV charges'!$D:$O,2,0))</f>
        <v>501</v>
      </c>
      <c r="C19" s="92" t="str">
        <f>IF($A19="","",VLOOKUP($A19,'Annex 2 Designated EHV charges'!$D:$O,3,0))</f>
        <v>1170001815437</v>
      </c>
      <c r="D19" s="91" t="str">
        <f>IF($A19="","",VLOOKUP($A19,'Annex 2 Designated EHV charges'!$D:$O,4,0))</f>
        <v>Potash Farm A ESS</v>
      </c>
      <c r="E19" s="93" t="str">
        <f>IFERROR(IF(VLOOKUP($A19,'Annex 2 Designated EHV charges'!$D:$P,COLUMN(E19)+5,FALSE)=0,"",VLOOKUP($A19,'Annex 2 Designated EHV charges'!$D:$P,COLUMN(E19)+5,FALSE)),"")</f>
        <v/>
      </c>
      <c r="F19" s="303">
        <f>IFERROR(IF(VLOOKUP($A19,'Annex 2 Designated EHV charges'!$D:$P,COLUMN(F19)+5,FALSE)=0,"",VLOOKUP($A19,'Annex 2 Designated EHV charges'!$D:$P,COLUMN(F19)+5,FALSE)),"")</f>
        <v>467.09</v>
      </c>
      <c r="G19" s="303">
        <f>IFERROR(IF(VLOOKUP($A19,'Annex 2 Designated EHV charges'!$D:$P,COLUMN(G19)+5,FALSE)=0,"",VLOOKUP($A19,'Annex 2 Designated EHV charges'!$D:$P,COLUMN(G19)+5,FALSE)),"")</f>
        <v>0.05</v>
      </c>
      <c r="H19" s="303">
        <f>IFERROR(IF(VLOOKUP($A19,'Annex 2 Designated EHV charges'!$D:$P,COLUMN(H19)+5,FALSE)=0,"",VLOOKUP($A19,'Annex 2 Designated EHV charges'!$D:$P,COLUMN(H19)+5,FALSE)),"")</f>
        <v>0.05</v>
      </c>
    </row>
    <row r="20" spans="1:8" x14ac:dyDescent="0.2">
      <c r="A20" s="92">
        <f t="array" ref="A20">IFERROR(INDEX('Annex 2 Designated EHV charges'!$D$11:$D$400, MATCH(0, IF(ISBLANK('Annex 2 Designated EHV charges'!$D$11:$D$400),1, COUNTIF(A$4:$A19, 'Annex 2 Designated EHV charges'!$D$11:$D$400)), 0)),"")</f>
        <v>502</v>
      </c>
      <c r="B20" s="91">
        <f>IF($A20="","",VLOOKUP($A20,'Annex 2 Designated EHV charges'!$D:$O,2,0))</f>
        <v>502</v>
      </c>
      <c r="C20" s="92">
        <f>IF($A20="","",VLOOKUP($A20,'Annex 2 Designated EHV charges'!$D:$O,3,0))</f>
        <v>1170001777784</v>
      </c>
      <c r="D20" s="91" t="str">
        <f>IF($A20="","",VLOOKUP($A20,'Annex 2 Designated EHV charges'!$D:$O,4,0))</f>
        <v>Potash Farm B ESS</v>
      </c>
      <c r="E20" s="93" t="str">
        <f>IFERROR(IF(VLOOKUP($A20,'Annex 2 Designated EHV charges'!$D:$P,COLUMN(E20)+5,FALSE)=0,"",VLOOKUP($A20,'Annex 2 Designated EHV charges'!$D:$P,COLUMN(E20)+5,FALSE)),"")</f>
        <v/>
      </c>
      <c r="F20" s="303">
        <f>IFERROR(IF(VLOOKUP($A20,'Annex 2 Designated EHV charges'!$D:$P,COLUMN(F20)+5,FALSE)=0,"",VLOOKUP($A20,'Annex 2 Designated EHV charges'!$D:$P,COLUMN(F20)+5,FALSE)),"")</f>
        <v>467.09</v>
      </c>
      <c r="G20" s="303">
        <f>IFERROR(IF(VLOOKUP($A20,'Annex 2 Designated EHV charges'!$D:$P,COLUMN(G20)+5,FALSE)=0,"",VLOOKUP($A20,'Annex 2 Designated EHV charges'!$D:$P,COLUMN(G20)+5,FALSE)),"")</f>
        <v>0.05</v>
      </c>
      <c r="H20" s="303">
        <f>IFERROR(IF(VLOOKUP($A20,'Annex 2 Designated EHV charges'!$D:$P,COLUMN(H20)+5,FALSE)=0,"",VLOOKUP($A20,'Annex 2 Designated EHV charges'!$D:$P,COLUMN(H20)+5,FALSE)),"")</f>
        <v>0.05</v>
      </c>
    </row>
    <row r="21" spans="1:8" x14ac:dyDescent="0.2">
      <c r="A21" s="92">
        <f t="array" ref="A21">IFERROR(INDEX('Annex 2 Designated EHV charges'!$D$11:$D$400, MATCH(0, IF(ISBLANK('Annex 2 Designated EHV charges'!$D$11:$D$400),1, COUNTIF(A$4:$A20, 'Annex 2 Designated EHV charges'!$D$11:$D$400)), 0)),"")</f>
        <v>452</v>
      </c>
      <c r="B21" s="91">
        <f>IF($A21="","",VLOOKUP($A21,'Annex 2 Designated EHV charges'!$D:$O,2,0))</f>
        <v>452</v>
      </c>
      <c r="C21" s="92" t="str">
        <f>IF($A21="","",VLOOKUP($A21,'Annex 2 Designated EHV charges'!$D:$O,3,0))</f>
        <v>1170001236856</v>
      </c>
      <c r="D21" s="91" t="str">
        <f>IF($A21="","",VLOOKUP($A21,'Annex 2 Designated EHV charges'!$D:$O,4,0))</f>
        <v>Branston Potato Farm</v>
      </c>
      <c r="E21" s="93" t="str">
        <f>IFERROR(IF(VLOOKUP($A21,'Annex 2 Designated EHV charges'!$D:$P,COLUMN(E21)+5,FALSE)=0,"",VLOOKUP($A21,'Annex 2 Designated EHV charges'!$D:$P,COLUMN(E21)+5,FALSE)),"")</f>
        <v/>
      </c>
      <c r="F21" s="303">
        <f>IFERROR(IF(VLOOKUP($A21,'Annex 2 Designated EHV charges'!$D:$P,COLUMN(F21)+5,FALSE)=0,"",VLOOKUP($A21,'Annex 2 Designated EHV charges'!$D:$P,COLUMN(F21)+5,FALSE)),"")</f>
        <v>926.07</v>
      </c>
      <c r="G21" s="303">
        <f>IFERROR(IF(VLOOKUP($A21,'Annex 2 Designated EHV charges'!$D:$P,COLUMN(G21)+5,FALSE)=0,"",VLOOKUP($A21,'Annex 2 Designated EHV charges'!$D:$P,COLUMN(G21)+5,FALSE)),"")</f>
        <v>0.05</v>
      </c>
      <c r="H21" s="303">
        <f>IFERROR(IF(VLOOKUP($A21,'Annex 2 Designated EHV charges'!$D:$P,COLUMN(H21)+5,FALSE)=0,"",VLOOKUP($A21,'Annex 2 Designated EHV charges'!$D:$P,COLUMN(H21)+5,FALSE)),"")</f>
        <v>0.05</v>
      </c>
    </row>
    <row r="22" spans="1:8" x14ac:dyDescent="0.2">
      <c r="A22" s="92">
        <f t="array" ref="A22">IFERROR(INDEX('Annex 2 Designated EHV charges'!$D$11:$D$400, MATCH(0, IF(ISBLANK('Annex 2 Designated EHV charges'!$D$11:$D$400),1, COUNTIF(A$4:$A21, 'Annex 2 Designated EHV charges'!$D$11:$D$400)), 0)),"")</f>
        <v>453</v>
      </c>
      <c r="B22" s="91">
        <f>IF($A22="","",VLOOKUP($A22,'Annex 2 Designated EHV charges'!$D:$O,2,0))</f>
        <v>453</v>
      </c>
      <c r="C22" s="92" t="str">
        <f>IF($A22="","",VLOOKUP($A22,'Annex 2 Designated EHV charges'!$D:$O,3,0))</f>
        <v>1170001326297</v>
      </c>
      <c r="D22" s="91" t="str">
        <f>IF($A22="","",VLOOKUP($A22,'Annex 2 Designated EHV charges'!$D:$O,4,0))</f>
        <v>Cotham Grange 132 PV</v>
      </c>
      <c r="E22" s="93" t="str">
        <f>IFERROR(IF(VLOOKUP($A22,'Annex 2 Designated EHV charges'!$D:$P,COLUMN(E22)+5,FALSE)=0,"",VLOOKUP($A22,'Annex 2 Designated EHV charges'!$D:$P,COLUMN(E22)+5,FALSE)),"")</f>
        <v/>
      </c>
      <c r="F22" s="303">
        <f>IFERROR(IF(VLOOKUP($A22,'Annex 2 Designated EHV charges'!$D:$P,COLUMN(F22)+5,FALSE)=0,"",VLOOKUP($A22,'Annex 2 Designated EHV charges'!$D:$P,COLUMN(F22)+5,FALSE)),"")</f>
        <v>975.37</v>
      </c>
      <c r="G22" s="303">
        <f>IFERROR(IF(VLOOKUP($A22,'Annex 2 Designated EHV charges'!$D:$P,COLUMN(G22)+5,FALSE)=0,"",VLOOKUP($A22,'Annex 2 Designated EHV charges'!$D:$P,COLUMN(G22)+5,FALSE)),"")</f>
        <v>0.05</v>
      </c>
      <c r="H22" s="303">
        <f>IFERROR(IF(VLOOKUP($A22,'Annex 2 Designated EHV charges'!$D:$P,COLUMN(H22)+5,FALSE)=0,"",VLOOKUP($A22,'Annex 2 Designated EHV charges'!$D:$P,COLUMN(H22)+5,FALSE)),"")</f>
        <v>0.05</v>
      </c>
    </row>
    <row r="23" spans="1:8" x14ac:dyDescent="0.2">
      <c r="A23" s="92">
        <f t="array" ref="A23">IFERROR(INDEX('Annex 2 Designated EHV charges'!$D$11:$D$400, MATCH(0, IF(ISBLANK('Annex 2 Designated EHV charges'!$D$11:$D$400),1, COUNTIF(A$4:$A22, 'Annex 2 Designated EHV charges'!$D$11:$D$400)), 0)),"")</f>
        <v>454</v>
      </c>
      <c r="B23" s="91">
        <f>IF($A23="","",VLOOKUP($A23,'Annex 2 Designated EHV charges'!$D:$O,2,0))</f>
        <v>454</v>
      </c>
      <c r="C23" s="92" t="str">
        <f>IF($A23="","",VLOOKUP($A23,'Annex 2 Designated EHV charges'!$D:$O,3,0))</f>
        <v>1170001439725</v>
      </c>
      <c r="D23" s="91" t="str">
        <f>IF($A23="","",VLOOKUP($A23,'Annex 2 Designated EHV charges'!$D:$O,4,0))</f>
        <v>Newhurst ERF 132 EFW</v>
      </c>
      <c r="E23" s="93">
        <f>IFERROR(IF(VLOOKUP($A23,'Annex 2 Designated EHV charges'!$D:$P,COLUMN(E23)+5,FALSE)=0,"",VLOOKUP($A23,'Annex 2 Designated EHV charges'!$D:$P,COLUMN(E23)+5,FALSE)),"")</f>
        <v>-1.4039999999999999</v>
      </c>
      <c r="F23" s="303">
        <f>IFERROR(IF(VLOOKUP($A23,'Annex 2 Designated EHV charges'!$D:$P,COLUMN(F23)+5,FALSE)=0,"",VLOOKUP($A23,'Annex 2 Designated EHV charges'!$D:$P,COLUMN(F23)+5,FALSE)),"")</f>
        <v>4486.3599999999997</v>
      </c>
      <c r="G23" s="303">
        <f>IFERROR(IF(VLOOKUP($A23,'Annex 2 Designated EHV charges'!$D:$P,COLUMN(G23)+5,FALSE)=0,"",VLOOKUP($A23,'Annex 2 Designated EHV charges'!$D:$P,COLUMN(G23)+5,FALSE)),"")</f>
        <v>0.05</v>
      </c>
      <c r="H23" s="303">
        <f>IFERROR(IF(VLOOKUP($A23,'Annex 2 Designated EHV charges'!$D:$P,COLUMN(H23)+5,FALSE)=0,"",VLOOKUP($A23,'Annex 2 Designated EHV charges'!$D:$P,COLUMN(H23)+5,FALSE)),"")</f>
        <v>0.05</v>
      </c>
    </row>
    <row r="24" spans="1:8" x14ac:dyDescent="0.2">
      <c r="A24" s="92">
        <f t="array" ref="A24">IFERROR(INDEX('Annex 2 Designated EHV charges'!$D$11:$D$400, MATCH(0, IF(ISBLANK('Annex 2 Designated EHV charges'!$D$11:$D$400),1, COUNTIF(A$4:$A23, 'Annex 2 Designated EHV charges'!$D$11:$D$400)), 0)),"")</f>
        <v>455</v>
      </c>
      <c r="B24" s="91">
        <f>IF($A24="","",VLOOKUP($A24,'Annex 2 Designated EHV charges'!$D:$O,2,0))</f>
        <v>455</v>
      </c>
      <c r="C24" s="92">
        <f>IF($A24="","",VLOOKUP($A24,'Annex 2 Designated EHV charges'!$D:$O,3,0))</f>
        <v>1170001495989</v>
      </c>
      <c r="D24" s="91" t="str">
        <f>IF($A24="","",VLOOKUP($A24,'Annex 2 Designated EHV charges'!$D:$O,4,0))</f>
        <v>Grafton Underwood</v>
      </c>
      <c r="E24" s="93" t="str">
        <f>IFERROR(IF(VLOOKUP($A24,'Annex 2 Designated EHV charges'!$D:$P,COLUMN(E24)+5,FALSE)=0,"",VLOOKUP($A24,'Annex 2 Designated EHV charges'!$D:$P,COLUMN(E24)+5,FALSE)),"")</f>
        <v/>
      </c>
      <c r="F24" s="303">
        <f>IFERROR(IF(VLOOKUP($A24,'Annex 2 Designated EHV charges'!$D:$P,COLUMN(F24)+5,FALSE)=0,"",VLOOKUP($A24,'Annex 2 Designated EHV charges'!$D:$P,COLUMN(F24)+5,FALSE)),"")</f>
        <v>932.08</v>
      </c>
      <c r="G24" s="303">
        <f>IFERROR(IF(VLOOKUP($A24,'Annex 2 Designated EHV charges'!$D:$P,COLUMN(G24)+5,FALSE)=0,"",VLOOKUP($A24,'Annex 2 Designated EHV charges'!$D:$P,COLUMN(G24)+5,FALSE)),"")</f>
        <v>0.05</v>
      </c>
      <c r="H24" s="303">
        <f>IFERROR(IF(VLOOKUP($A24,'Annex 2 Designated EHV charges'!$D:$P,COLUMN(H24)+5,FALSE)=0,"",VLOOKUP($A24,'Annex 2 Designated EHV charges'!$D:$P,COLUMN(H24)+5,FALSE)),"")</f>
        <v>0.05</v>
      </c>
    </row>
    <row r="25" spans="1:8" x14ac:dyDescent="0.2">
      <c r="A25" s="92">
        <f t="array" ref="A25">IFERROR(INDEX('Annex 2 Designated EHV charges'!$D$11:$D$400, MATCH(0, IF(ISBLANK('Annex 2 Designated EHV charges'!$D$11:$D$400),1, COUNTIF(A$4:$A24, 'Annex 2 Designated EHV charges'!$D$11:$D$400)), 0)),"")</f>
        <v>456</v>
      </c>
      <c r="B25" s="91">
        <f>IF($A25="","",VLOOKUP($A25,'Annex 2 Designated EHV charges'!$D:$O,2,0))</f>
        <v>456</v>
      </c>
      <c r="C25" s="92" t="str">
        <f>IF($A25="","",VLOOKUP($A25,'Annex 2 Designated EHV charges'!$D:$O,3,0))</f>
        <v>1170001534820</v>
      </c>
      <c r="D25" s="91" t="str">
        <f>IF($A25="","",VLOOKUP($A25,'Annex 2 Designated EHV charges'!$D:$O,4,0))</f>
        <v>Desford Road BESS 132</v>
      </c>
      <c r="E25" s="93">
        <f>IFERROR(IF(VLOOKUP($A25,'Annex 2 Designated EHV charges'!$D:$P,COLUMN(E25)+5,FALSE)=0,"",VLOOKUP($A25,'Annex 2 Designated EHV charges'!$D:$P,COLUMN(E25)+5,FALSE)),"")</f>
        <v>-1.9339999999999999</v>
      </c>
      <c r="F25" s="303">
        <f>IFERROR(IF(VLOOKUP($A25,'Annex 2 Designated EHV charges'!$D:$P,COLUMN(F25)+5,FALSE)=0,"",VLOOKUP($A25,'Annex 2 Designated EHV charges'!$D:$P,COLUMN(F25)+5,FALSE)),"")</f>
        <v>467.09</v>
      </c>
      <c r="G25" s="303">
        <f>IFERROR(IF(VLOOKUP($A25,'Annex 2 Designated EHV charges'!$D:$P,COLUMN(G25)+5,FALSE)=0,"",VLOOKUP($A25,'Annex 2 Designated EHV charges'!$D:$P,COLUMN(G25)+5,FALSE)),"")</f>
        <v>0.05</v>
      </c>
      <c r="H25" s="303">
        <f>IFERROR(IF(VLOOKUP($A25,'Annex 2 Designated EHV charges'!$D:$P,COLUMN(H25)+5,FALSE)=0,"",VLOOKUP($A25,'Annex 2 Designated EHV charges'!$D:$P,COLUMN(H25)+5,FALSE)),"")</f>
        <v>0.05</v>
      </c>
    </row>
    <row r="26" spans="1:8" x14ac:dyDescent="0.2">
      <c r="A26" s="92">
        <f t="array" ref="A26">IFERROR(INDEX('Annex 2 Designated EHV charges'!$D$11:$D$400, MATCH(0, IF(ISBLANK('Annex 2 Designated EHV charges'!$D$11:$D$400),1, COUNTIF(A$4:$A25, 'Annex 2 Designated EHV charges'!$D$11:$D$400)), 0)),"")</f>
        <v>458</v>
      </c>
      <c r="B26" s="91">
        <f>IF($A26="","",VLOOKUP($A26,'Annex 2 Designated EHV charges'!$D:$O,2,0))</f>
        <v>458</v>
      </c>
      <c r="C26" s="92">
        <f>IF($A26="","",VLOOKUP($A26,'Annex 2 Designated EHV charges'!$D:$O,3,0))</f>
        <v>1170001876003</v>
      </c>
      <c r="D26" s="91" t="str">
        <f>IF($A26="","",VLOOKUP($A26,'Annex 2 Designated EHV charges'!$D:$O,4,0))</f>
        <v>Land at Low Farm</v>
      </c>
      <c r="E26" s="93" t="str">
        <f>IFERROR(IF(VLOOKUP($A26,'Annex 2 Designated EHV charges'!$D:$P,COLUMN(E26)+5,FALSE)=0,"",VLOOKUP($A26,'Annex 2 Designated EHV charges'!$D:$P,COLUMN(E26)+5,FALSE)),"")</f>
        <v/>
      </c>
      <c r="F26" s="303">
        <f>IFERROR(IF(VLOOKUP($A26,'Annex 2 Designated EHV charges'!$D:$P,COLUMN(F26)+5,FALSE)=0,"",VLOOKUP($A26,'Annex 2 Designated EHV charges'!$D:$P,COLUMN(F26)+5,FALSE)),"")</f>
        <v>1174.57</v>
      </c>
      <c r="G26" s="303">
        <f>IFERROR(IF(VLOOKUP($A26,'Annex 2 Designated EHV charges'!$D:$P,COLUMN(G26)+5,FALSE)=0,"",VLOOKUP($A26,'Annex 2 Designated EHV charges'!$D:$P,COLUMN(G26)+5,FALSE)),"")</f>
        <v>0.05</v>
      </c>
      <c r="H26" s="303">
        <f>IFERROR(IF(VLOOKUP($A26,'Annex 2 Designated EHV charges'!$D:$P,COLUMN(H26)+5,FALSE)=0,"",VLOOKUP($A26,'Annex 2 Designated EHV charges'!$D:$P,COLUMN(H26)+5,FALSE)),"")</f>
        <v>0.05</v>
      </c>
    </row>
    <row r="27" spans="1:8" x14ac:dyDescent="0.2">
      <c r="A27" s="92">
        <f t="array" ref="A27">IFERROR(INDEX('Annex 2 Designated EHV charges'!$D$11:$D$400, MATCH(0, IF(ISBLANK('Annex 2 Designated EHV charges'!$D$11:$D$400),1, COUNTIF(A$4:$A26, 'Annex 2 Designated EHV charges'!$D$11:$D$400)), 0)),"")</f>
        <v>367</v>
      </c>
      <c r="B27" s="91">
        <f>IF($A27="","",VLOOKUP($A27,'Annex 2 Designated EHV charges'!$D:$O,2,0))</f>
        <v>367</v>
      </c>
      <c r="C27" s="92" t="str">
        <f>IF($A27="","",VLOOKUP($A27,'Annex 2 Designated EHV charges'!$D:$O,3,0))</f>
        <v>1170000480699</v>
      </c>
      <c r="D27" s="91" t="str">
        <f>IF($A27="","",VLOOKUP($A27,'Annex 2 Designated EHV charges'!$D:$O,4,0))</f>
        <v>Yew Tree Farm PV</v>
      </c>
      <c r="E27" s="93" t="str">
        <f>IFERROR(IF(VLOOKUP($A27,'Annex 2 Designated EHV charges'!$D:$P,COLUMN(E27)+5,FALSE)=0,"",VLOOKUP($A27,'Annex 2 Designated EHV charges'!$D:$P,COLUMN(E27)+5,FALSE)),"")</f>
        <v/>
      </c>
      <c r="F27" s="303">
        <f>IFERROR(IF(VLOOKUP($A27,'Annex 2 Designated EHV charges'!$D:$P,COLUMN(F27)+5,FALSE)=0,"",VLOOKUP($A27,'Annex 2 Designated EHV charges'!$D:$P,COLUMN(F27)+5,FALSE)),"")</f>
        <v>310.24</v>
      </c>
      <c r="G27" s="303">
        <f>IFERROR(IF(VLOOKUP($A27,'Annex 2 Designated EHV charges'!$D:$P,COLUMN(G27)+5,FALSE)=0,"",VLOOKUP($A27,'Annex 2 Designated EHV charges'!$D:$P,COLUMN(G27)+5,FALSE)),"")</f>
        <v>0.05</v>
      </c>
      <c r="H27" s="303">
        <f>IFERROR(IF(VLOOKUP($A27,'Annex 2 Designated EHV charges'!$D:$P,COLUMN(H27)+5,FALSE)=0,"",VLOOKUP($A27,'Annex 2 Designated EHV charges'!$D:$P,COLUMN(H27)+5,FALSE)),"")</f>
        <v>0.05</v>
      </c>
    </row>
    <row r="28" spans="1:8" x14ac:dyDescent="0.2">
      <c r="A28" s="92">
        <f t="array" ref="A28">IFERROR(INDEX('Annex 2 Designated EHV charges'!$D$11:$D$400, MATCH(0, IF(ISBLANK('Annex 2 Designated EHV charges'!$D$11:$D$400),1, COUNTIF(A$4:$A27, 'Annex 2 Designated EHV charges'!$D$11:$D$400)), 0)),"")</f>
        <v>368</v>
      </c>
      <c r="B28" s="91">
        <f>IF($A28="","",VLOOKUP($A28,'Annex 2 Designated EHV charges'!$D:$O,2,0))</f>
        <v>368</v>
      </c>
      <c r="C28" s="92" t="str">
        <f>IF($A28="","",VLOOKUP($A28,'Annex 2 Designated EHV charges'!$D:$O,3,0))</f>
        <v>1170000487151</v>
      </c>
      <c r="D28" s="91" t="str">
        <f>IF($A28="","",VLOOKUP($A28,'Annex 2 Designated EHV charges'!$D:$O,4,0))</f>
        <v>Cobb Farm Egmanton PV</v>
      </c>
      <c r="E28" s="93" t="str">
        <f>IFERROR(IF(VLOOKUP($A28,'Annex 2 Designated EHV charges'!$D:$P,COLUMN(E28)+5,FALSE)=0,"",VLOOKUP($A28,'Annex 2 Designated EHV charges'!$D:$P,COLUMN(E28)+5,FALSE)),"")</f>
        <v/>
      </c>
      <c r="F28" s="303">
        <f>IFERROR(IF(VLOOKUP($A28,'Annex 2 Designated EHV charges'!$D:$P,COLUMN(F28)+5,FALSE)=0,"",VLOOKUP($A28,'Annex 2 Designated EHV charges'!$D:$P,COLUMN(F28)+5,FALSE)),"")</f>
        <v>552.94000000000005</v>
      </c>
      <c r="G28" s="303">
        <f>IFERROR(IF(VLOOKUP($A28,'Annex 2 Designated EHV charges'!$D:$P,COLUMN(G28)+5,FALSE)=0,"",VLOOKUP($A28,'Annex 2 Designated EHV charges'!$D:$P,COLUMN(G28)+5,FALSE)),"")</f>
        <v>0.05</v>
      </c>
      <c r="H28" s="303">
        <f>IFERROR(IF(VLOOKUP($A28,'Annex 2 Designated EHV charges'!$D:$P,COLUMN(H28)+5,FALSE)=0,"",VLOOKUP($A28,'Annex 2 Designated EHV charges'!$D:$P,COLUMN(H28)+5,FALSE)),"")</f>
        <v>0.05</v>
      </c>
    </row>
    <row r="29" spans="1:8" x14ac:dyDescent="0.2">
      <c r="A29" s="92">
        <f t="array" ref="A29">IFERROR(INDEX('Annex 2 Designated EHV charges'!$D$11:$D$400, MATCH(0, IF(ISBLANK('Annex 2 Designated EHV charges'!$D$11:$D$400),1, COUNTIF(A$4:$A28, 'Annex 2 Designated EHV charges'!$D$11:$D$400)), 0)),"")</f>
        <v>369</v>
      </c>
      <c r="B29" s="91">
        <f>IF($A29="","",VLOOKUP($A29,'Annex 2 Designated EHV charges'!$D:$O,2,0))</f>
        <v>369</v>
      </c>
      <c r="C29" s="92" t="str">
        <f>IF($A29="","",VLOOKUP($A29,'Annex 2 Designated EHV charges'!$D:$O,3,0))</f>
        <v>1170000530969</v>
      </c>
      <c r="D29" s="91" t="str">
        <f>IF($A29="","",VLOOKUP($A29,'Annex 2 Designated EHV charges'!$D:$O,4,0))</f>
        <v>Kelmarsh Wind Farm</v>
      </c>
      <c r="E29" s="93" t="str">
        <f>IFERROR(IF(VLOOKUP($A29,'Annex 2 Designated EHV charges'!$D:$P,COLUMN(E29)+5,FALSE)=0,"",VLOOKUP($A29,'Annex 2 Designated EHV charges'!$D:$P,COLUMN(E29)+5,FALSE)),"")</f>
        <v/>
      </c>
      <c r="F29" s="303">
        <f>IFERROR(IF(VLOOKUP($A29,'Annex 2 Designated EHV charges'!$D:$P,COLUMN(F29)+5,FALSE)=0,"",VLOOKUP($A29,'Annex 2 Designated EHV charges'!$D:$P,COLUMN(F29)+5,FALSE)),"")</f>
        <v>10489.41</v>
      </c>
      <c r="G29" s="303">
        <f>IFERROR(IF(VLOOKUP($A29,'Annex 2 Designated EHV charges'!$D:$P,COLUMN(G29)+5,FALSE)=0,"",VLOOKUP($A29,'Annex 2 Designated EHV charges'!$D:$P,COLUMN(G29)+5,FALSE)),"")</f>
        <v>0.05</v>
      </c>
      <c r="H29" s="303">
        <f>IFERROR(IF(VLOOKUP($A29,'Annex 2 Designated EHV charges'!$D:$P,COLUMN(H29)+5,FALSE)=0,"",VLOOKUP($A29,'Annex 2 Designated EHV charges'!$D:$P,COLUMN(H29)+5,FALSE)),"")</f>
        <v>0.05</v>
      </c>
    </row>
    <row r="30" spans="1:8" x14ac:dyDescent="0.2">
      <c r="A30" s="92">
        <f t="array" ref="A30">IFERROR(INDEX('Annex 2 Designated EHV charges'!$D$11:$D$400, MATCH(0, IF(ISBLANK('Annex 2 Designated EHV charges'!$D$11:$D$400),1, COUNTIF(A$4:$A29, 'Annex 2 Designated EHV charges'!$D$11:$D$400)), 0)),"")</f>
        <v>371</v>
      </c>
      <c r="B30" s="91">
        <f>IF($A30="","",VLOOKUP($A30,'Annex 2 Designated EHV charges'!$D:$O,2,0))</f>
        <v>371</v>
      </c>
      <c r="C30" s="92" t="str">
        <f>IF($A30="","",VLOOKUP($A30,'Annex 2 Designated EHV charges'!$D:$O,3,0))</f>
        <v>1170000549240</v>
      </c>
      <c r="D30" s="91" t="str">
        <f>IF($A30="","",VLOOKUP($A30,'Annex 2 Designated EHV charges'!$D:$O,4,0))</f>
        <v>Copley Farm PV Claypole</v>
      </c>
      <c r="E30" s="93" t="str">
        <f>IFERROR(IF(VLOOKUP($A30,'Annex 2 Designated EHV charges'!$D:$P,COLUMN(E30)+5,FALSE)=0,"",VLOOKUP($A30,'Annex 2 Designated EHV charges'!$D:$P,COLUMN(E30)+5,FALSE)),"")</f>
        <v/>
      </c>
      <c r="F30" s="303">
        <f>IFERROR(IF(VLOOKUP($A30,'Annex 2 Designated EHV charges'!$D:$P,COLUMN(F30)+5,FALSE)=0,"",VLOOKUP($A30,'Annex 2 Designated EHV charges'!$D:$P,COLUMN(F30)+5,FALSE)),"")</f>
        <v>1356.75</v>
      </c>
      <c r="G30" s="303">
        <f>IFERROR(IF(VLOOKUP($A30,'Annex 2 Designated EHV charges'!$D:$P,COLUMN(G30)+5,FALSE)=0,"",VLOOKUP($A30,'Annex 2 Designated EHV charges'!$D:$P,COLUMN(G30)+5,FALSE)),"")</f>
        <v>0.05</v>
      </c>
      <c r="H30" s="303">
        <f>IFERROR(IF(VLOOKUP($A30,'Annex 2 Designated EHV charges'!$D:$P,COLUMN(H30)+5,FALSE)=0,"",VLOOKUP($A30,'Annex 2 Designated EHV charges'!$D:$P,COLUMN(H30)+5,FALSE)),"")</f>
        <v>0.05</v>
      </c>
    </row>
    <row r="31" spans="1:8" x14ac:dyDescent="0.2">
      <c r="A31" s="92">
        <f t="array" ref="A31">IFERROR(INDEX('Annex 2 Designated EHV charges'!$D$11:$D$400, MATCH(0, IF(ISBLANK('Annex 2 Designated EHV charges'!$D$11:$D$400),1, COUNTIF(A$4:$A30, 'Annex 2 Designated EHV charges'!$D$11:$D$400)), 0)),"")</f>
        <v>372</v>
      </c>
      <c r="B31" s="91">
        <f>IF($A31="","",VLOOKUP($A31,'Annex 2 Designated EHV charges'!$D:$O,2,0))</f>
        <v>372</v>
      </c>
      <c r="C31" s="92" t="str">
        <f>IF($A31="","",VLOOKUP($A31,'Annex 2 Designated EHV charges'!$D:$O,3,0))</f>
        <v>1170000549278</v>
      </c>
      <c r="D31" s="91" t="str">
        <f>IF($A31="","",VLOOKUP($A31,'Annex 2 Designated EHV charges'!$D:$O,4,0))</f>
        <v>Greatmoor EFW Calvert</v>
      </c>
      <c r="E31" s="93" t="str">
        <f>IFERROR(IF(VLOOKUP($A31,'Annex 2 Designated EHV charges'!$D:$P,COLUMN(E31)+5,FALSE)=0,"",VLOOKUP($A31,'Annex 2 Designated EHV charges'!$D:$P,COLUMN(E31)+5,FALSE)),"")</f>
        <v/>
      </c>
      <c r="F31" s="303">
        <f>IFERROR(IF(VLOOKUP($A31,'Annex 2 Designated EHV charges'!$D:$P,COLUMN(F31)+5,FALSE)=0,"",VLOOKUP($A31,'Annex 2 Designated EHV charges'!$D:$P,COLUMN(F31)+5,FALSE)),"")</f>
        <v>7594.22</v>
      </c>
      <c r="G31" s="303">
        <f>IFERROR(IF(VLOOKUP($A31,'Annex 2 Designated EHV charges'!$D:$P,COLUMN(G31)+5,FALSE)=0,"",VLOOKUP($A31,'Annex 2 Designated EHV charges'!$D:$P,COLUMN(G31)+5,FALSE)),"")</f>
        <v>0.05</v>
      </c>
      <c r="H31" s="303">
        <f>IFERROR(IF(VLOOKUP($A31,'Annex 2 Designated EHV charges'!$D:$P,COLUMN(H31)+5,FALSE)=0,"",VLOOKUP($A31,'Annex 2 Designated EHV charges'!$D:$P,COLUMN(H31)+5,FALSE)),"")</f>
        <v>0.05</v>
      </c>
    </row>
    <row r="32" spans="1:8" x14ac:dyDescent="0.2">
      <c r="A32" s="92">
        <f t="array" ref="A32">IFERROR(INDEX('Annex 2 Designated EHV charges'!$D$11:$D$400, MATCH(0, IF(ISBLANK('Annex 2 Designated EHV charges'!$D$11:$D$400),1, COUNTIF(A$4:$A31, 'Annex 2 Designated EHV charges'!$D$11:$D$400)), 0)),"")</f>
        <v>373</v>
      </c>
      <c r="B32" s="91">
        <f>IF($A32="","",VLOOKUP($A32,'Annex 2 Designated EHV charges'!$D:$O,2,0))</f>
        <v>373</v>
      </c>
      <c r="C32" s="92" t="str">
        <f>IF($A32="","",VLOOKUP($A32,'Annex 2 Designated EHV charges'!$D:$O,3,0))</f>
        <v>1170000559860</v>
      </c>
      <c r="D32" s="91" t="str">
        <f>IF($A32="","",VLOOKUP($A32,'Annex 2 Designated EHV charges'!$D:$O,4,0))</f>
        <v>Lodge Farm (Calow) PV</v>
      </c>
      <c r="E32" s="93" t="str">
        <f>IFERROR(IF(VLOOKUP($A32,'Annex 2 Designated EHV charges'!$D:$P,COLUMN(E32)+5,FALSE)=0,"",VLOOKUP($A32,'Annex 2 Designated EHV charges'!$D:$P,COLUMN(E32)+5,FALSE)),"")</f>
        <v/>
      </c>
      <c r="F32" s="303">
        <f>IFERROR(IF(VLOOKUP($A32,'Annex 2 Designated EHV charges'!$D:$P,COLUMN(F32)+5,FALSE)=0,"",VLOOKUP($A32,'Annex 2 Designated EHV charges'!$D:$P,COLUMN(F32)+5,FALSE)),"")</f>
        <v>339.96</v>
      </c>
      <c r="G32" s="303">
        <f>IFERROR(IF(VLOOKUP($A32,'Annex 2 Designated EHV charges'!$D:$P,COLUMN(G32)+5,FALSE)=0,"",VLOOKUP($A32,'Annex 2 Designated EHV charges'!$D:$P,COLUMN(G32)+5,FALSE)),"")</f>
        <v>0.05</v>
      </c>
      <c r="H32" s="303">
        <f>IFERROR(IF(VLOOKUP($A32,'Annex 2 Designated EHV charges'!$D:$P,COLUMN(H32)+5,FALSE)=0,"",VLOOKUP($A32,'Annex 2 Designated EHV charges'!$D:$P,COLUMN(H32)+5,FALSE)),"")</f>
        <v>0.05</v>
      </c>
    </row>
    <row r="33" spans="1:8" x14ac:dyDescent="0.2">
      <c r="A33" s="92">
        <f t="array" ref="A33">IFERROR(INDEX('Annex 2 Designated EHV charges'!$D$11:$D$400, MATCH(0, IF(ISBLANK('Annex 2 Designated EHV charges'!$D$11:$D$400),1, COUNTIF(A$4:$A32, 'Annex 2 Designated EHV charges'!$D$11:$D$400)), 0)),"")</f>
        <v>374</v>
      </c>
      <c r="B33" s="91">
        <f>IF($A33="","",VLOOKUP($A33,'Annex 2 Designated EHV charges'!$D:$O,2,0))</f>
        <v>374</v>
      </c>
      <c r="C33" s="92" t="str">
        <f>IF($A33="","",VLOOKUP($A33,'Annex 2 Designated EHV charges'!$D:$O,3,0))</f>
        <v>1170000569850</v>
      </c>
      <c r="D33" s="91" t="str">
        <f>IF($A33="","",VLOOKUP($A33,'Annex 2 Designated EHV charges'!$D:$O,4,0))</f>
        <v>Arkwright Solar PV</v>
      </c>
      <c r="E33" s="93" t="str">
        <f>IFERROR(IF(VLOOKUP($A33,'Annex 2 Designated EHV charges'!$D:$P,COLUMN(E33)+5,FALSE)=0,"",VLOOKUP($A33,'Annex 2 Designated EHV charges'!$D:$P,COLUMN(E33)+5,FALSE)),"")</f>
        <v/>
      </c>
      <c r="F33" s="303">
        <f>IFERROR(IF(VLOOKUP($A33,'Annex 2 Designated EHV charges'!$D:$P,COLUMN(F33)+5,FALSE)=0,"",VLOOKUP($A33,'Annex 2 Designated EHV charges'!$D:$P,COLUMN(F33)+5,FALSE)),"")</f>
        <v>1402.44</v>
      </c>
      <c r="G33" s="303">
        <f>IFERROR(IF(VLOOKUP($A33,'Annex 2 Designated EHV charges'!$D:$P,COLUMN(G33)+5,FALSE)=0,"",VLOOKUP($A33,'Annex 2 Designated EHV charges'!$D:$P,COLUMN(G33)+5,FALSE)),"")</f>
        <v>0.05</v>
      </c>
      <c r="H33" s="303">
        <f>IFERROR(IF(VLOOKUP($A33,'Annex 2 Designated EHV charges'!$D:$P,COLUMN(H33)+5,FALSE)=0,"",VLOOKUP($A33,'Annex 2 Designated EHV charges'!$D:$P,COLUMN(H33)+5,FALSE)),"")</f>
        <v>0.05</v>
      </c>
    </row>
    <row r="34" spans="1:8" x14ac:dyDescent="0.2">
      <c r="A34" s="92">
        <f t="array" ref="A34">IFERROR(INDEX('Annex 2 Designated EHV charges'!$D$11:$D$400, MATCH(0, IF(ISBLANK('Annex 2 Designated EHV charges'!$D$11:$D$400),1, COUNTIF(A$4:$A33, 'Annex 2 Designated EHV charges'!$D$11:$D$400)), 0)),"")</f>
        <v>377</v>
      </c>
      <c r="B34" s="91">
        <f>IF($A34="","",VLOOKUP($A34,'Annex 2 Designated EHV charges'!$D:$O,2,0))</f>
        <v>377</v>
      </c>
      <c r="C34" s="92" t="str">
        <f>IF($A34="","",VLOOKUP($A34,'Annex 2 Designated EHV charges'!$D:$O,3,0))</f>
        <v>1170000579928</v>
      </c>
      <c r="D34" s="91" t="str">
        <f>IF($A34="","",VLOOKUP($A34,'Annex 2 Designated EHV charges'!$D:$O,4,0))</f>
        <v>Averill Farm PV</v>
      </c>
      <c r="E34" s="93" t="str">
        <f>IFERROR(IF(VLOOKUP($A34,'Annex 2 Designated EHV charges'!$D:$P,COLUMN(E34)+5,FALSE)=0,"",VLOOKUP($A34,'Annex 2 Designated EHV charges'!$D:$P,COLUMN(E34)+5,FALSE)),"")</f>
        <v/>
      </c>
      <c r="F34" s="303">
        <f>IFERROR(IF(VLOOKUP($A34,'Annex 2 Designated EHV charges'!$D:$P,COLUMN(F34)+5,FALSE)=0,"",VLOOKUP($A34,'Annex 2 Designated EHV charges'!$D:$P,COLUMN(F34)+5,FALSE)),"")</f>
        <v>1649.13</v>
      </c>
      <c r="G34" s="303">
        <f>IFERROR(IF(VLOOKUP($A34,'Annex 2 Designated EHV charges'!$D:$P,COLUMN(G34)+5,FALSE)=0,"",VLOOKUP($A34,'Annex 2 Designated EHV charges'!$D:$P,COLUMN(G34)+5,FALSE)),"")</f>
        <v>0.05</v>
      </c>
      <c r="H34" s="303">
        <f>IFERROR(IF(VLOOKUP($A34,'Annex 2 Designated EHV charges'!$D:$P,COLUMN(H34)+5,FALSE)=0,"",VLOOKUP($A34,'Annex 2 Designated EHV charges'!$D:$P,COLUMN(H34)+5,FALSE)),"")</f>
        <v>0.05</v>
      </c>
    </row>
    <row r="35" spans="1:8" x14ac:dyDescent="0.2">
      <c r="A35" s="92">
        <f t="array" ref="A35">IFERROR(INDEX('Annex 2 Designated EHV charges'!$D$11:$D$400, MATCH(0, IF(ISBLANK('Annex 2 Designated EHV charges'!$D$11:$D$400),1, COUNTIF(A$4:$A34, 'Annex 2 Designated EHV charges'!$D$11:$D$400)), 0)),"")</f>
        <v>378</v>
      </c>
      <c r="B35" s="91">
        <f>IF($A35="","",VLOOKUP($A35,'Annex 2 Designated EHV charges'!$D:$O,2,0))</f>
        <v>378</v>
      </c>
      <c r="C35" s="92" t="str">
        <f>IF($A35="","",VLOOKUP($A35,'Annex 2 Designated EHV charges'!$D:$O,3,0))</f>
        <v>1170000582708</v>
      </c>
      <c r="D35" s="91" t="str">
        <f>IF($A35="","",VLOOKUP($A35,'Annex 2 Designated EHV charges'!$D:$O,4,0))</f>
        <v>Marchington Solar PV</v>
      </c>
      <c r="E35" s="93" t="str">
        <f>IFERROR(IF(VLOOKUP($A35,'Annex 2 Designated EHV charges'!$D:$P,COLUMN(E35)+5,FALSE)=0,"",VLOOKUP($A35,'Annex 2 Designated EHV charges'!$D:$P,COLUMN(E35)+5,FALSE)),"")</f>
        <v/>
      </c>
      <c r="F35" s="303">
        <f>IFERROR(IF(VLOOKUP($A35,'Annex 2 Designated EHV charges'!$D:$P,COLUMN(F35)+5,FALSE)=0,"",VLOOKUP($A35,'Annex 2 Designated EHV charges'!$D:$P,COLUMN(F35)+5,FALSE)),"")</f>
        <v>379.06</v>
      </c>
      <c r="G35" s="303">
        <f>IFERROR(IF(VLOOKUP($A35,'Annex 2 Designated EHV charges'!$D:$P,COLUMN(G35)+5,FALSE)=0,"",VLOOKUP($A35,'Annex 2 Designated EHV charges'!$D:$P,COLUMN(G35)+5,FALSE)),"")</f>
        <v>0.05</v>
      </c>
      <c r="H35" s="303">
        <f>IFERROR(IF(VLOOKUP($A35,'Annex 2 Designated EHV charges'!$D:$P,COLUMN(H35)+5,FALSE)=0,"",VLOOKUP($A35,'Annex 2 Designated EHV charges'!$D:$P,COLUMN(H35)+5,FALSE)),"")</f>
        <v>0.05</v>
      </c>
    </row>
    <row r="36" spans="1:8" ht="25.5" x14ac:dyDescent="0.2">
      <c r="A36" s="92">
        <f t="array" ref="A36">IFERROR(INDEX('Annex 2 Designated EHV charges'!$D$11:$D$400, MATCH(0, IF(ISBLANK('Annex 2 Designated EHV charges'!$D$11:$D$400),1, COUNTIF(A$4:$A35, 'Annex 2 Designated EHV charges'!$D$11:$D$400)), 0)),"")</f>
        <v>379</v>
      </c>
      <c r="B36" s="91">
        <f>IF($A36="","",VLOOKUP($A36,'Annex 2 Designated EHV charges'!$D:$O,2,0))</f>
        <v>379</v>
      </c>
      <c r="C36" s="92" t="str">
        <f>IF($A36="","",VLOOKUP($A36,'Annex 2 Designated EHV charges'!$D:$O,3,0))</f>
        <v>1170000586508
1170000591702</v>
      </c>
      <c r="D36" s="91" t="str">
        <f>IF($A36="","",VLOOKUP($A36,'Annex 2 Designated EHV charges'!$D:$O,4,0))</f>
        <v>West End Fm Treswell PV</v>
      </c>
      <c r="E36" s="93" t="str">
        <f>IFERROR(IF(VLOOKUP($A36,'Annex 2 Designated EHV charges'!$D:$P,COLUMN(E36)+5,FALSE)=0,"",VLOOKUP($A36,'Annex 2 Designated EHV charges'!$D:$P,COLUMN(E36)+5,FALSE)),"")</f>
        <v/>
      </c>
      <c r="F36" s="303">
        <f>IFERROR(IF(VLOOKUP($A36,'Annex 2 Designated EHV charges'!$D:$P,COLUMN(F36)+5,FALSE)=0,"",VLOOKUP($A36,'Annex 2 Designated EHV charges'!$D:$P,COLUMN(F36)+5,FALSE)),"")</f>
        <v>431.87</v>
      </c>
      <c r="G36" s="303">
        <f>IFERROR(IF(VLOOKUP($A36,'Annex 2 Designated EHV charges'!$D:$P,COLUMN(G36)+5,FALSE)=0,"",VLOOKUP($A36,'Annex 2 Designated EHV charges'!$D:$P,COLUMN(G36)+5,FALSE)),"")</f>
        <v>0.05</v>
      </c>
      <c r="H36" s="303">
        <f>IFERROR(IF(VLOOKUP($A36,'Annex 2 Designated EHV charges'!$D:$P,COLUMN(H36)+5,FALSE)=0,"",VLOOKUP($A36,'Annex 2 Designated EHV charges'!$D:$P,COLUMN(H36)+5,FALSE)),"")</f>
        <v>0.05</v>
      </c>
    </row>
    <row r="37" spans="1:8" x14ac:dyDescent="0.2">
      <c r="A37" s="92">
        <f t="array" ref="A37">IFERROR(INDEX('Annex 2 Designated EHV charges'!$D$11:$D$400, MATCH(0, IF(ISBLANK('Annex 2 Designated EHV charges'!$D$11:$D$400),1, COUNTIF(A$4:$A36, 'Annex 2 Designated EHV charges'!$D$11:$D$400)), 0)),"")</f>
        <v>380</v>
      </c>
      <c r="B37" s="91">
        <f>IF($A37="","",VLOOKUP($A37,'Annex 2 Designated EHV charges'!$D:$O,2,0))</f>
        <v>380</v>
      </c>
      <c r="C37" s="92" t="str">
        <f>IF($A37="","",VLOOKUP($A37,'Annex 2 Designated EHV charges'!$D:$O,3,0))</f>
        <v>1170000586614</v>
      </c>
      <c r="D37" s="91" t="str">
        <f>IF($A37="","",VLOOKUP($A37,'Annex 2 Designated EHV charges'!$D:$O,4,0))</f>
        <v>Fields Farm Southam PV</v>
      </c>
      <c r="E37" s="93" t="str">
        <f>IFERROR(IF(VLOOKUP($A37,'Annex 2 Designated EHV charges'!$D:$P,COLUMN(E37)+5,FALSE)=0,"",VLOOKUP($A37,'Annex 2 Designated EHV charges'!$D:$P,COLUMN(E37)+5,FALSE)),"")</f>
        <v/>
      </c>
      <c r="F37" s="303">
        <f>IFERROR(IF(VLOOKUP($A37,'Annex 2 Designated EHV charges'!$D:$P,COLUMN(F37)+5,FALSE)=0,"",VLOOKUP($A37,'Annex 2 Designated EHV charges'!$D:$P,COLUMN(F37)+5,FALSE)),"")</f>
        <v>347.52</v>
      </c>
      <c r="G37" s="303">
        <f>IFERROR(IF(VLOOKUP($A37,'Annex 2 Designated EHV charges'!$D:$P,COLUMN(G37)+5,FALSE)=0,"",VLOOKUP($A37,'Annex 2 Designated EHV charges'!$D:$P,COLUMN(G37)+5,FALSE)),"")</f>
        <v>0.05</v>
      </c>
      <c r="H37" s="303">
        <f>IFERROR(IF(VLOOKUP($A37,'Annex 2 Designated EHV charges'!$D:$P,COLUMN(H37)+5,FALSE)=0,"",VLOOKUP($A37,'Annex 2 Designated EHV charges'!$D:$P,COLUMN(H37)+5,FALSE)),"")</f>
        <v>0.05</v>
      </c>
    </row>
    <row r="38" spans="1:8" x14ac:dyDescent="0.2">
      <c r="A38" s="92">
        <f t="array" ref="A38">IFERROR(INDEX('Annex 2 Designated EHV charges'!$D$11:$D$400, MATCH(0, IF(ISBLANK('Annex 2 Designated EHV charges'!$D$11:$D$400),1, COUNTIF(A$4:$A37, 'Annex 2 Designated EHV charges'!$D$11:$D$400)), 0)),"")</f>
        <v>381</v>
      </c>
      <c r="B38" s="91">
        <f>IF($A38="","",VLOOKUP($A38,'Annex 2 Designated EHV charges'!$D:$O,2,0))</f>
        <v>381</v>
      </c>
      <c r="C38" s="92" t="str">
        <f>IF($A38="","",VLOOKUP($A38,'Annex 2 Designated EHV charges'!$D:$O,3,0))</f>
        <v>1170000587282</v>
      </c>
      <c r="D38" s="91" t="str">
        <f>IF($A38="","",VLOOKUP($A38,'Annex 2 Designated EHV charges'!$D:$O,4,0))</f>
        <v>Canopus Farm PV</v>
      </c>
      <c r="E38" s="93" t="str">
        <f>IFERROR(IF(VLOOKUP($A38,'Annex 2 Designated EHV charges'!$D:$P,COLUMN(E38)+5,FALSE)=0,"",VLOOKUP($A38,'Annex 2 Designated EHV charges'!$D:$P,COLUMN(E38)+5,FALSE)),"")</f>
        <v/>
      </c>
      <c r="F38" s="303">
        <f>IFERROR(IF(VLOOKUP($A38,'Annex 2 Designated EHV charges'!$D:$P,COLUMN(F38)+5,FALSE)=0,"",VLOOKUP($A38,'Annex 2 Designated EHV charges'!$D:$P,COLUMN(F38)+5,FALSE)),"")</f>
        <v>403.41</v>
      </c>
      <c r="G38" s="303">
        <f>IFERROR(IF(VLOOKUP($A38,'Annex 2 Designated EHV charges'!$D:$P,COLUMN(G38)+5,FALSE)=0,"",VLOOKUP($A38,'Annex 2 Designated EHV charges'!$D:$P,COLUMN(G38)+5,FALSE)),"")</f>
        <v>0.05</v>
      </c>
      <c r="H38" s="303">
        <f>IFERROR(IF(VLOOKUP($A38,'Annex 2 Designated EHV charges'!$D:$P,COLUMN(H38)+5,FALSE)=0,"",VLOOKUP($A38,'Annex 2 Designated EHV charges'!$D:$P,COLUMN(H38)+5,FALSE)),"")</f>
        <v>0.05</v>
      </c>
    </row>
    <row r="39" spans="1:8" x14ac:dyDescent="0.2">
      <c r="A39" s="92">
        <f t="array" ref="A39">IFERROR(INDEX('Annex 2 Designated EHV charges'!$D$11:$D$400, MATCH(0, IF(ISBLANK('Annex 2 Designated EHV charges'!$D$11:$D$400),1, COUNTIF(A$4:$A38, 'Annex 2 Designated EHV charges'!$D$11:$D$400)), 0)),"")</f>
        <v>382</v>
      </c>
      <c r="B39" s="91">
        <f>IF($A39="","",VLOOKUP($A39,'Annex 2 Designated EHV charges'!$D:$O,2,0))</f>
        <v>382</v>
      </c>
      <c r="C39" s="92" t="str">
        <f>IF($A39="","",VLOOKUP($A39,'Annex 2 Designated EHV charges'!$D:$O,3,0))</f>
        <v>1170000594270</v>
      </c>
      <c r="D39" s="91" t="str">
        <f>IF($A39="","",VLOOKUP($A39,'Annex 2 Designated EHV charges'!$D:$O,4,0))</f>
        <v>Lindridge Farm PV</v>
      </c>
      <c r="E39" s="93" t="str">
        <f>IFERROR(IF(VLOOKUP($A39,'Annex 2 Designated EHV charges'!$D:$P,COLUMN(E39)+5,FALSE)=0,"",VLOOKUP($A39,'Annex 2 Designated EHV charges'!$D:$P,COLUMN(E39)+5,FALSE)),"")</f>
        <v/>
      </c>
      <c r="F39" s="303">
        <f>IFERROR(IF(VLOOKUP($A39,'Annex 2 Designated EHV charges'!$D:$P,COLUMN(F39)+5,FALSE)=0,"",VLOOKUP($A39,'Annex 2 Designated EHV charges'!$D:$P,COLUMN(F39)+5,FALSE)),"")</f>
        <v>308.93</v>
      </c>
      <c r="G39" s="303">
        <f>IFERROR(IF(VLOOKUP($A39,'Annex 2 Designated EHV charges'!$D:$P,COLUMN(G39)+5,FALSE)=0,"",VLOOKUP($A39,'Annex 2 Designated EHV charges'!$D:$P,COLUMN(G39)+5,FALSE)),"")</f>
        <v>0.05</v>
      </c>
      <c r="H39" s="303">
        <f>IFERROR(IF(VLOOKUP($A39,'Annex 2 Designated EHV charges'!$D:$P,COLUMN(H39)+5,FALSE)=0,"",VLOOKUP($A39,'Annex 2 Designated EHV charges'!$D:$P,COLUMN(H39)+5,FALSE)),"")</f>
        <v>0.05</v>
      </c>
    </row>
    <row r="40" spans="1:8" x14ac:dyDescent="0.2">
      <c r="A40" s="92">
        <f t="array" ref="A40">IFERROR(INDEX('Annex 2 Designated EHV charges'!$D$11:$D$400, MATCH(0, IF(ISBLANK('Annex 2 Designated EHV charges'!$D$11:$D$400),1, COUNTIF(A$4:$A39, 'Annex 2 Designated EHV charges'!$D$11:$D$400)), 0)),"")</f>
        <v>383</v>
      </c>
      <c r="B40" s="91">
        <f>IF($A40="","",VLOOKUP($A40,'Annex 2 Designated EHV charges'!$D:$O,2,0))</f>
        <v>383</v>
      </c>
      <c r="C40" s="92" t="str">
        <f>IF($A40="","",VLOOKUP($A40,'Annex 2 Designated EHV charges'!$D:$O,3,0))</f>
        <v>1170000594173</v>
      </c>
      <c r="D40" s="91" t="str">
        <f>IF($A40="","",VLOOKUP($A40,'Annex 2 Designated EHV charges'!$D:$O,4,0))</f>
        <v>Thornborough Grnds PV</v>
      </c>
      <c r="E40" s="93" t="str">
        <f>IFERROR(IF(VLOOKUP($A40,'Annex 2 Designated EHV charges'!$D:$P,COLUMN(E40)+5,FALSE)=0,"",VLOOKUP($A40,'Annex 2 Designated EHV charges'!$D:$P,COLUMN(E40)+5,FALSE)),"")</f>
        <v/>
      </c>
      <c r="F40" s="303">
        <f>IFERROR(IF(VLOOKUP($A40,'Annex 2 Designated EHV charges'!$D:$P,COLUMN(F40)+5,FALSE)=0,"",VLOOKUP($A40,'Annex 2 Designated EHV charges'!$D:$P,COLUMN(F40)+5,FALSE)),"")</f>
        <v>816.18</v>
      </c>
      <c r="G40" s="303">
        <f>IFERROR(IF(VLOOKUP($A40,'Annex 2 Designated EHV charges'!$D:$P,COLUMN(G40)+5,FALSE)=0,"",VLOOKUP($A40,'Annex 2 Designated EHV charges'!$D:$P,COLUMN(G40)+5,FALSE)),"")</f>
        <v>0.05</v>
      </c>
      <c r="H40" s="303">
        <f>IFERROR(IF(VLOOKUP($A40,'Annex 2 Designated EHV charges'!$D:$P,COLUMN(H40)+5,FALSE)=0,"",VLOOKUP($A40,'Annex 2 Designated EHV charges'!$D:$P,COLUMN(H40)+5,FALSE)),"")</f>
        <v>0.05</v>
      </c>
    </row>
    <row r="41" spans="1:8" x14ac:dyDescent="0.2">
      <c r="A41" s="92">
        <f t="array" ref="A41">IFERROR(INDEX('Annex 2 Designated EHV charges'!$D$11:$D$400, MATCH(0, IF(ISBLANK('Annex 2 Designated EHV charges'!$D$11:$D$400),1, COUNTIF(A$4:$A40, 'Annex 2 Designated EHV charges'!$D$11:$D$400)), 0)),"")</f>
        <v>384</v>
      </c>
      <c r="B41" s="91">
        <f>IF($A41="","",VLOOKUP($A41,'Annex 2 Designated EHV charges'!$D:$O,2,0))</f>
        <v>384</v>
      </c>
      <c r="C41" s="92" t="str">
        <f>IF($A41="","",VLOOKUP($A41,'Annex 2 Designated EHV charges'!$D:$O,3,0))</f>
        <v>1170000592237</v>
      </c>
      <c r="D41" s="91" t="str">
        <f>IF($A41="","",VLOOKUP($A41,'Annex 2 Designated EHV charges'!$D:$O,4,0))</f>
        <v>Wymeswold Narrow Lane PV</v>
      </c>
      <c r="E41" s="93" t="str">
        <f>IFERROR(IF(VLOOKUP($A41,'Annex 2 Designated EHV charges'!$D:$P,COLUMN(E41)+5,FALSE)=0,"",VLOOKUP($A41,'Annex 2 Designated EHV charges'!$D:$P,COLUMN(E41)+5,FALSE)),"")</f>
        <v/>
      </c>
      <c r="F41" s="303">
        <f>IFERROR(IF(VLOOKUP($A41,'Annex 2 Designated EHV charges'!$D:$P,COLUMN(F41)+5,FALSE)=0,"",VLOOKUP($A41,'Annex 2 Designated EHV charges'!$D:$P,COLUMN(F41)+5,FALSE)),"")</f>
        <v>650.70000000000005</v>
      </c>
      <c r="G41" s="303">
        <f>IFERROR(IF(VLOOKUP($A41,'Annex 2 Designated EHV charges'!$D:$P,COLUMN(G41)+5,FALSE)=0,"",VLOOKUP($A41,'Annex 2 Designated EHV charges'!$D:$P,COLUMN(G41)+5,FALSE)),"")</f>
        <v>0.05</v>
      </c>
      <c r="H41" s="303">
        <f>IFERROR(IF(VLOOKUP($A41,'Annex 2 Designated EHV charges'!$D:$P,COLUMN(H41)+5,FALSE)=0,"",VLOOKUP($A41,'Annex 2 Designated EHV charges'!$D:$P,COLUMN(H41)+5,FALSE)),"")</f>
        <v>0.05</v>
      </c>
    </row>
    <row r="42" spans="1:8" x14ac:dyDescent="0.2">
      <c r="A42" s="92">
        <f t="array" ref="A42">IFERROR(INDEX('Annex 2 Designated EHV charges'!$D$11:$D$400, MATCH(0, IF(ISBLANK('Annex 2 Designated EHV charges'!$D$11:$D$400),1, COUNTIF(A$4:$A41, 'Annex 2 Designated EHV charges'!$D$11:$D$400)), 0)),"")</f>
        <v>385</v>
      </c>
      <c r="B42" s="91">
        <f>IF($A42="","",VLOOKUP($A42,'Annex 2 Designated EHV charges'!$D:$O,2,0))</f>
        <v>385</v>
      </c>
      <c r="C42" s="92" t="str">
        <f>IF($A42="","",VLOOKUP($A42,'Annex 2 Designated EHV charges'!$D:$O,3,0))</f>
        <v>1170000598043</v>
      </c>
      <c r="D42" s="91" t="str">
        <f>IF($A42="","",VLOOKUP($A42,'Annex 2 Designated EHV charges'!$D:$O,4,0))</f>
        <v>Manor Farm Horton PV</v>
      </c>
      <c r="E42" s="93" t="str">
        <f>IFERROR(IF(VLOOKUP($A42,'Annex 2 Designated EHV charges'!$D:$P,COLUMN(E42)+5,FALSE)=0,"",VLOOKUP($A42,'Annex 2 Designated EHV charges'!$D:$P,COLUMN(E42)+5,FALSE)),"")</f>
        <v/>
      </c>
      <c r="F42" s="303">
        <f>IFERROR(IF(VLOOKUP($A42,'Annex 2 Designated EHV charges'!$D:$P,COLUMN(F42)+5,FALSE)=0,"",VLOOKUP($A42,'Annex 2 Designated EHV charges'!$D:$P,COLUMN(F42)+5,FALSE)),"")</f>
        <v>1292.24</v>
      </c>
      <c r="G42" s="303">
        <f>IFERROR(IF(VLOOKUP($A42,'Annex 2 Designated EHV charges'!$D:$P,COLUMN(G42)+5,FALSE)=0,"",VLOOKUP($A42,'Annex 2 Designated EHV charges'!$D:$P,COLUMN(G42)+5,FALSE)),"")</f>
        <v>0.05</v>
      </c>
      <c r="H42" s="303">
        <f>IFERROR(IF(VLOOKUP($A42,'Annex 2 Designated EHV charges'!$D:$P,COLUMN(H42)+5,FALSE)=0,"",VLOOKUP($A42,'Annex 2 Designated EHV charges'!$D:$P,COLUMN(H42)+5,FALSE)),"")</f>
        <v>0.05</v>
      </c>
    </row>
    <row r="43" spans="1:8" x14ac:dyDescent="0.2">
      <c r="A43" s="92">
        <f t="array" ref="A43">IFERROR(INDEX('Annex 2 Designated EHV charges'!$D$11:$D$400, MATCH(0, IF(ISBLANK('Annex 2 Designated EHV charges'!$D$11:$D$400),1, COUNTIF(A$4:$A42, 'Annex 2 Designated EHV charges'!$D$11:$D$400)), 0)),"")</f>
        <v>386</v>
      </c>
      <c r="B43" s="91">
        <f>IF($A43="","",VLOOKUP($A43,'Annex 2 Designated EHV charges'!$D:$O,2,0))</f>
        <v>386</v>
      </c>
      <c r="C43" s="92" t="str">
        <f>IF($A43="","",VLOOKUP($A43,'Annex 2 Designated EHV charges'!$D:$O,3,0))</f>
        <v>1170000598201</v>
      </c>
      <c r="D43" s="91" t="str">
        <f>IF($A43="","",VLOOKUP($A43,'Annex 2 Designated EHV charges'!$D:$O,4,0))</f>
        <v>Handley Park Farm PV</v>
      </c>
      <c r="E43" s="93" t="str">
        <f>IFERROR(IF(VLOOKUP($A43,'Annex 2 Designated EHV charges'!$D:$P,COLUMN(E43)+5,FALSE)=0,"",VLOOKUP($A43,'Annex 2 Designated EHV charges'!$D:$P,COLUMN(E43)+5,FALSE)),"")</f>
        <v/>
      </c>
      <c r="F43" s="303">
        <f>IFERROR(IF(VLOOKUP($A43,'Annex 2 Designated EHV charges'!$D:$P,COLUMN(F43)+5,FALSE)=0,"",VLOOKUP($A43,'Annex 2 Designated EHV charges'!$D:$P,COLUMN(F43)+5,FALSE)),"")</f>
        <v>678.51</v>
      </c>
      <c r="G43" s="303">
        <f>IFERROR(IF(VLOOKUP($A43,'Annex 2 Designated EHV charges'!$D:$P,COLUMN(G43)+5,FALSE)=0,"",VLOOKUP($A43,'Annex 2 Designated EHV charges'!$D:$P,COLUMN(G43)+5,FALSE)),"")</f>
        <v>0.05</v>
      </c>
      <c r="H43" s="303">
        <f>IFERROR(IF(VLOOKUP($A43,'Annex 2 Designated EHV charges'!$D:$P,COLUMN(H43)+5,FALSE)=0,"",VLOOKUP($A43,'Annex 2 Designated EHV charges'!$D:$P,COLUMN(H43)+5,FALSE)),"")</f>
        <v>0.05</v>
      </c>
    </row>
    <row r="44" spans="1:8" x14ac:dyDescent="0.2">
      <c r="A44" s="92">
        <f t="array" ref="A44">IFERROR(INDEX('Annex 2 Designated EHV charges'!$D$11:$D$400, MATCH(0, IF(ISBLANK('Annex 2 Designated EHV charges'!$D$11:$D$400),1, COUNTIF(A$4:$A43, 'Annex 2 Designated EHV charges'!$D$11:$D$400)), 0)),"")</f>
        <v>387</v>
      </c>
      <c r="B44" s="91">
        <f>IF($A44="","",VLOOKUP($A44,'Annex 2 Designated EHV charges'!$D:$O,2,0))</f>
        <v>387</v>
      </c>
      <c r="C44" s="92" t="str">
        <f>IF($A44="","",VLOOKUP($A44,'Annex 2 Designated EHV charges'!$D:$O,3,0))</f>
        <v>1170000601991</v>
      </c>
      <c r="D44" s="91" t="str">
        <f>IF($A44="","",VLOOKUP($A44,'Annex 2 Designated EHV charges'!$D:$O,4,0))</f>
        <v>Shelton Lodge PV</v>
      </c>
      <c r="E44" s="93" t="str">
        <f>IFERROR(IF(VLOOKUP($A44,'Annex 2 Designated EHV charges'!$D:$P,COLUMN(E44)+5,FALSE)=0,"",VLOOKUP($A44,'Annex 2 Designated EHV charges'!$D:$P,COLUMN(E44)+5,FALSE)),"")</f>
        <v/>
      </c>
      <c r="F44" s="303">
        <f>IFERROR(IF(VLOOKUP($A44,'Annex 2 Designated EHV charges'!$D:$P,COLUMN(F44)+5,FALSE)=0,"",VLOOKUP($A44,'Annex 2 Designated EHV charges'!$D:$P,COLUMN(F44)+5,FALSE)),"")</f>
        <v>2677.35</v>
      </c>
      <c r="G44" s="303">
        <f>IFERROR(IF(VLOOKUP($A44,'Annex 2 Designated EHV charges'!$D:$P,COLUMN(G44)+5,FALSE)=0,"",VLOOKUP($A44,'Annex 2 Designated EHV charges'!$D:$P,COLUMN(G44)+5,FALSE)),"")</f>
        <v>0.05</v>
      </c>
      <c r="H44" s="303">
        <f>IFERROR(IF(VLOOKUP($A44,'Annex 2 Designated EHV charges'!$D:$P,COLUMN(H44)+5,FALSE)=0,"",VLOOKUP($A44,'Annex 2 Designated EHV charges'!$D:$P,COLUMN(H44)+5,FALSE)),"")</f>
        <v>0.05</v>
      </c>
    </row>
    <row r="45" spans="1:8" x14ac:dyDescent="0.2">
      <c r="A45" s="92">
        <f t="array" ref="A45">IFERROR(INDEX('Annex 2 Designated EHV charges'!$D$11:$D$400, MATCH(0, IF(ISBLANK('Annex 2 Designated EHV charges'!$D$11:$D$400),1, COUNTIF(A$4:$A44, 'Annex 2 Designated EHV charges'!$D$11:$D$400)), 0)),"")</f>
        <v>388</v>
      </c>
      <c r="B45" s="91">
        <f>IF($A45="","",VLOOKUP($A45,'Annex 2 Designated EHV charges'!$D:$O,2,0))</f>
        <v>388</v>
      </c>
      <c r="C45" s="92" t="str">
        <f>IF($A45="","",VLOOKUP($A45,'Annex 2 Designated EHV charges'!$D:$O,3,0))</f>
        <v>1170000604050</v>
      </c>
      <c r="D45" s="91" t="str">
        <f>IF($A45="","",VLOOKUP($A45,'Annex 2 Designated EHV charges'!$D:$O,4,0))</f>
        <v>Brafield on the Green PV</v>
      </c>
      <c r="E45" s="93" t="str">
        <f>IFERROR(IF(VLOOKUP($A45,'Annex 2 Designated EHV charges'!$D:$P,COLUMN(E45)+5,FALSE)=0,"",VLOOKUP($A45,'Annex 2 Designated EHV charges'!$D:$P,COLUMN(E45)+5,FALSE)),"")</f>
        <v/>
      </c>
      <c r="F45" s="303">
        <f>IFERROR(IF(VLOOKUP($A45,'Annex 2 Designated EHV charges'!$D:$P,COLUMN(F45)+5,FALSE)=0,"",VLOOKUP($A45,'Annex 2 Designated EHV charges'!$D:$P,COLUMN(F45)+5,FALSE)),"")</f>
        <v>2951.09</v>
      </c>
      <c r="G45" s="303">
        <f>IFERROR(IF(VLOOKUP($A45,'Annex 2 Designated EHV charges'!$D:$P,COLUMN(G45)+5,FALSE)=0,"",VLOOKUP($A45,'Annex 2 Designated EHV charges'!$D:$P,COLUMN(G45)+5,FALSE)),"")</f>
        <v>0.05</v>
      </c>
      <c r="H45" s="303">
        <f>IFERROR(IF(VLOOKUP($A45,'Annex 2 Designated EHV charges'!$D:$P,COLUMN(H45)+5,FALSE)=0,"",VLOOKUP($A45,'Annex 2 Designated EHV charges'!$D:$P,COLUMN(H45)+5,FALSE)),"")</f>
        <v>0.05</v>
      </c>
    </row>
    <row r="46" spans="1:8" x14ac:dyDescent="0.2">
      <c r="A46" s="92">
        <f t="array" ref="A46">IFERROR(INDEX('Annex 2 Designated EHV charges'!$D$11:$D$400, MATCH(0, IF(ISBLANK('Annex 2 Designated EHV charges'!$D$11:$D$400),1, COUNTIF(A$4:$A45, 'Annex 2 Designated EHV charges'!$D$11:$D$400)), 0)),"")</f>
        <v>389</v>
      </c>
      <c r="B46" s="91">
        <f>IF($A46="","",VLOOKUP($A46,'Annex 2 Designated EHV charges'!$D:$O,2,0))</f>
        <v>389</v>
      </c>
      <c r="C46" s="92" t="str">
        <f>IF($A46="","",VLOOKUP($A46,'Annex 2 Designated EHV charges'!$D:$O,3,0))</f>
        <v>1170000605240</v>
      </c>
      <c r="D46" s="91" t="str">
        <f>IF($A46="","",VLOOKUP($A46,'Annex 2 Designated EHV charges'!$D:$O,4,0))</f>
        <v>Sywell PV</v>
      </c>
      <c r="E46" s="93" t="str">
        <f>IFERROR(IF(VLOOKUP($A46,'Annex 2 Designated EHV charges'!$D:$P,COLUMN(E46)+5,FALSE)=0,"",VLOOKUP($A46,'Annex 2 Designated EHV charges'!$D:$P,COLUMN(E46)+5,FALSE)),"")</f>
        <v/>
      </c>
      <c r="F46" s="303">
        <f>IFERROR(IF(VLOOKUP($A46,'Annex 2 Designated EHV charges'!$D:$P,COLUMN(F46)+5,FALSE)=0,"",VLOOKUP($A46,'Annex 2 Designated EHV charges'!$D:$P,COLUMN(F46)+5,FALSE)),"")</f>
        <v>3775.87</v>
      </c>
      <c r="G46" s="303">
        <f>IFERROR(IF(VLOOKUP($A46,'Annex 2 Designated EHV charges'!$D:$P,COLUMN(G46)+5,FALSE)=0,"",VLOOKUP($A46,'Annex 2 Designated EHV charges'!$D:$P,COLUMN(G46)+5,FALSE)),"")</f>
        <v>0.05</v>
      </c>
      <c r="H46" s="303">
        <f>IFERROR(IF(VLOOKUP($A46,'Annex 2 Designated EHV charges'!$D:$P,COLUMN(H46)+5,FALSE)=0,"",VLOOKUP($A46,'Annex 2 Designated EHV charges'!$D:$P,COLUMN(H46)+5,FALSE)),"")</f>
        <v>0.05</v>
      </c>
    </row>
    <row r="47" spans="1:8" x14ac:dyDescent="0.2">
      <c r="A47" s="92">
        <f t="array" ref="A47">IFERROR(INDEX('Annex 2 Designated EHV charges'!$D$11:$D$400, MATCH(0, IF(ISBLANK('Annex 2 Designated EHV charges'!$D$11:$D$400),1, COUNTIF(A$4:$A46, 'Annex 2 Designated EHV charges'!$D$11:$D$400)), 0)),"")</f>
        <v>390</v>
      </c>
      <c r="B47" s="91">
        <f>IF($A47="","",VLOOKUP($A47,'Annex 2 Designated EHV charges'!$D:$O,2,0))</f>
        <v>390</v>
      </c>
      <c r="C47" s="92" t="str">
        <f>IF($A47="","",VLOOKUP($A47,'Annex 2 Designated EHV charges'!$D:$O,3,0))</f>
        <v>1170000615007</v>
      </c>
      <c r="D47" s="91" t="str">
        <f>IF($A47="","",VLOOKUP($A47,'Annex 2 Designated EHV charges'!$D:$O,4,0))</f>
        <v>Holtwood Farm PV</v>
      </c>
      <c r="E47" s="93" t="str">
        <f>IFERROR(IF(VLOOKUP($A47,'Annex 2 Designated EHV charges'!$D:$P,COLUMN(E47)+5,FALSE)=0,"",VLOOKUP($A47,'Annex 2 Designated EHV charges'!$D:$P,COLUMN(E47)+5,FALSE)),"")</f>
        <v/>
      </c>
      <c r="F47" s="303">
        <f>IFERROR(IF(VLOOKUP($A47,'Annex 2 Designated EHV charges'!$D:$P,COLUMN(F47)+5,FALSE)=0,"",VLOOKUP($A47,'Annex 2 Designated EHV charges'!$D:$P,COLUMN(F47)+5,FALSE)),"")</f>
        <v>1055.1099999999999</v>
      </c>
      <c r="G47" s="303">
        <f>IFERROR(IF(VLOOKUP($A47,'Annex 2 Designated EHV charges'!$D:$P,COLUMN(G47)+5,FALSE)=0,"",VLOOKUP($A47,'Annex 2 Designated EHV charges'!$D:$P,COLUMN(G47)+5,FALSE)),"")</f>
        <v>0.05</v>
      </c>
      <c r="H47" s="303">
        <f>IFERROR(IF(VLOOKUP($A47,'Annex 2 Designated EHV charges'!$D:$P,COLUMN(H47)+5,FALSE)=0,"",VLOOKUP($A47,'Annex 2 Designated EHV charges'!$D:$P,COLUMN(H47)+5,FALSE)),"")</f>
        <v>0.05</v>
      </c>
    </row>
    <row r="48" spans="1:8" x14ac:dyDescent="0.2">
      <c r="A48" s="92">
        <f t="array" ref="A48">IFERROR(INDEX('Annex 2 Designated EHV charges'!$D$11:$D$400, MATCH(0, IF(ISBLANK('Annex 2 Designated EHV charges'!$D$11:$D$400),1, COUNTIF(A$4:$A47, 'Annex 2 Designated EHV charges'!$D$11:$D$400)), 0)),"")</f>
        <v>391</v>
      </c>
      <c r="B48" s="91">
        <f>IF($A48="","",VLOOKUP($A48,'Annex 2 Designated EHV charges'!$D:$O,2,0))</f>
        <v>391</v>
      </c>
      <c r="C48" s="92" t="str">
        <f>IF($A48="","",VLOOKUP($A48,'Annex 2 Designated EHV charges'!$D:$O,3,0))</f>
        <v>1170000614981</v>
      </c>
      <c r="D48" s="91" t="str">
        <f>IF($A48="","",VLOOKUP($A48,'Annex 2 Designated EHV charges'!$D:$O,4,0))</f>
        <v>Drakelow Farm PV</v>
      </c>
      <c r="E48" s="93" t="str">
        <f>IFERROR(IF(VLOOKUP($A48,'Annex 2 Designated EHV charges'!$D:$P,COLUMN(E48)+5,FALSE)=0,"",VLOOKUP($A48,'Annex 2 Designated EHV charges'!$D:$P,COLUMN(E48)+5,FALSE)),"")</f>
        <v/>
      </c>
      <c r="F48" s="303">
        <f>IFERROR(IF(VLOOKUP($A48,'Annex 2 Designated EHV charges'!$D:$P,COLUMN(F48)+5,FALSE)=0,"",VLOOKUP($A48,'Annex 2 Designated EHV charges'!$D:$P,COLUMN(F48)+5,FALSE)),"")</f>
        <v>856.27</v>
      </c>
      <c r="G48" s="303">
        <f>IFERROR(IF(VLOOKUP($A48,'Annex 2 Designated EHV charges'!$D:$P,COLUMN(G48)+5,FALSE)=0,"",VLOOKUP($A48,'Annex 2 Designated EHV charges'!$D:$P,COLUMN(G48)+5,FALSE)),"")</f>
        <v>0.05</v>
      </c>
      <c r="H48" s="303">
        <f>IFERROR(IF(VLOOKUP($A48,'Annex 2 Designated EHV charges'!$D:$P,COLUMN(H48)+5,FALSE)=0,"",VLOOKUP($A48,'Annex 2 Designated EHV charges'!$D:$P,COLUMN(H48)+5,FALSE)),"")</f>
        <v>0.05</v>
      </c>
    </row>
    <row r="49" spans="1:8" x14ac:dyDescent="0.2">
      <c r="A49" s="92">
        <f t="array" ref="A49">IFERROR(INDEX('Annex 2 Designated EHV charges'!$D$11:$D$400, MATCH(0, IF(ISBLANK('Annex 2 Designated EHV charges'!$D$11:$D$400),1, COUNTIF(A$4:$A48, 'Annex 2 Designated EHV charges'!$D$11:$D$400)), 0)),"")</f>
        <v>392</v>
      </c>
      <c r="B49" s="91">
        <f>IF($A49="","",VLOOKUP($A49,'Annex 2 Designated EHV charges'!$D:$O,2,0))</f>
        <v>392</v>
      </c>
      <c r="C49" s="92" t="str">
        <f>IF($A49="","",VLOOKUP($A49,'Annex 2 Designated EHV charges'!$D:$O,3,0))</f>
        <v>1170000619925</v>
      </c>
      <c r="D49" s="91" t="str">
        <f>IF($A49="","",VLOOKUP($A49,'Annex 2 Designated EHV charges'!$D:$O,4,0))</f>
        <v>Stragglethorpe Rd PV</v>
      </c>
      <c r="E49" s="93" t="str">
        <f>IFERROR(IF(VLOOKUP($A49,'Annex 2 Designated EHV charges'!$D:$P,COLUMN(E49)+5,FALSE)=0,"",VLOOKUP($A49,'Annex 2 Designated EHV charges'!$D:$P,COLUMN(E49)+5,FALSE)),"")</f>
        <v/>
      </c>
      <c r="F49" s="303">
        <f>IFERROR(IF(VLOOKUP($A49,'Annex 2 Designated EHV charges'!$D:$P,COLUMN(F49)+5,FALSE)=0,"",VLOOKUP($A49,'Annex 2 Designated EHV charges'!$D:$P,COLUMN(F49)+5,FALSE)),"")</f>
        <v>483.43</v>
      </c>
      <c r="G49" s="303">
        <f>IFERROR(IF(VLOOKUP($A49,'Annex 2 Designated EHV charges'!$D:$P,COLUMN(G49)+5,FALSE)=0,"",VLOOKUP($A49,'Annex 2 Designated EHV charges'!$D:$P,COLUMN(G49)+5,FALSE)),"")</f>
        <v>0.05</v>
      </c>
      <c r="H49" s="303">
        <f>IFERROR(IF(VLOOKUP($A49,'Annex 2 Designated EHV charges'!$D:$P,COLUMN(H49)+5,FALSE)=0,"",VLOOKUP($A49,'Annex 2 Designated EHV charges'!$D:$P,COLUMN(H49)+5,FALSE)),"")</f>
        <v>0.05</v>
      </c>
    </row>
    <row r="50" spans="1:8" x14ac:dyDescent="0.2">
      <c r="A50" s="92">
        <f t="array" ref="A50">IFERROR(INDEX('Annex 2 Designated EHV charges'!$D$11:$D$400, MATCH(0, IF(ISBLANK('Annex 2 Designated EHV charges'!$D$11:$D$400),1, COUNTIF(A$4:$A49, 'Annex 2 Designated EHV charges'!$D$11:$D$400)), 0)),"")</f>
        <v>393</v>
      </c>
      <c r="B50" s="91">
        <f>IF($A50="","",VLOOKUP($A50,'Annex 2 Designated EHV charges'!$D:$O,2,0))</f>
        <v>393</v>
      </c>
      <c r="C50" s="92" t="str">
        <f>IF($A50="","",VLOOKUP($A50,'Annex 2 Designated EHV charges'!$D:$O,3,0))</f>
        <v>1170000627457</v>
      </c>
      <c r="D50" s="91" t="str">
        <f>IF($A50="","",VLOOKUP($A50,'Annex 2 Designated EHV charges'!$D:$O,4,0))</f>
        <v>Oxcroft Solar Farm PV</v>
      </c>
      <c r="E50" s="93" t="str">
        <f>IFERROR(IF(VLOOKUP($A50,'Annex 2 Designated EHV charges'!$D:$P,COLUMN(E50)+5,FALSE)=0,"",VLOOKUP($A50,'Annex 2 Designated EHV charges'!$D:$P,COLUMN(E50)+5,FALSE)),"")</f>
        <v/>
      </c>
      <c r="F50" s="303">
        <f>IFERROR(IF(VLOOKUP($A50,'Annex 2 Designated EHV charges'!$D:$P,COLUMN(F50)+5,FALSE)=0,"",VLOOKUP($A50,'Annex 2 Designated EHV charges'!$D:$P,COLUMN(F50)+5,FALSE)),"")</f>
        <v>3327.51</v>
      </c>
      <c r="G50" s="303">
        <f>IFERROR(IF(VLOOKUP($A50,'Annex 2 Designated EHV charges'!$D:$P,COLUMN(G50)+5,FALSE)=0,"",VLOOKUP($A50,'Annex 2 Designated EHV charges'!$D:$P,COLUMN(G50)+5,FALSE)),"")</f>
        <v>0.05</v>
      </c>
      <c r="H50" s="303">
        <f>IFERROR(IF(VLOOKUP($A50,'Annex 2 Designated EHV charges'!$D:$P,COLUMN(H50)+5,FALSE)=0,"",VLOOKUP($A50,'Annex 2 Designated EHV charges'!$D:$P,COLUMN(H50)+5,FALSE)),"")</f>
        <v>0.05</v>
      </c>
    </row>
    <row r="51" spans="1:8" x14ac:dyDescent="0.2">
      <c r="A51" s="92">
        <f t="array" ref="A51">IFERROR(INDEX('Annex 2 Designated EHV charges'!$D$11:$D$400, MATCH(0, IF(ISBLANK('Annex 2 Designated EHV charges'!$D$11:$D$400),1, COUNTIF(A$4:$A50, 'Annex 2 Designated EHV charges'!$D$11:$D$400)), 0)),"")</f>
        <v>394</v>
      </c>
      <c r="B51" s="91">
        <f>IF($A51="","",VLOOKUP($A51,'Annex 2 Designated EHV charges'!$D:$O,2,0))</f>
        <v>394</v>
      </c>
      <c r="C51" s="92" t="str">
        <f>IF($A51="","",VLOOKUP($A51,'Annex 2 Designated EHV charges'!$D:$O,3,0))</f>
        <v>1170000626825</v>
      </c>
      <c r="D51" s="91" t="str">
        <f>IF($A51="","",VLOOKUP($A51,'Annex 2 Designated EHV charges'!$D:$O,4,0))</f>
        <v>Derby Waste Sinfin EFW</v>
      </c>
      <c r="E51" s="93">
        <f>IFERROR(IF(VLOOKUP($A51,'Annex 2 Designated EHV charges'!$D:$P,COLUMN(E51)+5,FALSE)=0,"",VLOOKUP($A51,'Annex 2 Designated EHV charges'!$D:$P,COLUMN(E51)+5,FALSE)),"")</f>
        <v>-2.76</v>
      </c>
      <c r="F51" s="303">
        <f>IFERROR(IF(VLOOKUP($A51,'Annex 2 Designated EHV charges'!$D:$P,COLUMN(F51)+5,FALSE)=0,"",VLOOKUP($A51,'Annex 2 Designated EHV charges'!$D:$P,COLUMN(F51)+5,FALSE)),"")</f>
        <v>2263.79</v>
      </c>
      <c r="G51" s="303">
        <f>IFERROR(IF(VLOOKUP($A51,'Annex 2 Designated EHV charges'!$D:$P,COLUMN(G51)+5,FALSE)=0,"",VLOOKUP($A51,'Annex 2 Designated EHV charges'!$D:$P,COLUMN(G51)+5,FALSE)),"")</f>
        <v>0.05</v>
      </c>
      <c r="H51" s="303">
        <f>IFERROR(IF(VLOOKUP($A51,'Annex 2 Designated EHV charges'!$D:$P,COLUMN(H51)+5,FALSE)=0,"",VLOOKUP($A51,'Annex 2 Designated EHV charges'!$D:$P,COLUMN(H51)+5,FALSE)),"")</f>
        <v>0.05</v>
      </c>
    </row>
    <row r="52" spans="1:8" x14ac:dyDescent="0.2">
      <c r="A52" s="92">
        <f t="array" ref="A52">IFERROR(INDEX('Annex 2 Designated EHV charges'!$D$11:$D$400, MATCH(0, IF(ISBLANK('Annex 2 Designated EHV charges'!$D$11:$D$400),1, COUNTIF(A$4:$A51, 'Annex 2 Designated EHV charges'!$D$11:$D$400)), 0)),"")</f>
        <v>395</v>
      </c>
      <c r="B52" s="91">
        <f>IF($A52="","",VLOOKUP($A52,'Annex 2 Designated EHV charges'!$D:$O,2,0))</f>
        <v>395</v>
      </c>
      <c r="C52" s="92" t="str">
        <f>IF($A52="","",VLOOKUP($A52,'Annex 2 Designated EHV charges'!$D:$O,3,0))</f>
        <v>1170000625690</v>
      </c>
      <c r="D52" s="91" t="str">
        <f>IF($A52="","",VLOOKUP($A52,'Annex 2 Designated EHV charges'!$D:$O,4,0))</f>
        <v>Littlewood Farm PV</v>
      </c>
      <c r="E52" s="93" t="str">
        <f>IFERROR(IF(VLOOKUP($A52,'Annex 2 Designated EHV charges'!$D:$P,COLUMN(E52)+5,FALSE)=0,"",VLOOKUP($A52,'Annex 2 Designated EHV charges'!$D:$P,COLUMN(E52)+5,FALSE)),"")</f>
        <v/>
      </c>
      <c r="F52" s="303">
        <f>IFERROR(IF(VLOOKUP($A52,'Annex 2 Designated EHV charges'!$D:$P,COLUMN(F52)+5,FALSE)=0,"",VLOOKUP($A52,'Annex 2 Designated EHV charges'!$D:$P,COLUMN(F52)+5,FALSE)),"")</f>
        <v>345.43</v>
      </c>
      <c r="G52" s="303">
        <f>IFERROR(IF(VLOOKUP($A52,'Annex 2 Designated EHV charges'!$D:$P,COLUMN(G52)+5,FALSE)=0,"",VLOOKUP($A52,'Annex 2 Designated EHV charges'!$D:$P,COLUMN(G52)+5,FALSE)),"")</f>
        <v>0.05</v>
      </c>
      <c r="H52" s="303">
        <f>IFERROR(IF(VLOOKUP($A52,'Annex 2 Designated EHV charges'!$D:$P,COLUMN(H52)+5,FALSE)=0,"",VLOOKUP($A52,'Annex 2 Designated EHV charges'!$D:$P,COLUMN(H52)+5,FALSE)),"")</f>
        <v>0.05</v>
      </c>
    </row>
    <row r="53" spans="1:8" x14ac:dyDescent="0.2">
      <c r="A53" s="92">
        <f t="array" ref="A53">IFERROR(INDEX('Annex 2 Designated EHV charges'!$D$11:$D$400, MATCH(0, IF(ISBLANK('Annex 2 Designated EHV charges'!$D$11:$D$400),1, COUNTIF(A$4:$A52, 'Annex 2 Designated EHV charges'!$D$11:$D$400)), 0)),"")</f>
        <v>396</v>
      </c>
      <c r="B53" s="91">
        <f>IF($A53="","",VLOOKUP($A53,'Annex 2 Designated EHV charges'!$D:$O,2,0))</f>
        <v>396</v>
      </c>
      <c r="C53" s="92" t="str">
        <f>IF($A53="","",VLOOKUP($A53,'Annex 2 Designated EHV charges'!$D:$O,3,0))</f>
        <v>1170000630422</v>
      </c>
      <c r="D53" s="91" t="str">
        <f>IF($A53="","",VLOOKUP($A53,'Annex 2 Designated EHV charges'!$D:$O,4,0))</f>
        <v>Twin Yards Farm PV</v>
      </c>
      <c r="E53" s="93" t="str">
        <f>IFERROR(IF(VLOOKUP($A53,'Annex 2 Designated EHV charges'!$D:$P,COLUMN(E53)+5,FALSE)=0,"",VLOOKUP($A53,'Annex 2 Designated EHV charges'!$D:$P,COLUMN(E53)+5,FALSE)),"")</f>
        <v/>
      </c>
      <c r="F53" s="303">
        <f>IFERROR(IF(VLOOKUP($A53,'Annex 2 Designated EHV charges'!$D:$P,COLUMN(F53)+5,FALSE)=0,"",VLOOKUP($A53,'Annex 2 Designated EHV charges'!$D:$P,COLUMN(F53)+5,FALSE)),"")</f>
        <v>309.70999999999998</v>
      </c>
      <c r="G53" s="303">
        <f>IFERROR(IF(VLOOKUP($A53,'Annex 2 Designated EHV charges'!$D:$P,COLUMN(G53)+5,FALSE)=0,"",VLOOKUP($A53,'Annex 2 Designated EHV charges'!$D:$P,COLUMN(G53)+5,FALSE)),"")</f>
        <v>0.05</v>
      </c>
      <c r="H53" s="303">
        <f>IFERROR(IF(VLOOKUP($A53,'Annex 2 Designated EHV charges'!$D:$P,COLUMN(H53)+5,FALSE)=0,"",VLOOKUP($A53,'Annex 2 Designated EHV charges'!$D:$P,COLUMN(H53)+5,FALSE)),"")</f>
        <v>0.05</v>
      </c>
    </row>
    <row r="54" spans="1:8" x14ac:dyDescent="0.2">
      <c r="A54" s="92">
        <f t="array" ref="A54">IFERROR(INDEX('Annex 2 Designated EHV charges'!$D$11:$D$400, MATCH(0, IF(ISBLANK('Annex 2 Designated EHV charges'!$D$11:$D$400),1, COUNTIF(A$4:$A53, 'Annex 2 Designated EHV charges'!$D$11:$D$400)), 0)),"")</f>
        <v>397</v>
      </c>
      <c r="B54" s="91">
        <f>IF($A54="","",VLOOKUP($A54,'Annex 2 Designated EHV charges'!$D:$O,2,0))</f>
        <v>397</v>
      </c>
      <c r="C54" s="92" t="str">
        <f>IF($A54="","",VLOOKUP($A54,'Annex 2 Designated EHV charges'!$D:$O,3,0))</f>
        <v>1170000629659</v>
      </c>
      <c r="D54" s="91" t="str">
        <f>IF($A54="","",VLOOKUP($A54,'Annex 2 Designated EHV charges'!$D:$O,4,0))</f>
        <v>Tower Hayes Farm PV</v>
      </c>
      <c r="E54" s="93" t="str">
        <f>IFERROR(IF(VLOOKUP($A54,'Annex 2 Designated EHV charges'!$D:$P,COLUMN(E54)+5,FALSE)=0,"",VLOOKUP($A54,'Annex 2 Designated EHV charges'!$D:$P,COLUMN(E54)+5,FALSE)),"")</f>
        <v/>
      </c>
      <c r="F54" s="303">
        <f>IFERROR(IF(VLOOKUP($A54,'Annex 2 Designated EHV charges'!$D:$P,COLUMN(F54)+5,FALSE)=0,"",VLOOKUP($A54,'Annex 2 Designated EHV charges'!$D:$P,COLUMN(F54)+5,FALSE)),"")</f>
        <v>858.39</v>
      </c>
      <c r="G54" s="303">
        <f>IFERROR(IF(VLOOKUP($A54,'Annex 2 Designated EHV charges'!$D:$P,COLUMN(G54)+5,FALSE)=0,"",VLOOKUP($A54,'Annex 2 Designated EHV charges'!$D:$P,COLUMN(G54)+5,FALSE)),"")</f>
        <v>0.05</v>
      </c>
      <c r="H54" s="303">
        <f>IFERROR(IF(VLOOKUP($A54,'Annex 2 Designated EHV charges'!$D:$P,COLUMN(H54)+5,FALSE)=0,"",VLOOKUP($A54,'Annex 2 Designated EHV charges'!$D:$P,COLUMN(H54)+5,FALSE)),"")</f>
        <v>0.05</v>
      </c>
    </row>
    <row r="55" spans="1:8" x14ac:dyDescent="0.2">
      <c r="A55" s="92">
        <f t="array" ref="A55">IFERROR(INDEX('Annex 2 Designated EHV charges'!$D$11:$D$400, MATCH(0, IF(ISBLANK('Annex 2 Designated EHV charges'!$D$11:$D$400),1, COUNTIF(A$4:$A54, 'Annex 2 Designated EHV charges'!$D$11:$D$400)), 0)),"")</f>
        <v>398</v>
      </c>
      <c r="B55" s="91">
        <f>IF($A55="","",VLOOKUP($A55,'Annex 2 Designated EHV charges'!$D:$O,2,0))</f>
        <v>398</v>
      </c>
      <c r="C55" s="92" t="str">
        <f>IF($A55="","",VLOOKUP($A55,'Annex 2 Designated EHV charges'!$D:$O,3,0))</f>
        <v>1170000632615</v>
      </c>
      <c r="D55" s="91" t="str">
        <f>IF($A55="","",VLOOKUP($A55,'Annex 2 Designated EHV charges'!$D:$O,4,0))</f>
        <v>The Breck Solar PV</v>
      </c>
      <c r="E55" s="93" t="str">
        <f>IFERROR(IF(VLOOKUP($A55,'Annex 2 Designated EHV charges'!$D:$P,COLUMN(E55)+5,FALSE)=0,"",VLOOKUP($A55,'Annex 2 Designated EHV charges'!$D:$P,COLUMN(E55)+5,FALSE)),"")</f>
        <v/>
      </c>
      <c r="F55" s="303">
        <f>IFERROR(IF(VLOOKUP($A55,'Annex 2 Designated EHV charges'!$D:$P,COLUMN(F55)+5,FALSE)=0,"",VLOOKUP($A55,'Annex 2 Designated EHV charges'!$D:$P,COLUMN(F55)+5,FALSE)),"")</f>
        <v>1739.2</v>
      </c>
      <c r="G55" s="303">
        <f>IFERROR(IF(VLOOKUP($A55,'Annex 2 Designated EHV charges'!$D:$P,COLUMN(G55)+5,FALSE)=0,"",VLOOKUP($A55,'Annex 2 Designated EHV charges'!$D:$P,COLUMN(G55)+5,FALSE)),"")</f>
        <v>0.05</v>
      </c>
      <c r="H55" s="303">
        <f>IFERROR(IF(VLOOKUP($A55,'Annex 2 Designated EHV charges'!$D:$P,COLUMN(H55)+5,FALSE)=0,"",VLOOKUP($A55,'Annex 2 Designated EHV charges'!$D:$P,COLUMN(H55)+5,FALSE)),"")</f>
        <v>0.05</v>
      </c>
    </row>
    <row r="56" spans="1:8" x14ac:dyDescent="0.2">
      <c r="A56" s="92">
        <f t="array" ref="A56">IFERROR(INDEX('Annex 2 Designated EHV charges'!$D$11:$D$400, MATCH(0, IF(ISBLANK('Annex 2 Designated EHV charges'!$D$11:$D$400),1, COUNTIF(A$4:$A55, 'Annex 2 Designated EHV charges'!$D$11:$D$400)), 0)),"")</f>
        <v>399</v>
      </c>
      <c r="B56" s="91">
        <f>IF($A56="","",VLOOKUP($A56,'Annex 2 Designated EHV charges'!$D:$O,2,0))</f>
        <v>399</v>
      </c>
      <c r="C56" s="92" t="str">
        <f>IF($A56="","",VLOOKUP($A56,'Annex 2 Designated EHV charges'!$D:$O,3,0))</f>
        <v>1170000631435</v>
      </c>
      <c r="D56" s="91" t="str">
        <f>IF($A56="","",VLOOKUP($A56,'Annex 2 Designated EHV charges'!$D:$O,4,0))</f>
        <v>Barnby Moor Retford PV</v>
      </c>
      <c r="E56" s="93" t="str">
        <f>IFERROR(IF(VLOOKUP($A56,'Annex 2 Designated EHV charges'!$D:$P,COLUMN(E56)+5,FALSE)=0,"",VLOOKUP($A56,'Annex 2 Designated EHV charges'!$D:$P,COLUMN(E56)+5,FALSE)),"")</f>
        <v/>
      </c>
      <c r="F56" s="303">
        <f>IFERROR(IF(VLOOKUP($A56,'Annex 2 Designated EHV charges'!$D:$P,COLUMN(F56)+5,FALSE)=0,"",VLOOKUP($A56,'Annex 2 Designated EHV charges'!$D:$P,COLUMN(F56)+5,FALSE)),"")</f>
        <v>2826.46</v>
      </c>
      <c r="G56" s="303">
        <f>IFERROR(IF(VLOOKUP($A56,'Annex 2 Designated EHV charges'!$D:$P,COLUMN(G56)+5,FALSE)=0,"",VLOOKUP($A56,'Annex 2 Designated EHV charges'!$D:$P,COLUMN(G56)+5,FALSE)),"")</f>
        <v>0.05</v>
      </c>
      <c r="H56" s="303">
        <f>IFERROR(IF(VLOOKUP($A56,'Annex 2 Designated EHV charges'!$D:$P,COLUMN(H56)+5,FALSE)=0,"",VLOOKUP($A56,'Annex 2 Designated EHV charges'!$D:$P,COLUMN(H56)+5,FALSE)),"")</f>
        <v>0.05</v>
      </c>
    </row>
    <row r="57" spans="1:8" x14ac:dyDescent="0.2">
      <c r="A57" s="92">
        <f t="array" ref="A57">IFERROR(INDEX('Annex 2 Designated EHV charges'!$D$11:$D$400, MATCH(0, IF(ISBLANK('Annex 2 Designated EHV charges'!$D$11:$D$400),1, COUNTIF(A$4:$A56, 'Annex 2 Designated EHV charges'!$D$11:$D$400)), 0)),"")</f>
        <v>400</v>
      </c>
      <c r="B57" s="91">
        <f>IF($A57="","",VLOOKUP($A57,'Annex 2 Designated EHV charges'!$D:$O,2,0))</f>
        <v>400</v>
      </c>
      <c r="C57" s="92" t="str">
        <f>IF($A57="","",VLOOKUP($A57,'Annex 2 Designated EHV charges'!$D:$O,3,0))</f>
        <v>1170000636512</v>
      </c>
      <c r="D57" s="91" t="str">
        <f>IF($A57="","",VLOOKUP($A57,'Annex 2 Designated EHV charges'!$D:$O,4,0))</f>
        <v>Lincoln Farm PV</v>
      </c>
      <c r="E57" s="93" t="str">
        <f>IFERROR(IF(VLOOKUP($A57,'Annex 2 Designated EHV charges'!$D:$P,COLUMN(E57)+5,FALSE)=0,"",VLOOKUP($A57,'Annex 2 Designated EHV charges'!$D:$P,COLUMN(E57)+5,FALSE)),"")</f>
        <v/>
      </c>
      <c r="F57" s="303">
        <f>IFERROR(IF(VLOOKUP($A57,'Annex 2 Designated EHV charges'!$D:$P,COLUMN(F57)+5,FALSE)=0,"",VLOOKUP($A57,'Annex 2 Designated EHV charges'!$D:$P,COLUMN(F57)+5,FALSE)),"")</f>
        <v>747.63</v>
      </c>
      <c r="G57" s="303">
        <f>IFERROR(IF(VLOOKUP($A57,'Annex 2 Designated EHV charges'!$D:$P,COLUMN(G57)+5,FALSE)=0,"",VLOOKUP($A57,'Annex 2 Designated EHV charges'!$D:$P,COLUMN(G57)+5,FALSE)),"")</f>
        <v>0.05</v>
      </c>
      <c r="H57" s="303">
        <f>IFERROR(IF(VLOOKUP($A57,'Annex 2 Designated EHV charges'!$D:$P,COLUMN(H57)+5,FALSE)=0,"",VLOOKUP($A57,'Annex 2 Designated EHV charges'!$D:$P,COLUMN(H57)+5,FALSE)),"")</f>
        <v>0.05</v>
      </c>
    </row>
    <row r="58" spans="1:8" x14ac:dyDescent="0.2">
      <c r="A58" s="92">
        <f t="array" ref="A58">IFERROR(INDEX('Annex 2 Designated EHV charges'!$D$11:$D$400, MATCH(0, IF(ISBLANK('Annex 2 Designated EHV charges'!$D$11:$D$400),1, COUNTIF(A$4:$A57, 'Annex 2 Designated EHV charges'!$D$11:$D$400)), 0)),"")</f>
        <v>401</v>
      </c>
      <c r="B58" s="91">
        <f>IF($A58="","",VLOOKUP($A58,'Annex 2 Designated EHV charges'!$D:$O,2,0))</f>
        <v>401</v>
      </c>
      <c r="C58" s="92" t="str">
        <f>IF($A58="","",VLOOKUP($A58,'Annex 2 Designated EHV charges'!$D:$O,3,0))</f>
        <v>1170000652018</v>
      </c>
      <c r="D58" s="91" t="str">
        <f>IF($A58="","",VLOOKUP($A58,'Annex 2 Designated EHV charges'!$D:$O,4,0))</f>
        <v>Drakelow Renewable BIO</v>
      </c>
      <c r="E58" s="93" t="str">
        <f>IFERROR(IF(VLOOKUP($A58,'Annex 2 Designated EHV charges'!$D:$P,COLUMN(E58)+5,FALSE)=0,"",VLOOKUP($A58,'Annex 2 Designated EHV charges'!$D:$P,COLUMN(E58)+5,FALSE)),"")</f>
        <v/>
      </c>
      <c r="F58" s="303">
        <f>IFERROR(IF(VLOOKUP($A58,'Annex 2 Designated EHV charges'!$D:$P,COLUMN(F58)+5,FALSE)=0,"",VLOOKUP($A58,'Annex 2 Designated EHV charges'!$D:$P,COLUMN(F58)+5,FALSE)),"")</f>
        <v>252.8</v>
      </c>
      <c r="G58" s="303">
        <f>IFERROR(IF(VLOOKUP($A58,'Annex 2 Designated EHV charges'!$D:$P,COLUMN(G58)+5,FALSE)=0,"",VLOOKUP($A58,'Annex 2 Designated EHV charges'!$D:$P,COLUMN(G58)+5,FALSE)),"")</f>
        <v>0.05</v>
      </c>
      <c r="H58" s="303">
        <f>IFERROR(IF(VLOOKUP($A58,'Annex 2 Designated EHV charges'!$D:$P,COLUMN(H58)+5,FALSE)=0,"",VLOOKUP($A58,'Annex 2 Designated EHV charges'!$D:$P,COLUMN(H58)+5,FALSE)),"")</f>
        <v>0.05</v>
      </c>
    </row>
    <row r="59" spans="1:8" x14ac:dyDescent="0.2">
      <c r="A59" s="92">
        <f t="array" ref="A59">IFERROR(INDEX('Annex 2 Designated EHV charges'!$D$11:$D$400, MATCH(0, IF(ISBLANK('Annex 2 Designated EHV charges'!$D$11:$D$400),1, COUNTIF(A$4:$A58, 'Annex 2 Designated EHV charges'!$D$11:$D$400)), 0)),"")</f>
        <v>403</v>
      </c>
      <c r="B59" s="91">
        <f>IF($A59="","",VLOOKUP($A59,'Annex 2 Designated EHV charges'!$D:$O,2,0))</f>
        <v>403</v>
      </c>
      <c r="C59" s="92" t="str">
        <f>IF($A59="","",VLOOKUP($A59,'Annex 2 Designated EHV charges'!$D:$O,3,0))</f>
        <v>1170000641489</v>
      </c>
      <c r="D59" s="91" t="str">
        <f>IF($A59="","",VLOOKUP($A59,'Annex 2 Designated EHV charges'!$D:$O,4,0))</f>
        <v>Mill Fm Gt Ponton PV</v>
      </c>
      <c r="E59" s="93" t="str">
        <f>IFERROR(IF(VLOOKUP($A59,'Annex 2 Designated EHV charges'!$D:$P,COLUMN(E59)+5,FALSE)=0,"",VLOOKUP($A59,'Annex 2 Designated EHV charges'!$D:$P,COLUMN(E59)+5,FALSE)),"")</f>
        <v/>
      </c>
      <c r="F59" s="303">
        <f>IFERROR(IF(VLOOKUP($A59,'Annex 2 Designated EHV charges'!$D:$P,COLUMN(F59)+5,FALSE)=0,"",VLOOKUP($A59,'Annex 2 Designated EHV charges'!$D:$P,COLUMN(F59)+5,FALSE)),"")</f>
        <v>2580.4899999999998</v>
      </c>
      <c r="G59" s="303">
        <f>IFERROR(IF(VLOOKUP($A59,'Annex 2 Designated EHV charges'!$D:$P,COLUMN(G59)+5,FALSE)=0,"",VLOOKUP($A59,'Annex 2 Designated EHV charges'!$D:$P,COLUMN(G59)+5,FALSE)),"")</f>
        <v>0.05</v>
      </c>
      <c r="H59" s="303">
        <f>IFERROR(IF(VLOOKUP($A59,'Annex 2 Designated EHV charges'!$D:$P,COLUMN(H59)+5,FALSE)=0,"",VLOOKUP($A59,'Annex 2 Designated EHV charges'!$D:$P,COLUMN(H59)+5,FALSE)),"")</f>
        <v>0.05</v>
      </c>
    </row>
    <row r="60" spans="1:8" x14ac:dyDescent="0.2">
      <c r="A60" s="92">
        <f t="array" ref="A60">IFERROR(INDEX('Annex 2 Designated EHV charges'!$D$11:$D$400, MATCH(0, IF(ISBLANK('Annex 2 Designated EHV charges'!$D$11:$D$400),1, COUNTIF(A$4:$A59, 'Annex 2 Designated EHV charges'!$D$11:$D$400)), 0)),"")</f>
        <v>405</v>
      </c>
      <c r="B60" s="91">
        <f>IF($A60="","",VLOOKUP($A60,'Annex 2 Designated EHV charges'!$D:$O,2,0))</f>
        <v>405</v>
      </c>
      <c r="C60" s="92" t="str">
        <f>IF($A60="","",VLOOKUP($A60,'Annex 2 Designated EHV charges'!$D:$O,3,0))</f>
        <v>1170000671109</v>
      </c>
      <c r="D60" s="91" t="str">
        <f>IF($A60="","",VLOOKUP($A60,'Annex 2 Designated EHV charges'!$D:$O,4,0))</f>
        <v>Deepdale Solar Fm PV</v>
      </c>
      <c r="E60" s="93" t="str">
        <f>IFERROR(IF(VLOOKUP($A60,'Annex 2 Designated EHV charges'!$D:$P,COLUMN(E60)+5,FALSE)=0,"",VLOOKUP($A60,'Annex 2 Designated EHV charges'!$D:$P,COLUMN(E60)+5,FALSE)),"")</f>
        <v/>
      </c>
      <c r="F60" s="303">
        <f>IFERROR(IF(VLOOKUP($A60,'Annex 2 Designated EHV charges'!$D:$P,COLUMN(F60)+5,FALSE)=0,"",VLOOKUP($A60,'Annex 2 Designated EHV charges'!$D:$P,COLUMN(F60)+5,FALSE)),"")</f>
        <v>744.88</v>
      </c>
      <c r="G60" s="303">
        <f>IFERROR(IF(VLOOKUP($A60,'Annex 2 Designated EHV charges'!$D:$P,COLUMN(G60)+5,FALSE)=0,"",VLOOKUP($A60,'Annex 2 Designated EHV charges'!$D:$P,COLUMN(G60)+5,FALSE)),"")</f>
        <v>0.05</v>
      </c>
      <c r="H60" s="303">
        <f>IFERROR(IF(VLOOKUP($A60,'Annex 2 Designated EHV charges'!$D:$P,COLUMN(H60)+5,FALSE)=0,"",VLOOKUP($A60,'Annex 2 Designated EHV charges'!$D:$P,COLUMN(H60)+5,FALSE)),"")</f>
        <v>0.05</v>
      </c>
    </row>
    <row r="61" spans="1:8" x14ac:dyDescent="0.2">
      <c r="A61" s="92">
        <f t="array" ref="A61">IFERROR(INDEX('Annex 2 Designated EHV charges'!$D$11:$D$400, MATCH(0, IF(ISBLANK('Annex 2 Designated EHV charges'!$D$11:$D$400),1, COUNTIF(A$4:$A60, 'Annex 2 Designated EHV charges'!$D$11:$D$400)), 0)),"")</f>
        <v>406</v>
      </c>
      <c r="B61" s="91">
        <f>IF($A61="","",VLOOKUP($A61,'Annex 2 Designated EHV charges'!$D:$O,2,0))</f>
        <v>406</v>
      </c>
      <c r="C61" s="92" t="str">
        <f>IF($A61="","",VLOOKUP($A61,'Annex 2 Designated EHV charges'!$D:$O,3,0))</f>
        <v>1170000671127</v>
      </c>
      <c r="D61" s="91" t="str">
        <f>IF($A61="","",VLOOKUP($A61,'Annex 2 Designated EHV charges'!$D:$O,4,0))</f>
        <v>Burton Wolds South WF</v>
      </c>
      <c r="E61" s="93" t="str">
        <f>IFERROR(IF(VLOOKUP($A61,'Annex 2 Designated EHV charges'!$D:$P,COLUMN(E61)+5,FALSE)=0,"",VLOOKUP($A61,'Annex 2 Designated EHV charges'!$D:$P,COLUMN(E61)+5,FALSE)),"")</f>
        <v/>
      </c>
      <c r="F61" s="303">
        <f>IFERROR(IF(VLOOKUP($A61,'Annex 2 Designated EHV charges'!$D:$P,COLUMN(F61)+5,FALSE)=0,"",VLOOKUP($A61,'Annex 2 Designated EHV charges'!$D:$P,COLUMN(F61)+5,FALSE)),"")</f>
        <v>311.06</v>
      </c>
      <c r="G61" s="303">
        <f>IFERROR(IF(VLOOKUP($A61,'Annex 2 Designated EHV charges'!$D:$P,COLUMN(G61)+5,FALSE)=0,"",VLOOKUP($A61,'Annex 2 Designated EHV charges'!$D:$P,COLUMN(G61)+5,FALSE)),"")</f>
        <v>0.05</v>
      </c>
      <c r="H61" s="303">
        <f>IFERROR(IF(VLOOKUP($A61,'Annex 2 Designated EHV charges'!$D:$P,COLUMN(H61)+5,FALSE)=0,"",VLOOKUP($A61,'Annex 2 Designated EHV charges'!$D:$P,COLUMN(H61)+5,FALSE)),"")</f>
        <v>0.05</v>
      </c>
    </row>
    <row r="62" spans="1:8" x14ac:dyDescent="0.2">
      <c r="A62" s="92">
        <f t="array" ref="A62">IFERROR(INDEX('Annex 2 Designated EHV charges'!$D$11:$D$400, MATCH(0, IF(ISBLANK('Annex 2 Designated EHV charges'!$D$11:$D$400),1, COUNTIF(A$4:$A61, 'Annex 2 Designated EHV charges'!$D$11:$D$400)), 0)),"")</f>
        <v>409</v>
      </c>
      <c r="B62" s="91">
        <f>IF($A62="","",VLOOKUP($A62,'Annex 2 Designated EHV charges'!$D:$O,2,0))</f>
        <v>409</v>
      </c>
      <c r="C62" s="92" t="str">
        <f>IF($A62="","",VLOOKUP($A62,'Annex 2 Designated EHV charges'!$D:$O,3,0))</f>
        <v>1170000677280</v>
      </c>
      <c r="D62" s="91" t="str">
        <f>IF($A62="","",VLOOKUP($A62,'Annex 2 Designated EHV charges'!$D:$O,4,0))</f>
        <v>Gawcott Flds PV Commercial</v>
      </c>
      <c r="E62" s="93" t="str">
        <f>IFERROR(IF(VLOOKUP($A62,'Annex 2 Designated EHV charges'!$D:$P,COLUMN(E62)+5,FALSE)=0,"",VLOOKUP($A62,'Annex 2 Designated EHV charges'!$D:$P,COLUMN(E62)+5,FALSE)),"")</f>
        <v/>
      </c>
      <c r="F62" s="303">
        <f>IFERROR(IF(VLOOKUP($A62,'Annex 2 Designated EHV charges'!$D:$P,COLUMN(F62)+5,FALSE)=0,"",VLOOKUP($A62,'Annex 2 Designated EHV charges'!$D:$P,COLUMN(F62)+5,FALSE)),"")</f>
        <v>144.05000000000001</v>
      </c>
      <c r="G62" s="303">
        <f>IFERROR(IF(VLOOKUP($A62,'Annex 2 Designated EHV charges'!$D:$P,COLUMN(G62)+5,FALSE)=0,"",VLOOKUP($A62,'Annex 2 Designated EHV charges'!$D:$P,COLUMN(G62)+5,FALSE)),"")</f>
        <v>0.05</v>
      </c>
      <c r="H62" s="303">
        <f>IFERROR(IF(VLOOKUP($A62,'Annex 2 Designated EHV charges'!$D:$P,COLUMN(H62)+5,FALSE)=0,"",VLOOKUP($A62,'Annex 2 Designated EHV charges'!$D:$P,COLUMN(H62)+5,FALSE)),"")</f>
        <v>0.05</v>
      </c>
    </row>
    <row r="63" spans="1:8" x14ac:dyDescent="0.2">
      <c r="A63" s="92">
        <f t="array" ref="A63">IFERROR(INDEX('Annex 2 Designated EHV charges'!$D$11:$D$400, MATCH(0, IF(ISBLANK('Annex 2 Designated EHV charges'!$D$11:$D$400),1, COUNTIF(A$4:$A62, 'Annex 2 Designated EHV charges'!$D$11:$D$400)), 0)),"")</f>
        <v>410</v>
      </c>
      <c r="B63" s="91">
        <f>IF($A63="","",VLOOKUP($A63,'Annex 2 Designated EHV charges'!$D:$O,2,0))</f>
        <v>410</v>
      </c>
      <c r="C63" s="92" t="str">
        <f>IF($A63="","",VLOOKUP($A63,'Annex 2 Designated EHV charges'!$D:$O,3,0))</f>
        <v>1170000677305</v>
      </c>
      <c r="D63" s="91" t="str">
        <f>IF($A63="","",VLOOKUP($A63,'Annex 2 Designated EHV charges'!$D:$O,4,0))</f>
        <v>Gawcott Flds PV Community</v>
      </c>
      <c r="E63" s="93" t="str">
        <f>IFERROR(IF(VLOOKUP($A63,'Annex 2 Designated EHV charges'!$D:$P,COLUMN(E63)+5,FALSE)=0,"",VLOOKUP($A63,'Annex 2 Designated EHV charges'!$D:$P,COLUMN(E63)+5,FALSE)),"")</f>
        <v/>
      </c>
      <c r="F63" s="303">
        <f>IFERROR(IF(VLOOKUP($A63,'Annex 2 Designated EHV charges'!$D:$P,COLUMN(F63)+5,FALSE)=0,"",VLOOKUP($A63,'Annex 2 Designated EHV charges'!$D:$P,COLUMN(F63)+5,FALSE)),"")</f>
        <v>165.14</v>
      </c>
      <c r="G63" s="303">
        <f>IFERROR(IF(VLOOKUP($A63,'Annex 2 Designated EHV charges'!$D:$P,COLUMN(G63)+5,FALSE)=0,"",VLOOKUP($A63,'Annex 2 Designated EHV charges'!$D:$P,COLUMN(G63)+5,FALSE)),"")</f>
        <v>0.05</v>
      </c>
      <c r="H63" s="303">
        <f>IFERROR(IF(VLOOKUP($A63,'Annex 2 Designated EHV charges'!$D:$P,COLUMN(H63)+5,FALSE)=0,"",VLOOKUP($A63,'Annex 2 Designated EHV charges'!$D:$P,COLUMN(H63)+5,FALSE)),"")</f>
        <v>0.05</v>
      </c>
    </row>
    <row r="64" spans="1:8" x14ac:dyDescent="0.2">
      <c r="A64" s="92">
        <f t="array" ref="A64">IFERROR(INDEX('Annex 2 Designated EHV charges'!$D$11:$D$400, MATCH(0, IF(ISBLANK('Annex 2 Designated EHV charges'!$D$11:$D$400),1, COUNTIF(A$4:$A63, 'Annex 2 Designated EHV charges'!$D$11:$D$400)), 0)),"")</f>
        <v>412</v>
      </c>
      <c r="B64" s="91">
        <f>IF($A64="","",VLOOKUP($A64,'Annex 2 Designated EHV charges'!$D:$O,2,0))</f>
        <v>412</v>
      </c>
      <c r="C64" s="92" t="str">
        <f>IF($A64="","",VLOOKUP($A64,'Annex 2 Designated EHV charges'!$D:$O,3,0))</f>
        <v>1170000722757</v>
      </c>
      <c r="D64" s="91" t="str">
        <f>IF($A64="","",VLOOKUP($A64,'Annex 2 Designated EHV charges'!$D:$O,4,0))</f>
        <v>John Brookes Sawmill BIO</v>
      </c>
      <c r="E64" s="93">
        <f>IFERROR(IF(VLOOKUP($A64,'Annex 2 Designated EHV charges'!$D:$P,COLUMN(E64)+5,FALSE)=0,"",VLOOKUP($A64,'Annex 2 Designated EHV charges'!$D:$P,COLUMN(E64)+5,FALSE)),"")</f>
        <v>-2.9369999999999998</v>
      </c>
      <c r="F64" s="303">
        <f>IFERROR(IF(VLOOKUP($A64,'Annex 2 Designated EHV charges'!$D:$P,COLUMN(F64)+5,FALSE)=0,"",VLOOKUP($A64,'Annex 2 Designated EHV charges'!$D:$P,COLUMN(F64)+5,FALSE)),"")</f>
        <v>3260.43</v>
      </c>
      <c r="G64" s="303">
        <f>IFERROR(IF(VLOOKUP($A64,'Annex 2 Designated EHV charges'!$D:$P,COLUMN(G64)+5,FALSE)=0,"",VLOOKUP($A64,'Annex 2 Designated EHV charges'!$D:$P,COLUMN(G64)+5,FALSE)),"")</f>
        <v>0.05</v>
      </c>
      <c r="H64" s="303">
        <f>IFERROR(IF(VLOOKUP($A64,'Annex 2 Designated EHV charges'!$D:$P,COLUMN(H64)+5,FALSE)=0,"",VLOOKUP($A64,'Annex 2 Designated EHV charges'!$D:$P,COLUMN(H64)+5,FALSE)),"")</f>
        <v>0.05</v>
      </c>
    </row>
    <row r="65" spans="1:8" x14ac:dyDescent="0.2">
      <c r="A65" s="92">
        <f t="array" ref="A65">IFERROR(INDEX('Annex 2 Designated EHV charges'!$D$11:$D$400, MATCH(0, IF(ISBLANK('Annex 2 Designated EHV charges'!$D$11:$D$400),1, COUNTIF(A$4:$A64, 'Annex 2 Designated EHV charges'!$D$11:$D$400)), 0)),"")</f>
        <v>413</v>
      </c>
      <c r="B65" s="91">
        <f>IF($A65="","",VLOOKUP($A65,'Annex 2 Designated EHV charges'!$D:$O,2,0))</f>
        <v>413</v>
      </c>
      <c r="C65" s="92" t="str">
        <f>IF($A65="","",VLOOKUP($A65,'Annex 2 Designated EHV charges'!$D:$O,3,0))</f>
        <v>1170000724008</v>
      </c>
      <c r="D65" s="91" t="str">
        <f>IF($A65="","",VLOOKUP($A65,'Annex 2 Designated EHV charges'!$D:$O,4,0))</f>
        <v>Hawton Wind Farm WF</v>
      </c>
      <c r="E65" s="93" t="str">
        <f>IFERROR(IF(VLOOKUP($A65,'Annex 2 Designated EHV charges'!$D:$P,COLUMN(E65)+5,FALSE)=0,"",VLOOKUP($A65,'Annex 2 Designated EHV charges'!$D:$P,COLUMN(E65)+5,FALSE)),"")</f>
        <v/>
      </c>
      <c r="F65" s="303">
        <f>IFERROR(IF(VLOOKUP($A65,'Annex 2 Designated EHV charges'!$D:$P,COLUMN(F65)+5,FALSE)=0,"",VLOOKUP($A65,'Annex 2 Designated EHV charges'!$D:$P,COLUMN(F65)+5,FALSE)),"")</f>
        <v>1869.62</v>
      </c>
      <c r="G65" s="303">
        <f>IFERROR(IF(VLOOKUP($A65,'Annex 2 Designated EHV charges'!$D:$P,COLUMN(G65)+5,FALSE)=0,"",VLOOKUP($A65,'Annex 2 Designated EHV charges'!$D:$P,COLUMN(G65)+5,FALSE)),"")</f>
        <v>0.05</v>
      </c>
      <c r="H65" s="303">
        <f>IFERROR(IF(VLOOKUP($A65,'Annex 2 Designated EHV charges'!$D:$P,COLUMN(H65)+5,FALSE)=0,"",VLOOKUP($A65,'Annex 2 Designated EHV charges'!$D:$P,COLUMN(H65)+5,FALSE)),"")</f>
        <v>0.05</v>
      </c>
    </row>
    <row r="66" spans="1:8" ht="25.5" x14ac:dyDescent="0.2">
      <c r="A66" s="92">
        <f t="array" ref="A66">IFERROR(INDEX('Annex 2 Designated EHV charges'!$D$11:$D$400, MATCH(0, IF(ISBLANK('Annex 2 Designated EHV charges'!$D$11:$D$400),1, COUNTIF(A$4:$A65, 'Annex 2 Designated EHV charges'!$D$11:$D$400)), 0)),"")</f>
        <v>415</v>
      </c>
      <c r="B66" s="91">
        <f>IF($A66="","",VLOOKUP($A66,'Annex 2 Designated EHV charges'!$D:$O,2,0))</f>
        <v>415</v>
      </c>
      <c r="C66" s="92" t="str">
        <f>IF($A66="","",VLOOKUP($A66,'Annex 2 Designated EHV charges'!$D:$O,3,0))</f>
        <v>1170000727230
1170000730001</v>
      </c>
      <c r="D66" s="91" t="str">
        <f>IF($A66="","",VLOOKUP($A66,'Annex 2 Designated EHV charges'!$D:$O,4,0))</f>
        <v>Garnham Close STOR</v>
      </c>
      <c r="E66" s="93">
        <f>IFERROR(IF(VLOOKUP($A66,'Annex 2 Designated EHV charges'!$D:$P,COLUMN(E66)+5,FALSE)=0,"",VLOOKUP($A66,'Annex 2 Designated EHV charges'!$D:$P,COLUMN(E66)+5,FALSE)),"")</f>
        <v>-0.83</v>
      </c>
      <c r="F66" s="303">
        <f>IFERROR(IF(VLOOKUP($A66,'Annex 2 Designated EHV charges'!$D:$P,COLUMN(F66)+5,FALSE)=0,"",VLOOKUP($A66,'Annex 2 Designated EHV charges'!$D:$P,COLUMN(F66)+5,FALSE)),"")</f>
        <v>1235.06</v>
      </c>
      <c r="G66" s="303">
        <f>IFERROR(IF(VLOOKUP($A66,'Annex 2 Designated EHV charges'!$D:$P,COLUMN(G66)+5,FALSE)=0,"",VLOOKUP($A66,'Annex 2 Designated EHV charges'!$D:$P,COLUMN(G66)+5,FALSE)),"")</f>
        <v>0.05</v>
      </c>
      <c r="H66" s="303">
        <f>IFERROR(IF(VLOOKUP($A66,'Annex 2 Designated EHV charges'!$D:$P,COLUMN(H66)+5,FALSE)=0,"",VLOOKUP($A66,'Annex 2 Designated EHV charges'!$D:$P,COLUMN(H66)+5,FALSE)),"")</f>
        <v>0.05</v>
      </c>
    </row>
    <row r="67" spans="1:8" x14ac:dyDescent="0.2">
      <c r="A67" s="92">
        <f t="array" ref="A67">IFERROR(INDEX('Annex 2 Designated EHV charges'!$D$11:$D$400, MATCH(0, IF(ISBLANK('Annex 2 Designated EHV charges'!$D$11:$D$400),1, COUNTIF(A$4:$A66, 'Annex 2 Designated EHV charges'!$D$11:$D$400)), 0)),"")</f>
        <v>435</v>
      </c>
      <c r="B67" s="91">
        <f>IF($A67="","",VLOOKUP($A67,'Annex 2 Designated EHV charges'!$D:$O,2,0))</f>
        <v>435</v>
      </c>
      <c r="C67" s="92">
        <f>IF($A67="","",VLOOKUP($A67,'Annex 2 Designated EHV charges'!$D:$O,3,0))</f>
        <v>1170000893898</v>
      </c>
      <c r="D67" s="91" t="str">
        <f>IF($A67="","",VLOOKUP($A67,'Annex 2 Designated EHV charges'!$D:$O,4,0))</f>
        <v>RAF Cranwell High G</v>
      </c>
      <c r="E67" s="93" t="str">
        <f>IFERROR(IF(VLOOKUP($A67,'Annex 2 Designated EHV charges'!$D:$P,COLUMN(E67)+5,FALSE)=0,"",VLOOKUP($A67,'Annex 2 Designated EHV charges'!$D:$P,COLUMN(E67)+5,FALSE)),"")</f>
        <v/>
      </c>
      <c r="F67" s="303">
        <f>IFERROR(IF(VLOOKUP($A67,'Annex 2 Designated EHV charges'!$D:$P,COLUMN(F67)+5,FALSE)=0,"",VLOOKUP($A67,'Annex 2 Designated EHV charges'!$D:$P,COLUMN(F67)+5,FALSE)),"")</f>
        <v>2.14</v>
      </c>
      <c r="G67" s="303">
        <f>IFERROR(IF(VLOOKUP($A67,'Annex 2 Designated EHV charges'!$D:$P,COLUMN(G67)+5,FALSE)=0,"",VLOOKUP($A67,'Annex 2 Designated EHV charges'!$D:$P,COLUMN(G67)+5,FALSE)),"")</f>
        <v>0.05</v>
      </c>
      <c r="H67" s="303">
        <f>IFERROR(IF(VLOOKUP($A67,'Annex 2 Designated EHV charges'!$D:$P,COLUMN(H67)+5,FALSE)=0,"",VLOOKUP($A67,'Annex 2 Designated EHV charges'!$D:$P,COLUMN(H67)+5,FALSE)),"")</f>
        <v>0.05</v>
      </c>
    </row>
    <row r="68" spans="1:8" x14ac:dyDescent="0.2">
      <c r="A68" s="92">
        <f t="array" ref="A68">IFERROR(INDEX('Annex 2 Designated EHV charges'!$D$11:$D$400, MATCH(0, IF(ISBLANK('Annex 2 Designated EHV charges'!$D$11:$D$400),1, COUNTIF(A$4:$A67, 'Annex 2 Designated EHV charges'!$D$11:$D$400)), 0)),"")</f>
        <v>418</v>
      </c>
      <c r="B68" s="91">
        <f>IF($A68="","",VLOOKUP($A68,'Annex 2 Designated EHV charges'!$D:$O,2,0))</f>
        <v>418</v>
      </c>
      <c r="C68" s="92" t="str">
        <f>IF($A68="","",VLOOKUP($A68,'Annex 2 Designated EHV charges'!$D:$O,3,0))</f>
        <v>1170000751474</v>
      </c>
      <c r="D68" s="91" t="str">
        <f>IF($A68="","",VLOOKUP($A68,'Annex 2 Designated EHV charges'!$D:$O,4,0))</f>
        <v>Hermitage Lane STOR</v>
      </c>
      <c r="E68" s="93">
        <f>IFERROR(IF(VLOOKUP($A68,'Annex 2 Designated EHV charges'!$D:$P,COLUMN(E68)+5,FALSE)=0,"",VLOOKUP($A68,'Annex 2 Designated EHV charges'!$D:$P,COLUMN(E68)+5,FALSE)),"")</f>
        <v>-1.345</v>
      </c>
      <c r="F68" s="303">
        <f>IFERROR(IF(VLOOKUP($A68,'Annex 2 Designated EHV charges'!$D:$P,COLUMN(F68)+5,FALSE)=0,"",VLOOKUP($A68,'Annex 2 Designated EHV charges'!$D:$P,COLUMN(F68)+5,FALSE)),"")</f>
        <v>308.97000000000003</v>
      </c>
      <c r="G68" s="303">
        <f>IFERROR(IF(VLOOKUP($A68,'Annex 2 Designated EHV charges'!$D:$P,COLUMN(G68)+5,FALSE)=0,"",VLOOKUP($A68,'Annex 2 Designated EHV charges'!$D:$P,COLUMN(G68)+5,FALSE)),"")</f>
        <v>0.05</v>
      </c>
      <c r="H68" s="303">
        <f>IFERROR(IF(VLOOKUP($A68,'Annex 2 Designated EHV charges'!$D:$P,COLUMN(H68)+5,FALSE)=0,"",VLOOKUP($A68,'Annex 2 Designated EHV charges'!$D:$P,COLUMN(H68)+5,FALSE)),"")</f>
        <v>0.05</v>
      </c>
    </row>
    <row r="69" spans="1:8" x14ac:dyDescent="0.2">
      <c r="A69" s="92">
        <f t="array" ref="A69">IFERROR(INDEX('Annex 2 Designated EHV charges'!$D$11:$D$400, MATCH(0, IF(ISBLANK('Annex 2 Designated EHV charges'!$D$11:$D$400),1, COUNTIF(A$4:$A68, 'Annex 2 Designated EHV charges'!$D$11:$D$400)), 0)),"")</f>
        <v>419</v>
      </c>
      <c r="B69" s="91">
        <f>IF($A69="","",VLOOKUP($A69,'Annex 2 Designated EHV charges'!$D:$O,2,0))</f>
        <v>419</v>
      </c>
      <c r="C69" s="92" t="str">
        <f>IF($A69="","",VLOOKUP($A69,'Annex 2 Designated EHV charges'!$D:$O,3,0))</f>
        <v>1170000759687</v>
      </c>
      <c r="D69" s="91" t="str">
        <f>IF($A69="","",VLOOKUP($A69,'Annex 2 Designated EHV charges'!$D:$O,4,0))</f>
        <v>Fosse Way Radford Sem PV</v>
      </c>
      <c r="E69" s="93" t="str">
        <f>IFERROR(IF(VLOOKUP($A69,'Annex 2 Designated EHV charges'!$D:$P,COLUMN(E69)+5,FALSE)=0,"",VLOOKUP($A69,'Annex 2 Designated EHV charges'!$D:$P,COLUMN(E69)+5,FALSE)),"")</f>
        <v/>
      </c>
      <c r="F69" s="303">
        <f>IFERROR(IF(VLOOKUP($A69,'Annex 2 Designated EHV charges'!$D:$P,COLUMN(F69)+5,FALSE)=0,"",VLOOKUP($A69,'Annex 2 Designated EHV charges'!$D:$P,COLUMN(F69)+5,FALSE)),"")</f>
        <v>3461.65</v>
      </c>
      <c r="G69" s="303">
        <f>IFERROR(IF(VLOOKUP($A69,'Annex 2 Designated EHV charges'!$D:$P,COLUMN(G69)+5,FALSE)=0,"",VLOOKUP($A69,'Annex 2 Designated EHV charges'!$D:$P,COLUMN(G69)+5,FALSE)),"")</f>
        <v>0.05</v>
      </c>
      <c r="H69" s="303">
        <f>IFERROR(IF(VLOOKUP($A69,'Annex 2 Designated EHV charges'!$D:$P,COLUMN(H69)+5,FALSE)=0,"",VLOOKUP($A69,'Annex 2 Designated EHV charges'!$D:$P,COLUMN(H69)+5,FALSE)),"")</f>
        <v>0.05</v>
      </c>
    </row>
    <row r="70" spans="1:8" x14ac:dyDescent="0.2">
      <c r="A70" s="92">
        <f t="array" ref="A70">IFERROR(INDEX('Annex 2 Designated EHV charges'!$D$11:$D$400, MATCH(0, IF(ISBLANK('Annex 2 Designated EHV charges'!$D$11:$D$400),1, COUNTIF(A$4:$A69, 'Annex 2 Designated EHV charges'!$D$11:$D$400)), 0)),"")</f>
        <v>420</v>
      </c>
      <c r="B70" s="91">
        <f>IF($A70="","",VLOOKUP($A70,'Annex 2 Designated EHV charges'!$D:$O,2,0))</f>
        <v>420</v>
      </c>
      <c r="C70" s="92" t="str">
        <f>IF($A70="","",VLOOKUP($A70,'Annex 2 Designated EHV charges'!$D:$O,3,0))</f>
        <v>1170000761659</v>
      </c>
      <c r="D70" s="91" t="str">
        <f>IF($A70="","",VLOOKUP($A70,'Annex 2 Designated EHV charges'!$D:$O,4,0))</f>
        <v>Meadow Fm Thorpe Lang PV</v>
      </c>
      <c r="E70" s="93" t="str">
        <f>IFERROR(IF(VLOOKUP($A70,'Annex 2 Designated EHV charges'!$D:$P,COLUMN(E70)+5,FALSE)=0,"",VLOOKUP($A70,'Annex 2 Designated EHV charges'!$D:$P,COLUMN(E70)+5,FALSE)),"")</f>
        <v/>
      </c>
      <c r="F70" s="303">
        <f>IFERROR(IF(VLOOKUP($A70,'Annex 2 Designated EHV charges'!$D:$P,COLUMN(F70)+5,FALSE)=0,"",VLOOKUP($A70,'Annex 2 Designated EHV charges'!$D:$P,COLUMN(F70)+5,FALSE)),"")</f>
        <v>819.76</v>
      </c>
      <c r="G70" s="303">
        <f>IFERROR(IF(VLOOKUP($A70,'Annex 2 Designated EHV charges'!$D:$P,COLUMN(G70)+5,FALSE)=0,"",VLOOKUP($A70,'Annex 2 Designated EHV charges'!$D:$P,COLUMN(G70)+5,FALSE)),"")</f>
        <v>0.05</v>
      </c>
      <c r="H70" s="303">
        <f>IFERROR(IF(VLOOKUP($A70,'Annex 2 Designated EHV charges'!$D:$P,COLUMN(H70)+5,FALSE)=0,"",VLOOKUP($A70,'Annex 2 Designated EHV charges'!$D:$P,COLUMN(H70)+5,FALSE)),"")</f>
        <v>0.05</v>
      </c>
    </row>
    <row r="71" spans="1:8" x14ac:dyDescent="0.2">
      <c r="A71" s="92">
        <f t="array" ref="A71">IFERROR(INDEX('Annex 2 Designated EHV charges'!$D$11:$D$400, MATCH(0, IF(ISBLANK('Annex 2 Designated EHV charges'!$D$11:$D$400),1, COUNTIF(A$4:$A70, 'Annex 2 Designated EHV charges'!$D$11:$D$400)), 0)),"")</f>
        <v>421</v>
      </c>
      <c r="B71" s="91">
        <f>IF($A71="","",VLOOKUP($A71,'Annex 2 Designated EHV charges'!$D:$O,2,0))</f>
        <v>421</v>
      </c>
      <c r="C71" s="92" t="str">
        <f>IF($A71="","",VLOOKUP($A71,'Annex 2 Designated EHV charges'!$D:$O,3,0))</f>
        <v>1170000768566</v>
      </c>
      <c r="D71" s="91" t="str">
        <f>IF($A71="","",VLOOKUP($A71,'Annex 2 Designated EHV charges'!$D:$O,4,0))</f>
        <v>Olney Hyde Farm PV</v>
      </c>
      <c r="E71" s="93" t="str">
        <f>IFERROR(IF(VLOOKUP($A71,'Annex 2 Designated EHV charges'!$D:$P,COLUMN(E71)+5,FALSE)=0,"",VLOOKUP($A71,'Annex 2 Designated EHV charges'!$D:$P,COLUMN(E71)+5,FALSE)),"")</f>
        <v/>
      </c>
      <c r="F71" s="303">
        <f>IFERROR(IF(VLOOKUP($A71,'Annex 2 Designated EHV charges'!$D:$P,COLUMN(F71)+5,FALSE)=0,"",VLOOKUP($A71,'Annex 2 Designated EHV charges'!$D:$P,COLUMN(F71)+5,FALSE)),"")</f>
        <v>3194.66</v>
      </c>
      <c r="G71" s="303">
        <f>IFERROR(IF(VLOOKUP($A71,'Annex 2 Designated EHV charges'!$D:$P,COLUMN(G71)+5,FALSE)=0,"",VLOOKUP($A71,'Annex 2 Designated EHV charges'!$D:$P,COLUMN(G71)+5,FALSE)),"")</f>
        <v>0.05</v>
      </c>
      <c r="H71" s="303">
        <f>IFERROR(IF(VLOOKUP($A71,'Annex 2 Designated EHV charges'!$D:$P,COLUMN(H71)+5,FALSE)=0,"",VLOOKUP($A71,'Annex 2 Designated EHV charges'!$D:$P,COLUMN(H71)+5,FALSE)),"")</f>
        <v>0.05</v>
      </c>
    </row>
    <row r="72" spans="1:8" x14ac:dyDescent="0.2">
      <c r="A72" s="92">
        <f t="array" ref="A72">IFERROR(INDEX('Annex 2 Designated EHV charges'!$D$11:$D$400, MATCH(0, IF(ISBLANK('Annex 2 Designated EHV charges'!$D$11:$D$400),1, COUNTIF(A$4:$A71, 'Annex 2 Designated EHV charges'!$D$11:$D$400)), 0)),"")</f>
        <v>422</v>
      </c>
      <c r="B72" s="91">
        <f>IF($A72="","",VLOOKUP($A72,'Annex 2 Designated EHV charges'!$D:$O,2,0))</f>
        <v>422</v>
      </c>
      <c r="C72" s="92" t="str">
        <f>IF($A72="","",VLOOKUP($A72,'Annex 2 Designated EHV charges'!$D:$O,3,0))</f>
        <v>1170000772465</v>
      </c>
      <c r="D72" s="91" t="str">
        <f>IF($A72="","",VLOOKUP($A72,'Annex 2 Designated EHV charges'!$D:$O,4,0))</f>
        <v>Dayfields Farm PV</v>
      </c>
      <c r="E72" s="93" t="str">
        <f>IFERROR(IF(VLOOKUP($A72,'Annex 2 Designated EHV charges'!$D:$P,COLUMN(E72)+5,FALSE)=0,"",VLOOKUP($A72,'Annex 2 Designated EHV charges'!$D:$P,COLUMN(E72)+5,FALSE)),"")</f>
        <v/>
      </c>
      <c r="F72" s="303">
        <f>IFERROR(IF(VLOOKUP($A72,'Annex 2 Designated EHV charges'!$D:$P,COLUMN(F72)+5,FALSE)=0,"",VLOOKUP($A72,'Annex 2 Designated EHV charges'!$D:$P,COLUMN(F72)+5,FALSE)),"")</f>
        <v>311.13</v>
      </c>
      <c r="G72" s="303">
        <f>IFERROR(IF(VLOOKUP($A72,'Annex 2 Designated EHV charges'!$D:$P,COLUMN(G72)+5,FALSE)=0,"",VLOOKUP($A72,'Annex 2 Designated EHV charges'!$D:$P,COLUMN(G72)+5,FALSE)),"")</f>
        <v>0.05</v>
      </c>
      <c r="H72" s="303">
        <f>IFERROR(IF(VLOOKUP($A72,'Annex 2 Designated EHV charges'!$D:$P,COLUMN(H72)+5,FALSE)=0,"",VLOOKUP($A72,'Annex 2 Designated EHV charges'!$D:$P,COLUMN(H72)+5,FALSE)),"")</f>
        <v>0.05</v>
      </c>
    </row>
    <row r="73" spans="1:8" x14ac:dyDescent="0.2">
      <c r="A73" s="92">
        <f t="array" ref="A73">IFERROR(INDEX('Annex 2 Designated EHV charges'!$D$11:$D$400, MATCH(0, IF(ISBLANK('Annex 2 Designated EHV charges'!$D$11:$D$400),1, COUNTIF(A$4:$A72, 'Annex 2 Designated EHV charges'!$D$11:$D$400)), 0)),"")</f>
        <v>423</v>
      </c>
      <c r="B73" s="91">
        <f>IF($A73="","",VLOOKUP($A73,'Annex 2 Designated EHV charges'!$D:$O,2,0))</f>
        <v>423</v>
      </c>
      <c r="C73" s="92" t="str">
        <f>IF($A73="","",VLOOKUP($A73,'Annex 2 Designated EHV charges'!$D:$O,3,0))</f>
        <v>1170000775721</v>
      </c>
      <c r="D73" s="91" t="str">
        <f>IF($A73="","",VLOOKUP($A73,'Annex 2 Designated EHV charges'!$D:$O,4,0))</f>
        <v>Bolsovermoor Quarry PV</v>
      </c>
      <c r="E73" s="93" t="str">
        <f>IFERROR(IF(VLOOKUP($A73,'Annex 2 Designated EHV charges'!$D:$P,COLUMN(E73)+5,FALSE)=0,"",VLOOKUP($A73,'Annex 2 Designated EHV charges'!$D:$P,COLUMN(E73)+5,FALSE)),"")</f>
        <v/>
      </c>
      <c r="F73" s="303">
        <f>IFERROR(IF(VLOOKUP($A73,'Annex 2 Designated EHV charges'!$D:$P,COLUMN(F73)+5,FALSE)=0,"",VLOOKUP($A73,'Annex 2 Designated EHV charges'!$D:$P,COLUMN(F73)+5,FALSE)),"")</f>
        <v>796.98</v>
      </c>
      <c r="G73" s="303">
        <f>IFERROR(IF(VLOOKUP($A73,'Annex 2 Designated EHV charges'!$D:$P,COLUMN(G73)+5,FALSE)=0,"",VLOOKUP($A73,'Annex 2 Designated EHV charges'!$D:$P,COLUMN(G73)+5,FALSE)),"")</f>
        <v>0.05</v>
      </c>
      <c r="H73" s="303">
        <f>IFERROR(IF(VLOOKUP($A73,'Annex 2 Designated EHV charges'!$D:$P,COLUMN(H73)+5,FALSE)=0,"",VLOOKUP($A73,'Annex 2 Designated EHV charges'!$D:$P,COLUMN(H73)+5,FALSE)),"")</f>
        <v>0.05</v>
      </c>
    </row>
    <row r="74" spans="1:8" x14ac:dyDescent="0.2">
      <c r="A74" s="92">
        <f t="array" ref="A74">IFERROR(INDEX('Annex 2 Designated EHV charges'!$D$11:$D$400, MATCH(0, IF(ISBLANK('Annex 2 Designated EHV charges'!$D$11:$D$400),1, COUNTIF(A$4:$A73, 'Annex 2 Designated EHV charges'!$D$11:$D$400)), 0)),"")</f>
        <v>424</v>
      </c>
      <c r="B74" s="91">
        <f>IF($A74="","",VLOOKUP($A74,'Annex 2 Designated EHV charges'!$D:$O,2,0))</f>
        <v>424</v>
      </c>
      <c r="C74" s="92" t="str">
        <f>IF($A74="","",VLOOKUP($A74,'Annex 2 Designated EHV charges'!$D:$O,3,0))</f>
        <v>1170000775350</v>
      </c>
      <c r="D74" s="91" t="str">
        <f>IF($A74="","",VLOOKUP($A74,'Annex 2 Designated EHV charges'!$D:$O,4,0))</f>
        <v>Bilsthorpe PV</v>
      </c>
      <c r="E74" s="93" t="str">
        <f>IFERROR(IF(VLOOKUP($A74,'Annex 2 Designated EHV charges'!$D:$P,COLUMN(E74)+5,FALSE)=0,"",VLOOKUP($A74,'Annex 2 Designated EHV charges'!$D:$P,COLUMN(E74)+5,FALSE)),"")</f>
        <v/>
      </c>
      <c r="F74" s="303">
        <f>IFERROR(IF(VLOOKUP($A74,'Annex 2 Designated EHV charges'!$D:$P,COLUMN(F74)+5,FALSE)=0,"",VLOOKUP($A74,'Annex 2 Designated EHV charges'!$D:$P,COLUMN(F74)+5,FALSE)),"")</f>
        <v>3856.83</v>
      </c>
      <c r="G74" s="303">
        <f>IFERROR(IF(VLOOKUP($A74,'Annex 2 Designated EHV charges'!$D:$P,COLUMN(G74)+5,FALSE)=0,"",VLOOKUP($A74,'Annex 2 Designated EHV charges'!$D:$P,COLUMN(G74)+5,FALSE)),"")</f>
        <v>0.05</v>
      </c>
      <c r="H74" s="303">
        <f>IFERROR(IF(VLOOKUP($A74,'Annex 2 Designated EHV charges'!$D:$P,COLUMN(H74)+5,FALSE)=0,"",VLOOKUP($A74,'Annex 2 Designated EHV charges'!$D:$P,COLUMN(H74)+5,FALSE)),"")</f>
        <v>0.05</v>
      </c>
    </row>
    <row r="75" spans="1:8" x14ac:dyDescent="0.2">
      <c r="A75" s="92">
        <f t="array" ref="A75">IFERROR(INDEX('Annex 2 Designated EHV charges'!$D$11:$D$400, MATCH(0, IF(ISBLANK('Annex 2 Designated EHV charges'!$D$11:$D$400),1, COUNTIF(A$4:$A74, 'Annex 2 Designated EHV charges'!$D$11:$D$400)), 0)),"")</f>
        <v>426</v>
      </c>
      <c r="B75" s="91">
        <f>IF($A75="","",VLOOKUP($A75,'Annex 2 Designated EHV charges'!$D:$O,2,0))</f>
        <v>426</v>
      </c>
      <c r="C75" s="92" t="str">
        <f>IF($A75="","",VLOOKUP($A75,'Annex 2 Designated EHV charges'!$D:$O,3,0))</f>
        <v>1170000783314</v>
      </c>
      <c r="D75" s="91" t="str">
        <f>IF($A75="","",VLOOKUP($A75,'Annex 2 Designated EHV charges'!$D:$O,4,0))</f>
        <v>Sutton Bonnington PV</v>
      </c>
      <c r="E75" s="93" t="str">
        <f>IFERROR(IF(VLOOKUP($A75,'Annex 2 Designated EHV charges'!$D:$P,COLUMN(E75)+5,FALSE)=0,"",VLOOKUP($A75,'Annex 2 Designated EHV charges'!$D:$P,COLUMN(E75)+5,FALSE)),"")</f>
        <v/>
      </c>
      <c r="F75" s="303">
        <f>IFERROR(IF(VLOOKUP($A75,'Annex 2 Designated EHV charges'!$D:$P,COLUMN(F75)+5,FALSE)=0,"",VLOOKUP($A75,'Annex 2 Designated EHV charges'!$D:$P,COLUMN(F75)+5,FALSE)),"")</f>
        <v>532.13</v>
      </c>
      <c r="G75" s="303">
        <f>IFERROR(IF(VLOOKUP($A75,'Annex 2 Designated EHV charges'!$D:$P,COLUMN(G75)+5,FALSE)=0,"",VLOOKUP($A75,'Annex 2 Designated EHV charges'!$D:$P,COLUMN(G75)+5,FALSE)),"")</f>
        <v>0.05</v>
      </c>
      <c r="H75" s="303">
        <f>IFERROR(IF(VLOOKUP($A75,'Annex 2 Designated EHV charges'!$D:$P,COLUMN(H75)+5,FALSE)=0,"",VLOOKUP($A75,'Annex 2 Designated EHV charges'!$D:$P,COLUMN(H75)+5,FALSE)),"")</f>
        <v>0.05</v>
      </c>
    </row>
    <row r="76" spans="1:8" x14ac:dyDescent="0.2">
      <c r="A76" s="92">
        <f t="array" ref="A76">IFERROR(INDEX('Annex 2 Designated EHV charges'!$D$11:$D$400, MATCH(0, IF(ISBLANK('Annex 2 Designated EHV charges'!$D$11:$D$400),1, COUNTIF(A$4:$A75, 'Annex 2 Designated EHV charges'!$D$11:$D$400)), 0)),"")</f>
        <v>428</v>
      </c>
      <c r="B76" s="91">
        <f>IF($A76="","",VLOOKUP($A76,'Annex 2 Designated EHV charges'!$D:$O,2,0))</f>
        <v>428</v>
      </c>
      <c r="C76" s="92" t="str">
        <f>IF($A76="","",VLOOKUP($A76,'Annex 2 Designated EHV charges'!$D:$O,3,0))</f>
        <v>1170000790250</v>
      </c>
      <c r="D76" s="91" t="str">
        <f>IF($A76="","",VLOOKUP($A76,'Annex 2 Designated EHV charges'!$D:$O,4,0))</f>
        <v>Green Lane Marchington PV</v>
      </c>
      <c r="E76" s="93" t="str">
        <f>IFERROR(IF(VLOOKUP($A76,'Annex 2 Designated EHV charges'!$D:$P,COLUMN(E76)+5,FALSE)=0,"",VLOOKUP($A76,'Annex 2 Designated EHV charges'!$D:$P,COLUMN(E76)+5,FALSE)),"")</f>
        <v/>
      </c>
      <c r="F76" s="303">
        <f>IFERROR(IF(VLOOKUP($A76,'Annex 2 Designated EHV charges'!$D:$P,COLUMN(F76)+5,FALSE)=0,"",VLOOKUP($A76,'Annex 2 Designated EHV charges'!$D:$P,COLUMN(F76)+5,FALSE)),"")</f>
        <v>609.46</v>
      </c>
      <c r="G76" s="303">
        <f>IFERROR(IF(VLOOKUP($A76,'Annex 2 Designated EHV charges'!$D:$P,COLUMN(G76)+5,FALSE)=0,"",VLOOKUP($A76,'Annex 2 Designated EHV charges'!$D:$P,COLUMN(G76)+5,FALSE)),"")</f>
        <v>0.05</v>
      </c>
      <c r="H76" s="303">
        <f>IFERROR(IF(VLOOKUP($A76,'Annex 2 Designated EHV charges'!$D:$P,COLUMN(H76)+5,FALSE)=0,"",VLOOKUP($A76,'Annex 2 Designated EHV charges'!$D:$P,COLUMN(H76)+5,FALSE)),"")</f>
        <v>0.05</v>
      </c>
    </row>
    <row r="77" spans="1:8" x14ac:dyDescent="0.2">
      <c r="A77" s="92">
        <f t="array" ref="A77">IFERROR(INDEX('Annex 2 Designated EHV charges'!$D$11:$D$400, MATCH(0, IF(ISBLANK('Annex 2 Designated EHV charges'!$D$11:$D$400),1, COUNTIF(A$4:$A76, 'Annex 2 Designated EHV charges'!$D$11:$D$400)), 0)),"")</f>
        <v>429</v>
      </c>
      <c r="B77" s="91">
        <f>IF($A77="","",VLOOKUP($A77,'Annex 2 Designated EHV charges'!$D:$O,2,0))</f>
        <v>429</v>
      </c>
      <c r="C77" s="92" t="str">
        <f>IF($A77="","",VLOOKUP($A77,'Annex 2 Designated EHV charges'!$D:$O,3,0))</f>
        <v>1170000807151</v>
      </c>
      <c r="D77" s="91" t="str">
        <f>IF($A77="","",VLOOKUP($A77,'Annex 2 Designated EHV charges'!$D:$O,4,0))</f>
        <v>Baddesley Park PV</v>
      </c>
      <c r="E77" s="93" t="str">
        <f>IFERROR(IF(VLOOKUP($A77,'Annex 2 Designated EHV charges'!$D:$P,COLUMN(E77)+5,FALSE)=0,"",VLOOKUP($A77,'Annex 2 Designated EHV charges'!$D:$P,COLUMN(E77)+5,FALSE)),"")</f>
        <v/>
      </c>
      <c r="F77" s="303">
        <f>IFERROR(IF(VLOOKUP($A77,'Annex 2 Designated EHV charges'!$D:$P,COLUMN(F77)+5,FALSE)=0,"",VLOOKUP($A77,'Annex 2 Designated EHV charges'!$D:$P,COLUMN(F77)+5,FALSE)),"")</f>
        <v>821.71</v>
      </c>
      <c r="G77" s="303">
        <f>IFERROR(IF(VLOOKUP($A77,'Annex 2 Designated EHV charges'!$D:$P,COLUMN(G77)+5,FALSE)=0,"",VLOOKUP($A77,'Annex 2 Designated EHV charges'!$D:$P,COLUMN(G77)+5,FALSE)),"")</f>
        <v>0.05</v>
      </c>
      <c r="H77" s="303">
        <f>IFERROR(IF(VLOOKUP($A77,'Annex 2 Designated EHV charges'!$D:$P,COLUMN(H77)+5,FALSE)=0,"",VLOOKUP($A77,'Annex 2 Designated EHV charges'!$D:$P,COLUMN(H77)+5,FALSE)),"")</f>
        <v>0.05</v>
      </c>
    </row>
    <row r="78" spans="1:8" x14ac:dyDescent="0.2">
      <c r="A78" s="92">
        <f t="array" ref="A78">IFERROR(INDEX('Annex 2 Designated EHV charges'!$D$11:$D$400, MATCH(0, IF(ISBLANK('Annex 2 Designated EHV charges'!$D$11:$D$400),1, COUNTIF(A$4:$A77, 'Annex 2 Designated EHV charges'!$D$11:$D$400)), 0)),"")</f>
        <v>430</v>
      </c>
      <c r="B78" s="91">
        <f>IF($A78="","",VLOOKUP($A78,'Annex 2 Designated EHV charges'!$D:$O,2,0))</f>
        <v>430</v>
      </c>
      <c r="C78" s="92" t="str">
        <f>IF($A78="","",VLOOKUP($A78,'Annex 2 Designated EHV charges'!$D:$O,3,0))</f>
        <v>1170000807170</v>
      </c>
      <c r="D78" s="91" t="str">
        <f>IF($A78="","",VLOOKUP($A78,'Annex 2 Designated EHV charges'!$D:$O,4,0))</f>
        <v>Baddesley Pk Biomass</v>
      </c>
      <c r="E78" s="93">
        <f>IFERROR(IF(VLOOKUP($A78,'Annex 2 Designated EHV charges'!$D:$P,COLUMN(E78)+5,FALSE)=0,"",VLOOKUP($A78,'Annex 2 Designated EHV charges'!$D:$P,COLUMN(E78)+5,FALSE)),"")</f>
        <v>-1.7969999999999999</v>
      </c>
      <c r="F78" s="303">
        <f>IFERROR(IF(VLOOKUP($A78,'Annex 2 Designated EHV charges'!$D:$P,COLUMN(F78)+5,FALSE)=0,"",VLOOKUP($A78,'Annex 2 Designated EHV charges'!$D:$P,COLUMN(F78)+5,FALSE)),"")</f>
        <v>257.91000000000003</v>
      </c>
      <c r="G78" s="303">
        <f>IFERROR(IF(VLOOKUP($A78,'Annex 2 Designated EHV charges'!$D:$P,COLUMN(G78)+5,FALSE)=0,"",VLOOKUP($A78,'Annex 2 Designated EHV charges'!$D:$P,COLUMN(G78)+5,FALSE)),"")</f>
        <v>0.05</v>
      </c>
      <c r="H78" s="303">
        <f>IFERROR(IF(VLOOKUP($A78,'Annex 2 Designated EHV charges'!$D:$P,COLUMN(H78)+5,FALSE)=0,"",VLOOKUP($A78,'Annex 2 Designated EHV charges'!$D:$P,COLUMN(H78)+5,FALSE)),"")</f>
        <v>0.05</v>
      </c>
    </row>
    <row r="79" spans="1:8" x14ac:dyDescent="0.2">
      <c r="A79" s="92">
        <f t="array" ref="A79">IFERROR(INDEX('Annex 2 Designated EHV charges'!$D$11:$D$400, MATCH(0, IF(ISBLANK('Annex 2 Designated EHV charges'!$D$11:$D$400),1, COUNTIF(A$4:$A78, 'Annex 2 Designated EHV charges'!$D$11:$D$400)), 0)),"")</f>
        <v>431</v>
      </c>
      <c r="B79" s="91">
        <f>IF($A79="","",VLOOKUP($A79,'Annex 2 Designated EHV charges'!$D:$O,2,0))</f>
        <v>431</v>
      </c>
      <c r="C79" s="92" t="str">
        <f>IF($A79="","",VLOOKUP($A79,'Annex 2 Designated EHV charges'!$D:$O,3,0))</f>
        <v>1170000859007</v>
      </c>
      <c r="D79" s="91" t="str">
        <f>IF($A79="","",VLOOKUP($A79,'Annex 2 Designated EHV charges'!$D:$O,4,0))</f>
        <v>Taylor Lane 33kV STOR</v>
      </c>
      <c r="E79" s="93">
        <f>IFERROR(IF(VLOOKUP($A79,'Annex 2 Designated EHV charges'!$D:$P,COLUMN(E79)+5,FALSE)=0,"",VLOOKUP($A79,'Annex 2 Designated EHV charges'!$D:$P,COLUMN(E79)+5,FALSE)),"")</f>
        <v>-3.4790000000000001</v>
      </c>
      <c r="F79" s="303">
        <f>IFERROR(IF(VLOOKUP($A79,'Annex 2 Designated EHV charges'!$D:$P,COLUMN(F79)+5,FALSE)=0,"",VLOOKUP($A79,'Annex 2 Designated EHV charges'!$D:$P,COLUMN(F79)+5,FALSE)),"")</f>
        <v>306.75</v>
      </c>
      <c r="G79" s="303">
        <f>IFERROR(IF(VLOOKUP($A79,'Annex 2 Designated EHV charges'!$D:$P,COLUMN(G79)+5,FALSE)=0,"",VLOOKUP($A79,'Annex 2 Designated EHV charges'!$D:$P,COLUMN(G79)+5,FALSE)),"")</f>
        <v>0.05</v>
      </c>
      <c r="H79" s="303">
        <f>IFERROR(IF(VLOOKUP($A79,'Annex 2 Designated EHV charges'!$D:$P,COLUMN(H79)+5,FALSE)=0,"",VLOOKUP($A79,'Annex 2 Designated EHV charges'!$D:$P,COLUMN(H79)+5,FALSE)),"")</f>
        <v>0.05</v>
      </c>
    </row>
    <row r="80" spans="1:8" x14ac:dyDescent="0.2">
      <c r="A80" s="92">
        <f t="array" ref="A80">IFERROR(INDEX('Annex 2 Designated EHV charges'!$D$11:$D$400, MATCH(0, IF(ISBLANK('Annex 2 Designated EHV charges'!$D$11:$D$400),1, COUNTIF(A$4:$A79, 'Annex 2 Designated EHV charges'!$D$11:$D$400)), 0)),"")</f>
        <v>432</v>
      </c>
      <c r="B80" s="91">
        <f>IF($A80="","",VLOOKUP($A80,'Annex 2 Designated EHV charges'!$D:$O,2,0))</f>
        <v>432</v>
      </c>
      <c r="C80" s="92" t="str">
        <f>IF($A80="","",VLOOKUP($A80,'Annex 2 Designated EHV charges'!$D:$O,3,0))</f>
        <v>1170000871324</v>
      </c>
      <c r="D80" s="91" t="str">
        <f>IF($A80="","",VLOOKUP($A80,'Annex 2 Designated EHV charges'!$D:$O,4,0))</f>
        <v>Hill Farm ESS</v>
      </c>
      <c r="E80" s="93">
        <f>IFERROR(IF(VLOOKUP($A80,'Annex 2 Designated EHV charges'!$D:$P,COLUMN(E80)+5,FALSE)=0,"",VLOOKUP($A80,'Annex 2 Designated EHV charges'!$D:$P,COLUMN(E80)+5,FALSE)),"")</f>
        <v>-3.4260000000000002</v>
      </c>
      <c r="F80" s="303">
        <f>IFERROR(IF(VLOOKUP($A80,'Annex 2 Designated EHV charges'!$D:$P,COLUMN(F80)+5,FALSE)=0,"",VLOOKUP($A80,'Annex 2 Designated EHV charges'!$D:$P,COLUMN(F80)+5,FALSE)),"")</f>
        <v>173.79</v>
      </c>
      <c r="G80" s="303">
        <f>IFERROR(IF(VLOOKUP($A80,'Annex 2 Designated EHV charges'!$D:$P,COLUMN(G80)+5,FALSE)=0,"",VLOOKUP($A80,'Annex 2 Designated EHV charges'!$D:$P,COLUMN(G80)+5,FALSE)),"")</f>
        <v>0.05</v>
      </c>
      <c r="H80" s="303">
        <f>IFERROR(IF(VLOOKUP($A80,'Annex 2 Designated EHV charges'!$D:$P,COLUMN(H80)+5,FALSE)=0,"",VLOOKUP($A80,'Annex 2 Designated EHV charges'!$D:$P,COLUMN(H80)+5,FALSE)),"")</f>
        <v>0.05</v>
      </c>
    </row>
    <row r="81" spans="1:8" x14ac:dyDescent="0.2">
      <c r="A81" s="92">
        <f t="array" ref="A81">IFERROR(INDEX('Annex 2 Designated EHV charges'!$D$11:$D$400, MATCH(0, IF(ISBLANK('Annex 2 Designated EHV charges'!$D$11:$D$400),1, COUNTIF(A$4:$A80, 'Annex 2 Designated EHV charges'!$D$11:$D$400)), 0)),"")</f>
        <v>433</v>
      </c>
      <c r="B81" s="91">
        <f>IF($A81="","",VLOOKUP($A81,'Annex 2 Designated EHV charges'!$D:$O,2,0))</f>
        <v>433</v>
      </c>
      <c r="C81" s="92" t="str">
        <f>IF($A81="","",VLOOKUP($A81,'Annex 2 Designated EHV charges'!$D:$O,3,0))</f>
        <v>1170000871139</v>
      </c>
      <c r="D81" s="91" t="str">
        <f>IF($A81="","",VLOOKUP($A81,'Annex 2 Designated EHV charges'!$D:$O,4,0))</f>
        <v>Leverton ESS</v>
      </c>
      <c r="E81" s="93">
        <f>IFERROR(IF(VLOOKUP($A81,'Annex 2 Designated EHV charges'!$D:$P,COLUMN(E81)+5,FALSE)=0,"",VLOOKUP($A81,'Annex 2 Designated EHV charges'!$D:$P,COLUMN(E81)+5,FALSE)),"")</f>
        <v>-2.5649999999999999</v>
      </c>
      <c r="F81" s="303">
        <f>IFERROR(IF(VLOOKUP($A81,'Annex 2 Designated EHV charges'!$D:$P,COLUMN(F81)+5,FALSE)=0,"",VLOOKUP($A81,'Annex 2 Designated EHV charges'!$D:$P,COLUMN(F81)+5,FALSE)),"")</f>
        <v>156.41</v>
      </c>
      <c r="G81" s="303">
        <f>IFERROR(IF(VLOOKUP($A81,'Annex 2 Designated EHV charges'!$D:$P,COLUMN(G81)+5,FALSE)=0,"",VLOOKUP($A81,'Annex 2 Designated EHV charges'!$D:$P,COLUMN(G81)+5,FALSE)),"")</f>
        <v>0.05</v>
      </c>
      <c r="H81" s="303">
        <f>IFERROR(IF(VLOOKUP($A81,'Annex 2 Designated EHV charges'!$D:$P,COLUMN(H81)+5,FALSE)=0,"",VLOOKUP($A81,'Annex 2 Designated EHV charges'!$D:$P,COLUMN(H81)+5,FALSE)),"")</f>
        <v>0.05</v>
      </c>
    </row>
    <row r="82" spans="1:8" x14ac:dyDescent="0.2">
      <c r="A82" s="92">
        <f t="array" ref="A82">IFERROR(INDEX('Annex 2 Designated EHV charges'!$D$11:$D$400, MATCH(0, IF(ISBLANK('Annex 2 Designated EHV charges'!$D$11:$D$400),1, COUNTIF(A$4:$A81, 'Annex 2 Designated EHV charges'!$D$11:$D$400)), 0)),"")</f>
        <v>434</v>
      </c>
      <c r="B82" s="91">
        <f>IF($A82="","",VLOOKUP($A82,'Annex 2 Designated EHV charges'!$D:$O,2,0))</f>
        <v>434</v>
      </c>
      <c r="C82" s="92" t="str">
        <f>IF($A82="","",VLOOKUP($A82,'Annex 2 Designated EHV charges'!$D:$O,3,0))</f>
        <v>1170000884095</v>
      </c>
      <c r="D82" s="91" t="str">
        <f>IF($A82="","",VLOOKUP($A82,'Annex 2 Designated EHV charges'!$D:$O,4,0))</f>
        <v>Nottingham Rd STOR</v>
      </c>
      <c r="E82" s="93">
        <f>IFERROR(IF(VLOOKUP($A82,'Annex 2 Designated EHV charges'!$D:$P,COLUMN(E82)+5,FALSE)=0,"",VLOOKUP($A82,'Annex 2 Designated EHV charges'!$D:$P,COLUMN(E82)+5,FALSE)),"")</f>
        <v>-3.456</v>
      </c>
      <c r="F82" s="303">
        <f>IFERROR(IF(VLOOKUP($A82,'Annex 2 Designated EHV charges'!$D:$P,COLUMN(F82)+5,FALSE)=0,"",VLOOKUP($A82,'Annex 2 Designated EHV charges'!$D:$P,COLUMN(F82)+5,FALSE)),"")</f>
        <v>1934.3</v>
      </c>
      <c r="G82" s="303">
        <f>IFERROR(IF(VLOOKUP($A82,'Annex 2 Designated EHV charges'!$D:$P,COLUMN(G82)+5,FALSE)=0,"",VLOOKUP($A82,'Annex 2 Designated EHV charges'!$D:$P,COLUMN(G82)+5,FALSE)),"")</f>
        <v>0.05</v>
      </c>
      <c r="H82" s="303">
        <f>IFERROR(IF(VLOOKUP($A82,'Annex 2 Designated EHV charges'!$D:$P,COLUMN(H82)+5,FALSE)=0,"",VLOOKUP($A82,'Annex 2 Designated EHV charges'!$D:$P,COLUMN(H82)+5,FALSE)),"")</f>
        <v>0.05</v>
      </c>
    </row>
    <row r="83" spans="1:8" x14ac:dyDescent="0.2">
      <c r="A83" s="92">
        <f t="array" ref="A83">IFERROR(INDEX('Annex 2 Designated EHV charges'!$D$11:$D$400, MATCH(0, IF(ISBLANK('Annex 2 Designated EHV charges'!$D$11:$D$400),1, COUNTIF(A$4:$A82, 'Annex 2 Designated EHV charges'!$D$11:$D$400)), 0)),"")</f>
        <v>436</v>
      </c>
      <c r="B83" s="91">
        <f>IF($A83="","",VLOOKUP($A83,'Annex 2 Designated EHV charges'!$D:$O,2,0))</f>
        <v>436</v>
      </c>
      <c r="C83" s="92" t="str">
        <f>IF($A83="","",VLOOKUP($A83,'Annex 2 Designated EHV charges'!$D:$O,3,0))</f>
        <v>1170000895733</v>
      </c>
      <c r="D83" s="91" t="str">
        <f>IF($A83="","",VLOOKUP($A83,'Annex 2 Designated EHV charges'!$D:$O,4,0))</f>
        <v>Breach Farm ESS</v>
      </c>
      <c r="E83" s="93" t="str">
        <f>IFERROR(IF(VLOOKUP($A83,'Annex 2 Designated EHV charges'!$D:$P,COLUMN(E83)+5,FALSE)=0,"",VLOOKUP($A83,'Annex 2 Designated EHV charges'!$D:$P,COLUMN(E83)+5,FALSE)),"")</f>
        <v/>
      </c>
      <c r="F83" s="303">
        <f>IFERROR(IF(VLOOKUP($A83,'Annex 2 Designated EHV charges'!$D:$P,COLUMN(F83)+5,FALSE)=0,"",VLOOKUP($A83,'Annex 2 Designated EHV charges'!$D:$P,COLUMN(F83)+5,FALSE)),"")</f>
        <v>2356.14</v>
      </c>
      <c r="G83" s="303">
        <f>IFERROR(IF(VLOOKUP($A83,'Annex 2 Designated EHV charges'!$D:$P,COLUMN(G83)+5,FALSE)=0,"",VLOOKUP($A83,'Annex 2 Designated EHV charges'!$D:$P,COLUMN(G83)+5,FALSE)),"")</f>
        <v>0.05</v>
      </c>
      <c r="H83" s="303">
        <f>IFERROR(IF(VLOOKUP($A83,'Annex 2 Designated EHV charges'!$D:$P,COLUMN(H83)+5,FALSE)=0,"",VLOOKUP($A83,'Annex 2 Designated EHV charges'!$D:$P,COLUMN(H83)+5,FALSE)),"")</f>
        <v>0.05</v>
      </c>
    </row>
    <row r="84" spans="1:8" x14ac:dyDescent="0.2">
      <c r="A84" s="92">
        <f t="array" ref="A84">IFERROR(INDEX('Annex 2 Designated EHV charges'!$D$11:$D$400, MATCH(0, IF(ISBLANK('Annex 2 Designated EHV charges'!$D$11:$D$400),1, COUNTIF(A$4:$A83, 'Annex 2 Designated EHV charges'!$D$11:$D$400)), 0)),"")</f>
        <v>437</v>
      </c>
      <c r="B84" s="91">
        <f>IF($A84="","",VLOOKUP($A84,'Annex 2 Designated EHV charges'!$D:$O,2,0))</f>
        <v>437</v>
      </c>
      <c r="C84" s="92" t="str">
        <f>IF($A84="","",VLOOKUP($A84,'Annex 2 Designated EHV charges'!$D:$O,3,0))</f>
        <v>1170000902638</v>
      </c>
      <c r="D84" s="91" t="str">
        <f>IF($A84="","",VLOOKUP($A84,'Annex 2 Designated EHV charges'!$D:$O,4,0))</f>
        <v>Boston Biomass Gen AD</v>
      </c>
      <c r="E84" s="93">
        <f>IFERROR(IF(VLOOKUP($A84,'Annex 2 Designated EHV charges'!$D:$P,COLUMN(E84)+5,FALSE)=0,"",VLOOKUP($A84,'Annex 2 Designated EHV charges'!$D:$P,COLUMN(E84)+5,FALSE)),"")</f>
        <v>-2.9430000000000001</v>
      </c>
      <c r="F84" s="303">
        <f>IFERROR(IF(VLOOKUP($A84,'Annex 2 Designated EHV charges'!$D:$P,COLUMN(F84)+5,FALSE)=0,"",VLOOKUP($A84,'Annex 2 Designated EHV charges'!$D:$P,COLUMN(F84)+5,FALSE)),"")</f>
        <v>268.14</v>
      </c>
      <c r="G84" s="303">
        <f>IFERROR(IF(VLOOKUP($A84,'Annex 2 Designated EHV charges'!$D:$P,COLUMN(G84)+5,FALSE)=0,"",VLOOKUP($A84,'Annex 2 Designated EHV charges'!$D:$P,COLUMN(G84)+5,FALSE)),"")</f>
        <v>0.05</v>
      </c>
      <c r="H84" s="303">
        <f>IFERROR(IF(VLOOKUP($A84,'Annex 2 Designated EHV charges'!$D:$P,COLUMN(H84)+5,FALSE)=0,"",VLOOKUP($A84,'Annex 2 Designated EHV charges'!$D:$P,COLUMN(H84)+5,FALSE)),"")</f>
        <v>0.05</v>
      </c>
    </row>
    <row r="85" spans="1:8" x14ac:dyDescent="0.2">
      <c r="A85" s="92">
        <f t="array" ref="A85">IFERROR(INDEX('Annex 2 Designated EHV charges'!$D$11:$D$400, MATCH(0, IF(ISBLANK('Annex 2 Designated EHV charges'!$D$11:$D$400),1, COUNTIF(A$4:$A84, 'Annex 2 Designated EHV charges'!$D$11:$D$400)), 0)),"")</f>
        <v>438</v>
      </c>
      <c r="B85" s="91">
        <f>IF($A85="","",VLOOKUP($A85,'Annex 2 Designated EHV charges'!$D:$O,2,0))</f>
        <v>438</v>
      </c>
      <c r="C85" s="92" t="str">
        <f>IF($A85="","",VLOOKUP($A85,'Annex 2 Designated EHV charges'!$D:$O,3,0))</f>
        <v>1170000928974</v>
      </c>
      <c r="D85" s="91" t="str">
        <f>IF($A85="","",VLOOKUP($A85,'Annex 2 Designated EHV charges'!$D:$O,4,0))</f>
        <v>Twin Oaks Diesel STOR</v>
      </c>
      <c r="E85" s="93">
        <f>IFERROR(IF(VLOOKUP($A85,'Annex 2 Designated EHV charges'!$D:$P,COLUMN(E85)+5,FALSE)=0,"",VLOOKUP($A85,'Annex 2 Designated EHV charges'!$D:$P,COLUMN(E85)+5,FALSE)),"")</f>
        <v>-3.181</v>
      </c>
      <c r="F85" s="303">
        <f>IFERROR(IF(VLOOKUP($A85,'Annex 2 Designated EHV charges'!$D:$P,COLUMN(F85)+5,FALSE)=0,"",VLOOKUP($A85,'Annex 2 Designated EHV charges'!$D:$P,COLUMN(F85)+5,FALSE)),"")</f>
        <v>483.72</v>
      </c>
      <c r="G85" s="303">
        <f>IFERROR(IF(VLOOKUP($A85,'Annex 2 Designated EHV charges'!$D:$P,COLUMN(G85)+5,FALSE)=0,"",VLOOKUP($A85,'Annex 2 Designated EHV charges'!$D:$P,COLUMN(G85)+5,FALSE)),"")</f>
        <v>0.05</v>
      </c>
      <c r="H85" s="303">
        <f>IFERROR(IF(VLOOKUP($A85,'Annex 2 Designated EHV charges'!$D:$P,COLUMN(H85)+5,FALSE)=0,"",VLOOKUP($A85,'Annex 2 Designated EHV charges'!$D:$P,COLUMN(H85)+5,FALSE)),"")</f>
        <v>0.05</v>
      </c>
    </row>
    <row r="86" spans="1:8" x14ac:dyDescent="0.2">
      <c r="A86" s="92">
        <f t="array" ref="A86">IFERROR(INDEX('Annex 2 Designated EHV charges'!$D$11:$D$400, MATCH(0, IF(ISBLANK('Annex 2 Designated EHV charges'!$D$11:$D$400),1, COUNTIF(A$4:$A85, 'Annex 2 Designated EHV charges'!$D$11:$D$400)), 0)),"")</f>
        <v>439</v>
      </c>
      <c r="B86" s="91">
        <f>IF($A86="","",VLOOKUP($A86,'Annex 2 Designated EHV charges'!$D:$O,2,0))</f>
        <v>439</v>
      </c>
      <c r="C86" s="92" t="str">
        <f>IF($A86="","",VLOOKUP($A86,'Annex 2 Designated EHV charges'!$D:$O,3,0))</f>
        <v>1170000939920</v>
      </c>
      <c r="D86" s="91" t="str">
        <f>IF($A86="","",VLOOKUP($A86,'Annex 2 Designated EHV charges'!$D:$O,4,0))</f>
        <v>Colwick Private Rd STOR</v>
      </c>
      <c r="E86" s="93">
        <f>IFERROR(IF(VLOOKUP($A86,'Annex 2 Designated EHV charges'!$D:$P,COLUMN(E86)+5,FALSE)=0,"",VLOOKUP($A86,'Annex 2 Designated EHV charges'!$D:$P,COLUMN(E86)+5,FALSE)),"")</f>
        <v>-2.0350000000000001</v>
      </c>
      <c r="F86" s="303">
        <f>IFERROR(IF(VLOOKUP($A86,'Annex 2 Designated EHV charges'!$D:$P,COLUMN(F86)+5,FALSE)=0,"",VLOOKUP($A86,'Annex 2 Designated EHV charges'!$D:$P,COLUMN(F86)+5,FALSE)),"")</f>
        <v>287.11</v>
      </c>
      <c r="G86" s="303">
        <f>IFERROR(IF(VLOOKUP($A86,'Annex 2 Designated EHV charges'!$D:$P,COLUMN(G86)+5,FALSE)=0,"",VLOOKUP($A86,'Annex 2 Designated EHV charges'!$D:$P,COLUMN(G86)+5,FALSE)),"")</f>
        <v>0.05</v>
      </c>
      <c r="H86" s="303">
        <f>IFERROR(IF(VLOOKUP($A86,'Annex 2 Designated EHV charges'!$D:$P,COLUMN(H86)+5,FALSE)=0,"",VLOOKUP($A86,'Annex 2 Designated EHV charges'!$D:$P,COLUMN(H86)+5,FALSE)),"")</f>
        <v>0.05</v>
      </c>
    </row>
    <row r="87" spans="1:8" x14ac:dyDescent="0.2">
      <c r="A87" s="92">
        <f t="array" ref="A87">IFERROR(INDEX('Annex 2 Designated EHV charges'!$D$11:$D$400, MATCH(0, IF(ISBLANK('Annex 2 Designated EHV charges'!$D$11:$D$400),1, COUNTIF(A$4:$A86, 'Annex 2 Designated EHV charges'!$D$11:$D$400)), 0)),"")</f>
        <v>440</v>
      </c>
      <c r="B87" s="91">
        <f>IF($A87="","",VLOOKUP($A87,'Annex 2 Designated EHV charges'!$D:$O,2,0))</f>
        <v>440</v>
      </c>
      <c r="C87" s="92" t="str">
        <f>IF($A87="","",VLOOKUP($A87,'Annex 2 Designated EHV charges'!$D:$O,3,0))</f>
        <v>1170000953553</v>
      </c>
      <c r="D87" s="91" t="str">
        <f>IF($A87="","",VLOOKUP($A87,'Annex 2 Designated EHV charges'!$D:$O,4,0))</f>
        <v xml:space="preserve">Mill Fm Caythorpe ESS </v>
      </c>
      <c r="E87" s="93">
        <f>IFERROR(IF(VLOOKUP($A87,'Annex 2 Designated EHV charges'!$D:$P,COLUMN(E87)+5,FALSE)=0,"",VLOOKUP($A87,'Annex 2 Designated EHV charges'!$D:$P,COLUMN(E87)+5,FALSE)),"")</f>
        <v>-0.94</v>
      </c>
      <c r="F87" s="303">
        <f>IFERROR(IF(VLOOKUP($A87,'Annex 2 Designated EHV charges'!$D:$P,COLUMN(F87)+5,FALSE)=0,"",VLOOKUP($A87,'Annex 2 Designated EHV charges'!$D:$P,COLUMN(F87)+5,FALSE)),"")</f>
        <v>232.59</v>
      </c>
      <c r="G87" s="303">
        <f>IFERROR(IF(VLOOKUP($A87,'Annex 2 Designated EHV charges'!$D:$P,COLUMN(G87)+5,FALSE)=0,"",VLOOKUP($A87,'Annex 2 Designated EHV charges'!$D:$P,COLUMN(G87)+5,FALSE)),"")</f>
        <v>0.05</v>
      </c>
      <c r="H87" s="303">
        <f>IFERROR(IF(VLOOKUP($A87,'Annex 2 Designated EHV charges'!$D:$P,COLUMN(H87)+5,FALSE)=0,"",VLOOKUP($A87,'Annex 2 Designated EHV charges'!$D:$P,COLUMN(H87)+5,FALSE)),"")</f>
        <v>0.05</v>
      </c>
    </row>
    <row r="88" spans="1:8" x14ac:dyDescent="0.2">
      <c r="A88" s="92">
        <f t="array" ref="A88">IFERROR(INDEX('Annex 2 Designated EHV charges'!$D$11:$D$400, MATCH(0, IF(ISBLANK('Annex 2 Designated EHV charges'!$D$11:$D$400),1, COUNTIF(A$4:$A87, 'Annex 2 Designated EHV charges'!$D$11:$D$400)), 0)),"")</f>
        <v>705</v>
      </c>
      <c r="B88" s="91">
        <f>IF($A88="","",VLOOKUP($A88,'Annex 2 Designated EHV charges'!$D:$O,2,0))</f>
        <v>705</v>
      </c>
      <c r="C88" s="92" t="str">
        <f>IF($A88="","",VLOOKUP($A88,'Annex 2 Designated EHV charges'!$D:$O,3,0))</f>
        <v>1170000447725</v>
      </c>
      <c r="D88" s="91" t="str">
        <f>IF($A88="","",VLOOKUP($A88,'Annex 2 Designated EHV charges'!$D:$O,4,0))</f>
        <v>Prestop Park Farm PV</v>
      </c>
      <c r="E88" s="93" t="str">
        <f>IFERROR(IF(VLOOKUP($A88,'Annex 2 Designated EHV charges'!$D:$P,COLUMN(E88)+5,FALSE)=0,"",VLOOKUP($A88,'Annex 2 Designated EHV charges'!$D:$P,COLUMN(E88)+5,FALSE)),"")</f>
        <v/>
      </c>
      <c r="F88" s="303">
        <f>IFERROR(IF(VLOOKUP($A88,'Annex 2 Designated EHV charges'!$D:$P,COLUMN(F88)+5,FALSE)=0,"",VLOOKUP($A88,'Annex 2 Designated EHV charges'!$D:$P,COLUMN(F88)+5,FALSE)),"")</f>
        <v>326.02999999999997</v>
      </c>
      <c r="G88" s="303">
        <f>IFERROR(IF(VLOOKUP($A88,'Annex 2 Designated EHV charges'!$D:$P,COLUMN(G88)+5,FALSE)=0,"",VLOOKUP($A88,'Annex 2 Designated EHV charges'!$D:$P,COLUMN(G88)+5,FALSE)),"")</f>
        <v>0.05</v>
      </c>
      <c r="H88" s="303">
        <f>IFERROR(IF(VLOOKUP($A88,'Annex 2 Designated EHV charges'!$D:$P,COLUMN(H88)+5,FALSE)=0,"",VLOOKUP($A88,'Annex 2 Designated EHV charges'!$D:$P,COLUMN(H88)+5,FALSE)),"")</f>
        <v>0.05</v>
      </c>
    </row>
    <row r="89" spans="1:8" x14ac:dyDescent="0.2">
      <c r="A89" s="92">
        <f t="array" ref="A89">IFERROR(INDEX('Annex 2 Designated EHV charges'!$D$11:$D$400, MATCH(0, IF(ISBLANK('Annex 2 Designated EHV charges'!$D$11:$D$400),1, COUNTIF(A$4:$A88, 'Annex 2 Designated EHV charges'!$D$11:$D$400)), 0)),"")</f>
        <v>706</v>
      </c>
      <c r="B89" s="91">
        <f>IF($A89="","",VLOOKUP($A89,'Annex 2 Designated EHV charges'!$D:$O,2,0))</f>
        <v>706</v>
      </c>
      <c r="C89" s="92" t="str">
        <f>IF($A89="","",VLOOKUP($A89,'Annex 2 Designated EHV charges'!$D:$O,3,0))</f>
        <v>1170000447488</v>
      </c>
      <c r="D89" s="91" t="str">
        <f>IF($A89="","",VLOOKUP($A89,'Annex 2 Designated EHV charges'!$D:$O,4,0))</f>
        <v>Smith Hall Farm Solar</v>
      </c>
      <c r="E89" s="93" t="str">
        <f>IFERROR(IF(VLOOKUP($A89,'Annex 2 Designated EHV charges'!$D:$P,COLUMN(E89)+5,FALSE)=0,"",VLOOKUP($A89,'Annex 2 Designated EHV charges'!$D:$P,COLUMN(E89)+5,FALSE)),"")</f>
        <v/>
      </c>
      <c r="F89" s="303">
        <f>IFERROR(IF(VLOOKUP($A89,'Annex 2 Designated EHV charges'!$D:$P,COLUMN(F89)+5,FALSE)=0,"",VLOOKUP($A89,'Annex 2 Designated EHV charges'!$D:$P,COLUMN(F89)+5,FALSE)),"")</f>
        <v>366.59</v>
      </c>
      <c r="G89" s="303">
        <f>IFERROR(IF(VLOOKUP($A89,'Annex 2 Designated EHV charges'!$D:$P,COLUMN(G89)+5,FALSE)=0,"",VLOOKUP($A89,'Annex 2 Designated EHV charges'!$D:$P,COLUMN(G89)+5,FALSE)),"")</f>
        <v>0.05</v>
      </c>
      <c r="H89" s="303">
        <f>IFERROR(IF(VLOOKUP($A89,'Annex 2 Designated EHV charges'!$D:$P,COLUMN(H89)+5,FALSE)=0,"",VLOOKUP($A89,'Annex 2 Designated EHV charges'!$D:$P,COLUMN(H89)+5,FALSE)),"")</f>
        <v>0.05</v>
      </c>
    </row>
    <row r="90" spans="1:8" x14ac:dyDescent="0.2">
      <c r="A90" s="92">
        <f t="array" ref="A90">IFERROR(INDEX('Annex 2 Designated EHV charges'!$D$11:$D$400, MATCH(0, IF(ISBLANK('Annex 2 Designated EHV charges'!$D$11:$D$400),1, COUNTIF(A$4:$A89, 'Annex 2 Designated EHV charges'!$D$11:$D$400)), 0)),"")</f>
        <v>707</v>
      </c>
      <c r="B90" s="91">
        <f>IF($A90="","",VLOOKUP($A90,'Annex 2 Designated EHV charges'!$D:$O,2,0))</f>
        <v>707</v>
      </c>
      <c r="C90" s="92" t="str">
        <f>IF($A90="","",VLOOKUP($A90,'Annex 2 Designated EHV charges'!$D:$O,3,0))</f>
        <v>1170000447502</v>
      </c>
      <c r="D90" s="91" t="str">
        <f>IF($A90="","",VLOOKUP($A90,'Annex 2 Designated EHV charges'!$D:$O,4,0))</f>
        <v>Park Farm Solar Ashby</v>
      </c>
      <c r="E90" s="93" t="str">
        <f>IFERROR(IF(VLOOKUP($A90,'Annex 2 Designated EHV charges'!$D:$P,COLUMN(E90)+5,FALSE)=0,"",VLOOKUP($A90,'Annex 2 Designated EHV charges'!$D:$P,COLUMN(E90)+5,FALSE)),"")</f>
        <v/>
      </c>
      <c r="F90" s="303">
        <f>IFERROR(IF(VLOOKUP($A90,'Annex 2 Designated EHV charges'!$D:$P,COLUMN(F90)+5,FALSE)=0,"",VLOOKUP($A90,'Annex 2 Designated EHV charges'!$D:$P,COLUMN(F90)+5,FALSE)),"")</f>
        <v>981</v>
      </c>
      <c r="G90" s="303">
        <f>IFERROR(IF(VLOOKUP($A90,'Annex 2 Designated EHV charges'!$D:$P,COLUMN(G90)+5,FALSE)=0,"",VLOOKUP($A90,'Annex 2 Designated EHV charges'!$D:$P,COLUMN(G90)+5,FALSE)),"")</f>
        <v>0.05</v>
      </c>
      <c r="H90" s="303">
        <f>IFERROR(IF(VLOOKUP($A90,'Annex 2 Designated EHV charges'!$D:$P,COLUMN(H90)+5,FALSE)=0,"",VLOOKUP($A90,'Annex 2 Designated EHV charges'!$D:$P,COLUMN(H90)+5,FALSE)),"")</f>
        <v>0.05</v>
      </c>
    </row>
    <row r="91" spans="1:8" x14ac:dyDescent="0.2">
      <c r="A91" s="92">
        <f t="array" ref="A91">IFERROR(INDEX('Annex 2 Designated EHV charges'!$D$11:$D$400, MATCH(0, IF(ISBLANK('Annex 2 Designated EHV charges'!$D$11:$D$400),1, COUNTIF(A$4:$A90, 'Annex 2 Designated EHV charges'!$D$11:$D$400)), 0)),"")</f>
        <v>708</v>
      </c>
      <c r="B91" s="91">
        <f>IF($A91="","",VLOOKUP($A91,'Annex 2 Designated EHV charges'!$D:$O,2,0))</f>
        <v>708</v>
      </c>
      <c r="C91" s="92" t="str">
        <f>IF($A91="","",VLOOKUP($A91,'Annex 2 Designated EHV charges'!$D:$O,3,0))</f>
        <v>1170000451439</v>
      </c>
      <c r="D91" s="91" t="str">
        <f>IF($A91="","",VLOOKUP($A91,'Annex 2 Designated EHV charges'!$D:$O,4,0))</f>
        <v>Aston House Solar Farm</v>
      </c>
      <c r="E91" s="93" t="str">
        <f>IFERROR(IF(VLOOKUP($A91,'Annex 2 Designated EHV charges'!$D:$P,COLUMN(E91)+5,FALSE)=0,"",VLOOKUP($A91,'Annex 2 Designated EHV charges'!$D:$P,COLUMN(E91)+5,FALSE)),"")</f>
        <v/>
      </c>
      <c r="F91" s="303">
        <f>IFERROR(IF(VLOOKUP($A91,'Annex 2 Designated EHV charges'!$D:$P,COLUMN(F91)+5,FALSE)=0,"",VLOOKUP($A91,'Annex 2 Designated EHV charges'!$D:$P,COLUMN(F91)+5,FALSE)),"")</f>
        <v>2218.1</v>
      </c>
      <c r="G91" s="303">
        <f>IFERROR(IF(VLOOKUP($A91,'Annex 2 Designated EHV charges'!$D:$P,COLUMN(G91)+5,FALSE)=0,"",VLOOKUP($A91,'Annex 2 Designated EHV charges'!$D:$P,COLUMN(G91)+5,FALSE)),"")</f>
        <v>0.05</v>
      </c>
      <c r="H91" s="303">
        <f>IFERROR(IF(VLOOKUP($A91,'Annex 2 Designated EHV charges'!$D:$P,COLUMN(H91)+5,FALSE)=0,"",VLOOKUP($A91,'Annex 2 Designated EHV charges'!$D:$P,COLUMN(H91)+5,FALSE)),"")</f>
        <v>0.05</v>
      </c>
    </row>
    <row r="92" spans="1:8" x14ac:dyDescent="0.2">
      <c r="A92" s="92">
        <f t="array" ref="A92">IFERROR(INDEX('Annex 2 Designated EHV charges'!$D$11:$D$400, MATCH(0, IF(ISBLANK('Annex 2 Designated EHV charges'!$D$11:$D$400),1, COUNTIF(A$4:$A91, 'Annex 2 Designated EHV charges'!$D$11:$D$400)), 0)),"")</f>
        <v>710</v>
      </c>
      <c r="B92" s="91">
        <f>IF($A92="","",VLOOKUP($A92,'Annex 2 Designated EHV charges'!$D:$O,2,0))</f>
        <v>710</v>
      </c>
      <c r="C92" s="92" t="str">
        <f>IF($A92="","",VLOOKUP($A92,'Annex 2 Designated EHV charges'!$D:$O,3,0))</f>
        <v>1170000457626</v>
      </c>
      <c r="D92" s="91" t="str">
        <f>IF($A92="","",VLOOKUP($A92,'Annex 2 Designated EHV charges'!$D:$O,4,0))</f>
        <v>Elms Farm Solar Farm</v>
      </c>
      <c r="E92" s="93" t="str">
        <f>IFERROR(IF(VLOOKUP($A92,'Annex 2 Designated EHV charges'!$D:$P,COLUMN(E92)+5,FALSE)=0,"",VLOOKUP($A92,'Annex 2 Designated EHV charges'!$D:$P,COLUMN(E92)+5,FALSE)),"")</f>
        <v/>
      </c>
      <c r="F92" s="303">
        <f>IFERROR(IF(VLOOKUP($A92,'Annex 2 Designated EHV charges'!$D:$P,COLUMN(F92)+5,FALSE)=0,"",VLOOKUP($A92,'Annex 2 Designated EHV charges'!$D:$P,COLUMN(F92)+5,FALSE)),"")</f>
        <v>350.63</v>
      </c>
      <c r="G92" s="303">
        <f>IFERROR(IF(VLOOKUP($A92,'Annex 2 Designated EHV charges'!$D:$P,COLUMN(G92)+5,FALSE)=0,"",VLOOKUP($A92,'Annex 2 Designated EHV charges'!$D:$P,COLUMN(G92)+5,FALSE)),"")</f>
        <v>0.05</v>
      </c>
      <c r="H92" s="303">
        <f>IFERROR(IF(VLOOKUP($A92,'Annex 2 Designated EHV charges'!$D:$P,COLUMN(H92)+5,FALSE)=0,"",VLOOKUP($A92,'Annex 2 Designated EHV charges'!$D:$P,COLUMN(H92)+5,FALSE)),"")</f>
        <v>0.05</v>
      </c>
    </row>
    <row r="93" spans="1:8" x14ac:dyDescent="0.2">
      <c r="A93" s="92">
        <f t="array" ref="A93">IFERROR(INDEX('Annex 2 Designated EHV charges'!$D$11:$D$400, MATCH(0, IF(ISBLANK('Annex 2 Designated EHV charges'!$D$11:$D$400),1, COUNTIF(A$4:$A92, 'Annex 2 Designated EHV charges'!$D$11:$D$400)), 0)),"")</f>
        <v>711</v>
      </c>
      <c r="B93" s="91">
        <f>IF($A93="","",VLOOKUP($A93,'Annex 2 Designated EHV charges'!$D:$O,2,0))</f>
        <v>711</v>
      </c>
      <c r="C93" s="92" t="str">
        <f>IF($A93="","",VLOOKUP($A93,'Annex 2 Designated EHV charges'!$D:$O,3,0))</f>
        <v>1170000458569</v>
      </c>
      <c r="D93" s="91" t="str">
        <f>IF($A93="","",VLOOKUP($A93,'Annex 2 Designated EHV charges'!$D:$O,4,0))</f>
        <v>Morton Solar Farm</v>
      </c>
      <c r="E93" s="93" t="str">
        <f>IFERROR(IF(VLOOKUP($A93,'Annex 2 Designated EHV charges'!$D:$P,COLUMN(E93)+5,FALSE)=0,"",VLOOKUP($A93,'Annex 2 Designated EHV charges'!$D:$P,COLUMN(E93)+5,FALSE)),"")</f>
        <v/>
      </c>
      <c r="F93" s="303">
        <f>IFERROR(IF(VLOOKUP($A93,'Annex 2 Designated EHV charges'!$D:$P,COLUMN(F93)+5,FALSE)=0,"",VLOOKUP($A93,'Annex 2 Designated EHV charges'!$D:$P,COLUMN(F93)+5,FALSE)),"")</f>
        <v>515.88</v>
      </c>
      <c r="G93" s="303">
        <f>IFERROR(IF(VLOOKUP($A93,'Annex 2 Designated EHV charges'!$D:$P,COLUMN(G93)+5,FALSE)=0,"",VLOOKUP($A93,'Annex 2 Designated EHV charges'!$D:$P,COLUMN(G93)+5,FALSE)),"")</f>
        <v>0.05</v>
      </c>
      <c r="H93" s="303">
        <f>IFERROR(IF(VLOOKUP($A93,'Annex 2 Designated EHV charges'!$D:$P,COLUMN(H93)+5,FALSE)=0,"",VLOOKUP($A93,'Annex 2 Designated EHV charges'!$D:$P,COLUMN(H93)+5,FALSE)),"")</f>
        <v>0.05</v>
      </c>
    </row>
    <row r="94" spans="1:8" x14ac:dyDescent="0.2">
      <c r="A94" s="92">
        <f t="array" ref="A94">IFERROR(INDEX('Annex 2 Designated EHV charges'!$D$11:$D$400, MATCH(0, IF(ISBLANK('Annex 2 Designated EHV charges'!$D$11:$D$400),1, COUNTIF(A$4:$A93, 'Annex 2 Designated EHV charges'!$D$11:$D$400)), 0)),"")</f>
        <v>712</v>
      </c>
      <c r="B94" s="91">
        <f>IF($A94="","",VLOOKUP($A94,'Annex 2 Designated EHV charges'!$D:$O,2,0))</f>
        <v>712</v>
      </c>
      <c r="C94" s="92" t="str">
        <f>IF($A94="","",VLOOKUP($A94,'Annex 2 Designated EHV charges'!$D:$O,3,0))</f>
        <v>1170000463160</v>
      </c>
      <c r="D94" s="91" t="str">
        <f>IF($A94="","",VLOOKUP($A94,'Annex 2 Designated EHV charges'!$D:$O,4,0))</f>
        <v>Glebe Farm Podington PV</v>
      </c>
      <c r="E94" s="93" t="str">
        <f>IFERROR(IF(VLOOKUP($A94,'Annex 2 Designated EHV charges'!$D:$P,COLUMN(E94)+5,FALSE)=0,"",VLOOKUP($A94,'Annex 2 Designated EHV charges'!$D:$P,COLUMN(E94)+5,FALSE)),"")</f>
        <v/>
      </c>
      <c r="F94" s="303">
        <f>IFERROR(IF(VLOOKUP($A94,'Annex 2 Designated EHV charges'!$D:$P,COLUMN(F94)+5,FALSE)=0,"",VLOOKUP($A94,'Annex 2 Designated EHV charges'!$D:$P,COLUMN(F94)+5,FALSE)),"")</f>
        <v>6093.49</v>
      </c>
      <c r="G94" s="303">
        <f>IFERROR(IF(VLOOKUP($A94,'Annex 2 Designated EHV charges'!$D:$P,COLUMN(G94)+5,FALSE)=0,"",VLOOKUP($A94,'Annex 2 Designated EHV charges'!$D:$P,COLUMN(G94)+5,FALSE)),"")</f>
        <v>0.05</v>
      </c>
      <c r="H94" s="303">
        <f>IFERROR(IF(VLOOKUP($A94,'Annex 2 Designated EHV charges'!$D:$P,COLUMN(H94)+5,FALSE)=0,"",VLOOKUP($A94,'Annex 2 Designated EHV charges'!$D:$P,COLUMN(H94)+5,FALSE)),"")</f>
        <v>0.05</v>
      </c>
    </row>
    <row r="95" spans="1:8" x14ac:dyDescent="0.2">
      <c r="A95" s="92">
        <f t="array" ref="A95">IFERROR(INDEX('Annex 2 Designated EHV charges'!$D$11:$D$400, MATCH(0, IF(ISBLANK('Annex 2 Designated EHV charges'!$D$11:$D$400),1, COUNTIF(A$4:$A94, 'Annex 2 Designated EHV charges'!$D$11:$D$400)), 0)),"")</f>
        <v>713</v>
      </c>
      <c r="B95" s="91">
        <f>IF($A95="","",VLOOKUP($A95,'Annex 2 Designated EHV charges'!$D:$O,2,0))</f>
        <v>713</v>
      </c>
      <c r="C95" s="92" t="str">
        <f>IF($A95="","",VLOOKUP($A95,'Annex 2 Designated EHV charges'!$D:$O,3,0))</f>
        <v>1170000468024</v>
      </c>
      <c r="D95" s="91" t="str">
        <f>IF($A95="","",VLOOKUP($A95,'Annex 2 Designated EHV charges'!$D:$O,4,0))</f>
        <v>Rolleston Park Solar</v>
      </c>
      <c r="E95" s="93" t="str">
        <f>IFERROR(IF(VLOOKUP($A95,'Annex 2 Designated EHV charges'!$D:$P,COLUMN(E95)+5,FALSE)=0,"",VLOOKUP($A95,'Annex 2 Designated EHV charges'!$D:$P,COLUMN(E95)+5,FALSE)),"")</f>
        <v/>
      </c>
      <c r="F95" s="303">
        <f>IFERROR(IF(VLOOKUP($A95,'Annex 2 Designated EHV charges'!$D:$P,COLUMN(F95)+5,FALSE)=0,"",VLOOKUP($A95,'Annex 2 Designated EHV charges'!$D:$P,COLUMN(F95)+5,FALSE)),"")</f>
        <v>1191.17</v>
      </c>
      <c r="G95" s="303">
        <f>IFERROR(IF(VLOOKUP($A95,'Annex 2 Designated EHV charges'!$D:$P,COLUMN(G95)+5,FALSE)=0,"",VLOOKUP($A95,'Annex 2 Designated EHV charges'!$D:$P,COLUMN(G95)+5,FALSE)),"")</f>
        <v>0.05</v>
      </c>
      <c r="H95" s="303">
        <f>IFERROR(IF(VLOOKUP($A95,'Annex 2 Designated EHV charges'!$D:$P,COLUMN(H95)+5,FALSE)=0,"",VLOOKUP($A95,'Annex 2 Designated EHV charges'!$D:$P,COLUMN(H95)+5,FALSE)),"")</f>
        <v>0.05</v>
      </c>
    </row>
    <row r="96" spans="1:8" x14ac:dyDescent="0.2">
      <c r="A96" s="92">
        <f t="array" ref="A96">IFERROR(INDEX('Annex 2 Designated EHV charges'!$D$11:$D$400, MATCH(0, IF(ISBLANK('Annex 2 Designated EHV charges'!$D$11:$D$400),1, COUNTIF(A$4:$A95, 'Annex 2 Designated EHV charges'!$D$11:$D$400)), 0)),"")</f>
        <v>714</v>
      </c>
      <c r="B96" s="91">
        <f>IF($A96="","",VLOOKUP($A96,'Annex 2 Designated EHV charges'!$D:$O,2,0))</f>
        <v>714</v>
      </c>
      <c r="C96" s="92" t="str">
        <f>IF($A96="","",VLOOKUP($A96,'Annex 2 Designated EHV charges'!$D:$O,3,0))</f>
        <v>1170000467581</v>
      </c>
      <c r="D96" s="91" t="str">
        <f>IF($A96="","",VLOOKUP($A96,'Annex 2 Designated EHV charges'!$D:$O,4,0))</f>
        <v>Nowhere Farm PV</v>
      </c>
      <c r="E96" s="93" t="str">
        <f>IFERROR(IF(VLOOKUP($A96,'Annex 2 Designated EHV charges'!$D:$P,COLUMN(E96)+5,FALSE)=0,"",VLOOKUP($A96,'Annex 2 Designated EHV charges'!$D:$P,COLUMN(E96)+5,FALSE)),"")</f>
        <v/>
      </c>
      <c r="F96" s="303">
        <f>IFERROR(IF(VLOOKUP($A96,'Annex 2 Designated EHV charges'!$D:$P,COLUMN(F96)+5,FALSE)=0,"",VLOOKUP($A96,'Annex 2 Designated EHV charges'!$D:$P,COLUMN(F96)+5,FALSE)),"")</f>
        <v>1478.46</v>
      </c>
      <c r="G96" s="303">
        <f>IFERROR(IF(VLOOKUP($A96,'Annex 2 Designated EHV charges'!$D:$P,COLUMN(G96)+5,FALSE)=0,"",VLOOKUP($A96,'Annex 2 Designated EHV charges'!$D:$P,COLUMN(G96)+5,FALSE)),"")</f>
        <v>0.05</v>
      </c>
      <c r="H96" s="303">
        <f>IFERROR(IF(VLOOKUP($A96,'Annex 2 Designated EHV charges'!$D:$P,COLUMN(H96)+5,FALSE)=0,"",VLOOKUP($A96,'Annex 2 Designated EHV charges'!$D:$P,COLUMN(H96)+5,FALSE)),"")</f>
        <v>0.05</v>
      </c>
    </row>
    <row r="97" spans="1:8" x14ac:dyDescent="0.2">
      <c r="A97" s="92">
        <f t="array" ref="A97">IFERROR(INDEX('Annex 2 Designated EHV charges'!$D$11:$D$400, MATCH(0, IF(ISBLANK('Annex 2 Designated EHV charges'!$D$11:$D$400),1, COUNTIF(A$4:$A96, 'Annex 2 Designated EHV charges'!$D$11:$D$400)), 0)),"")</f>
        <v>716</v>
      </c>
      <c r="B97" s="91">
        <f>IF($A97="","",VLOOKUP($A97,'Annex 2 Designated EHV charges'!$D:$O,2,0))</f>
        <v>716</v>
      </c>
      <c r="C97" s="92" t="str">
        <f>IF($A97="","",VLOOKUP($A97,'Annex 2 Designated EHV charges'!$D:$O,3,0))</f>
        <v>1170000467527</v>
      </c>
      <c r="D97" s="91" t="str">
        <f>IF($A97="","",VLOOKUP($A97,'Annex 2 Designated EHV charges'!$D:$O,4,0))</f>
        <v>Chelveston Renewable PV</v>
      </c>
      <c r="E97" s="93">
        <f>IFERROR(IF(VLOOKUP($A97,'Annex 2 Designated EHV charges'!$D:$P,COLUMN(E97)+5,FALSE)=0,"",VLOOKUP($A97,'Annex 2 Designated EHV charges'!$D:$P,COLUMN(E97)+5,FALSE)),"")</f>
        <v>-3.76</v>
      </c>
      <c r="F97" s="303">
        <f>IFERROR(IF(VLOOKUP($A97,'Annex 2 Designated EHV charges'!$D:$P,COLUMN(F97)+5,FALSE)=0,"",VLOOKUP($A97,'Annex 2 Designated EHV charges'!$D:$P,COLUMN(F97)+5,FALSE)),"")</f>
        <v>5075.8999999999996</v>
      </c>
      <c r="G97" s="303">
        <f>IFERROR(IF(VLOOKUP($A97,'Annex 2 Designated EHV charges'!$D:$P,COLUMN(G97)+5,FALSE)=0,"",VLOOKUP($A97,'Annex 2 Designated EHV charges'!$D:$P,COLUMN(G97)+5,FALSE)),"")</f>
        <v>0.05</v>
      </c>
      <c r="H97" s="303">
        <f>IFERROR(IF(VLOOKUP($A97,'Annex 2 Designated EHV charges'!$D:$P,COLUMN(H97)+5,FALSE)=0,"",VLOOKUP($A97,'Annex 2 Designated EHV charges'!$D:$P,COLUMN(H97)+5,FALSE)),"")</f>
        <v>0.05</v>
      </c>
    </row>
    <row r="98" spans="1:8" x14ac:dyDescent="0.2">
      <c r="A98" s="92">
        <f t="array" ref="A98">IFERROR(INDEX('Annex 2 Designated EHV charges'!$D$11:$D$400, MATCH(0, IF(ISBLANK('Annex 2 Designated EHV charges'!$D$11:$D$400),1, COUNTIF(A$4:$A97, 'Annex 2 Designated EHV charges'!$D$11:$D$400)), 0)),"")</f>
        <v>717</v>
      </c>
      <c r="B98" s="91">
        <f>IF($A98="","",VLOOKUP($A98,'Annex 2 Designated EHV charges'!$D:$O,2,0))</f>
        <v>717</v>
      </c>
      <c r="C98" s="92" t="str">
        <f>IF($A98="","",VLOOKUP($A98,'Annex 2 Designated EHV charges'!$D:$O,3,0))</f>
        <v>1170000474107</v>
      </c>
      <c r="D98" s="91" t="str">
        <f>IF($A98="","",VLOOKUP($A98,'Annex 2 Designated EHV charges'!$D:$O,4,0))</f>
        <v>Horsemoor Drove Solar</v>
      </c>
      <c r="E98" s="93" t="str">
        <f>IFERROR(IF(VLOOKUP($A98,'Annex 2 Designated EHV charges'!$D:$P,COLUMN(E98)+5,FALSE)=0,"",VLOOKUP($A98,'Annex 2 Designated EHV charges'!$D:$P,COLUMN(E98)+5,FALSE)),"")</f>
        <v/>
      </c>
      <c r="F98" s="303">
        <f>IFERROR(IF(VLOOKUP($A98,'Annex 2 Designated EHV charges'!$D:$P,COLUMN(F98)+5,FALSE)=0,"",VLOOKUP($A98,'Annex 2 Designated EHV charges'!$D:$P,COLUMN(F98)+5,FALSE)),"")</f>
        <v>3164.25</v>
      </c>
      <c r="G98" s="303">
        <f>IFERROR(IF(VLOOKUP($A98,'Annex 2 Designated EHV charges'!$D:$P,COLUMN(G98)+5,FALSE)=0,"",VLOOKUP($A98,'Annex 2 Designated EHV charges'!$D:$P,COLUMN(G98)+5,FALSE)),"")</f>
        <v>0.05</v>
      </c>
      <c r="H98" s="303">
        <f>IFERROR(IF(VLOOKUP($A98,'Annex 2 Designated EHV charges'!$D:$P,COLUMN(H98)+5,FALSE)=0,"",VLOOKUP($A98,'Annex 2 Designated EHV charges'!$D:$P,COLUMN(H98)+5,FALSE)),"")</f>
        <v>0.05</v>
      </c>
    </row>
    <row r="99" spans="1:8" x14ac:dyDescent="0.2">
      <c r="A99" s="92">
        <f t="array" ref="A99">IFERROR(INDEX('Annex 2 Designated EHV charges'!$D$11:$D$400, MATCH(0, IF(ISBLANK('Annex 2 Designated EHV charges'!$D$11:$D$400),1, COUNTIF(A$4:$A98, 'Annex 2 Designated EHV charges'!$D$11:$D$400)), 0)),"")</f>
        <v>718</v>
      </c>
      <c r="B99" s="91">
        <f>IF($A99="","",VLOOKUP($A99,'Annex 2 Designated EHV charges'!$D:$O,2,0))</f>
        <v>718</v>
      </c>
      <c r="C99" s="92" t="str">
        <f>IF($A99="","",VLOOKUP($A99,'Annex 2 Designated EHV charges'!$D:$O,3,0))</f>
        <v>1170000474445</v>
      </c>
      <c r="D99" s="91" t="str">
        <f>IF($A99="","",VLOOKUP($A99,'Annex 2 Designated EHV charges'!$D:$O,4,0))</f>
        <v>Decoy Farm Crowland PV</v>
      </c>
      <c r="E99" s="93" t="str">
        <f>IFERROR(IF(VLOOKUP($A99,'Annex 2 Designated EHV charges'!$D:$P,COLUMN(E99)+5,FALSE)=0,"",VLOOKUP($A99,'Annex 2 Designated EHV charges'!$D:$P,COLUMN(E99)+5,FALSE)),"")</f>
        <v/>
      </c>
      <c r="F99" s="303">
        <f>IFERROR(IF(VLOOKUP($A99,'Annex 2 Designated EHV charges'!$D:$P,COLUMN(F99)+5,FALSE)=0,"",VLOOKUP($A99,'Annex 2 Designated EHV charges'!$D:$P,COLUMN(F99)+5,FALSE)),"")</f>
        <v>305.55</v>
      </c>
      <c r="G99" s="303">
        <f>IFERROR(IF(VLOOKUP($A99,'Annex 2 Designated EHV charges'!$D:$P,COLUMN(G99)+5,FALSE)=0,"",VLOOKUP($A99,'Annex 2 Designated EHV charges'!$D:$P,COLUMN(G99)+5,FALSE)),"")</f>
        <v>0.05</v>
      </c>
      <c r="H99" s="303">
        <f>IFERROR(IF(VLOOKUP($A99,'Annex 2 Designated EHV charges'!$D:$P,COLUMN(H99)+5,FALSE)=0,"",VLOOKUP($A99,'Annex 2 Designated EHV charges'!$D:$P,COLUMN(H99)+5,FALSE)),"")</f>
        <v>0.05</v>
      </c>
    </row>
    <row r="100" spans="1:8" x14ac:dyDescent="0.2">
      <c r="A100" s="92">
        <f t="array" ref="A100">IFERROR(INDEX('Annex 2 Designated EHV charges'!$D$11:$D$400, MATCH(0, IF(ISBLANK('Annex 2 Designated EHV charges'!$D$11:$D$400),1, COUNTIF(A$4:$A99, 'Annex 2 Designated EHV charges'!$D$11:$D$400)), 0)),"")</f>
        <v>720</v>
      </c>
      <c r="B100" s="91">
        <f>IF($A100="","",VLOOKUP($A100,'Annex 2 Designated EHV charges'!$D:$O,2,0))</f>
        <v>720</v>
      </c>
      <c r="C100" s="92" t="str">
        <f>IF($A100="","",VLOOKUP($A100,'Annex 2 Designated EHV charges'!$D:$O,3,0))</f>
        <v>1170000474409</v>
      </c>
      <c r="D100" s="91" t="str">
        <f>IF($A100="","",VLOOKUP($A100,'Annex 2 Designated EHV charges'!$D:$O,4,0))</f>
        <v>Decoy Farm Crowland AD</v>
      </c>
      <c r="E100" s="93">
        <f>IFERROR(IF(VLOOKUP($A100,'Annex 2 Designated EHV charges'!$D:$P,COLUMN(E100)+5,FALSE)=0,"",VLOOKUP($A100,'Annex 2 Designated EHV charges'!$D:$P,COLUMN(E100)+5,FALSE)),"")</f>
        <v>-4.5910000000000002</v>
      </c>
      <c r="F100" s="303">
        <f>IFERROR(IF(VLOOKUP($A100,'Annex 2 Designated EHV charges'!$D:$P,COLUMN(F100)+5,FALSE)=0,"",VLOOKUP($A100,'Annex 2 Designated EHV charges'!$D:$P,COLUMN(F100)+5,FALSE)),"")</f>
        <v>293.27999999999997</v>
      </c>
      <c r="G100" s="303">
        <f>IFERROR(IF(VLOOKUP($A100,'Annex 2 Designated EHV charges'!$D:$P,COLUMN(G100)+5,FALSE)=0,"",VLOOKUP($A100,'Annex 2 Designated EHV charges'!$D:$P,COLUMN(G100)+5,FALSE)),"")</f>
        <v>0.05</v>
      </c>
      <c r="H100" s="303">
        <f>IFERROR(IF(VLOOKUP($A100,'Annex 2 Designated EHV charges'!$D:$P,COLUMN(H100)+5,FALSE)=0,"",VLOOKUP($A100,'Annex 2 Designated EHV charges'!$D:$P,COLUMN(H100)+5,FALSE)),"")</f>
        <v>0.05</v>
      </c>
    </row>
    <row r="101" spans="1:8" x14ac:dyDescent="0.2">
      <c r="A101" s="92">
        <f t="array" ref="A101">IFERROR(INDEX('Annex 2 Designated EHV charges'!$D$11:$D$400, MATCH(0, IF(ISBLANK('Annex 2 Designated EHV charges'!$D$11:$D$400),1, COUNTIF(A$4:$A100, 'Annex 2 Designated EHV charges'!$D$11:$D$400)), 0)),"")</f>
        <v>600</v>
      </c>
      <c r="B101" s="91">
        <f>IF($A101="","",VLOOKUP($A101,'Annex 2 Designated EHV charges'!$D:$O,2,0))</f>
        <v>600</v>
      </c>
      <c r="C101" s="92" t="str">
        <f>IF($A101="","",VLOOKUP($A101,'Annex 2 Designated EHV charges'!$D:$O,3,0))</f>
        <v xml:space="preserve"> </v>
      </c>
      <c r="D101" s="91" t="str">
        <f>IF($A101="","",VLOOKUP($A101,'Annex 2 Designated EHV charges'!$D:$O,4,0))</f>
        <v>Network Rail Bytham</v>
      </c>
      <c r="E101" s="93" t="str">
        <f>IFERROR(IF(VLOOKUP($A101,'Annex 2 Designated EHV charges'!$D:$P,COLUMN(E101)+5,FALSE)=0,"",VLOOKUP($A101,'Annex 2 Designated EHV charges'!$D:$P,COLUMN(E101)+5,FALSE)),"")</f>
        <v/>
      </c>
      <c r="F101" s="303" t="str">
        <f>IFERROR(IF(VLOOKUP($A101,'Annex 2 Designated EHV charges'!$D:$P,COLUMN(F101)+5,FALSE)=0,"",VLOOKUP($A101,'Annex 2 Designated EHV charges'!$D:$P,COLUMN(F101)+5,FALSE)),"")</f>
        <v/>
      </c>
      <c r="G101" s="303" t="str">
        <f>IFERROR(IF(VLOOKUP($A101,'Annex 2 Designated EHV charges'!$D:$P,COLUMN(G101)+5,FALSE)=0,"",VLOOKUP($A101,'Annex 2 Designated EHV charges'!$D:$P,COLUMN(G101)+5,FALSE)),"")</f>
        <v/>
      </c>
      <c r="H101" s="303" t="str">
        <f>IFERROR(IF(VLOOKUP($A101,'Annex 2 Designated EHV charges'!$D:$P,COLUMN(H101)+5,FALSE)=0,"",VLOOKUP($A101,'Annex 2 Designated EHV charges'!$D:$P,COLUMN(H101)+5,FALSE)),"")</f>
        <v/>
      </c>
    </row>
    <row r="102" spans="1:8" x14ac:dyDescent="0.2">
      <c r="A102" s="92">
        <f t="array" ref="A102">IFERROR(INDEX('Annex 2 Designated EHV charges'!$D$11:$D$400, MATCH(0, IF(ISBLANK('Annex 2 Designated EHV charges'!$D$11:$D$400),1, COUNTIF(A$4:$A101, 'Annex 2 Designated EHV charges'!$D$11:$D$400)), 0)),"")</f>
        <v>601</v>
      </c>
      <c r="B102" s="91">
        <f>IF($A102="","",VLOOKUP($A102,'Annex 2 Designated EHV charges'!$D:$O,2,0))</f>
        <v>601</v>
      </c>
      <c r="C102" s="92" t="str">
        <f>IF($A102="","",VLOOKUP($A102,'Annex 2 Designated EHV charges'!$D:$O,3,0))</f>
        <v>1100050641453</v>
      </c>
      <c r="D102" s="91" t="str">
        <f>IF($A102="","",VLOOKUP($A102,'Annex 2 Designated EHV charges'!$D:$O,4,0))</f>
        <v>Network Rail Grantham</v>
      </c>
      <c r="E102" s="93" t="str">
        <f>IFERROR(IF(VLOOKUP($A102,'Annex 2 Designated EHV charges'!$D:$P,COLUMN(E102)+5,FALSE)=0,"",VLOOKUP($A102,'Annex 2 Designated EHV charges'!$D:$P,COLUMN(E102)+5,FALSE)),"")</f>
        <v/>
      </c>
      <c r="F102" s="303" t="str">
        <f>IFERROR(IF(VLOOKUP($A102,'Annex 2 Designated EHV charges'!$D:$P,COLUMN(F102)+5,FALSE)=0,"",VLOOKUP($A102,'Annex 2 Designated EHV charges'!$D:$P,COLUMN(F102)+5,FALSE)),"")</f>
        <v/>
      </c>
      <c r="G102" s="303" t="str">
        <f>IFERROR(IF(VLOOKUP($A102,'Annex 2 Designated EHV charges'!$D:$P,COLUMN(G102)+5,FALSE)=0,"",VLOOKUP($A102,'Annex 2 Designated EHV charges'!$D:$P,COLUMN(G102)+5,FALSE)),"")</f>
        <v/>
      </c>
      <c r="H102" s="303" t="str">
        <f>IFERROR(IF(VLOOKUP($A102,'Annex 2 Designated EHV charges'!$D:$P,COLUMN(H102)+5,FALSE)=0,"",VLOOKUP($A102,'Annex 2 Designated EHV charges'!$D:$P,COLUMN(H102)+5,FALSE)),"")</f>
        <v/>
      </c>
    </row>
    <row r="103" spans="1:8" x14ac:dyDescent="0.2">
      <c r="A103" s="92">
        <f t="array" ref="A103">IFERROR(INDEX('Annex 2 Designated EHV charges'!$D$11:$D$400, MATCH(0, IF(ISBLANK('Annex 2 Designated EHV charges'!$D$11:$D$400),1, COUNTIF(A$4:$A102, 'Annex 2 Designated EHV charges'!$D$11:$D$400)), 0)),"")</f>
        <v>602</v>
      </c>
      <c r="B103" s="91">
        <f>IF($A103="","",VLOOKUP($A103,'Annex 2 Designated EHV charges'!$D:$O,2,0))</f>
        <v>602</v>
      </c>
      <c r="C103" s="92" t="str">
        <f>IF($A103="","",VLOOKUP($A103,'Annex 2 Designated EHV charges'!$D:$O,3,0))</f>
        <v>1100050106971</v>
      </c>
      <c r="D103" s="91" t="str">
        <f>IF($A103="","",VLOOKUP($A103,'Annex 2 Designated EHV charges'!$D:$O,4,0))</f>
        <v>Network Rail Staythorpe</v>
      </c>
      <c r="E103" s="93" t="str">
        <f>IFERROR(IF(VLOOKUP($A103,'Annex 2 Designated EHV charges'!$D:$P,COLUMN(E103)+5,FALSE)=0,"",VLOOKUP($A103,'Annex 2 Designated EHV charges'!$D:$P,COLUMN(E103)+5,FALSE)),"")</f>
        <v/>
      </c>
      <c r="F103" s="303" t="str">
        <f>IFERROR(IF(VLOOKUP($A103,'Annex 2 Designated EHV charges'!$D:$P,COLUMN(F103)+5,FALSE)=0,"",VLOOKUP($A103,'Annex 2 Designated EHV charges'!$D:$P,COLUMN(F103)+5,FALSE)),"")</f>
        <v/>
      </c>
      <c r="G103" s="303" t="str">
        <f>IFERROR(IF(VLOOKUP($A103,'Annex 2 Designated EHV charges'!$D:$P,COLUMN(G103)+5,FALSE)=0,"",VLOOKUP($A103,'Annex 2 Designated EHV charges'!$D:$P,COLUMN(G103)+5,FALSE)),"")</f>
        <v/>
      </c>
      <c r="H103" s="303" t="str">
        <f>IFERROR(IF(VLOOKUP($A103,'Annex 2 Designated EHV charges'!$D:$P,COLUMN(H103)+5,FALSE)=0,"",VLOOKUP($A103,'Annex 2 Designated EHV charges'!$D:$P,COLUMN(H103)+5,FALSE)),"")</f>
        <v/>
      </c>
    </row>
    <row r="104" spans="1:8" ht="25.5" x14ac:dyDescent="0.2">
      <c r="A104" s="92">
        <f t="array" ref="A104">IFERROR(INDEX('Annex 2 Designated EHV charges'!$D$11:$D$400, MATCH(0, IF(ISBLANK('Annex 2 Designated EHV charges'!$D$11:$D$400),1, COUNTIF(A$4:$A103, 'Annex 2 Designated EHV charges'!$D$11:$D$400)), 0)),"")</f>
        <v>603</v>
      </c>
      <c r="B104" s="91">
        <f>IF($A104="","",VLOOKUP($A104,'Annex 2 Designated EHV charges'!$D:$O,2,0))</f>
        <v>603</v>
      </c>
      <c r="C104" s="92" t="str">
        <f>IF($A104="","",VLOOKUP($A104,'Annex 2 Designated EHV charges'!$D:$O,3,0))</f>
        <v>1100050314637
1100770450945</v>
      </c>
      <c r="D104" s="91" t="str">
        <f>IF($A104="","",VLOOKUP($A104,'Annex 2 Designated EHV charges'!$D:$O,4,0))</f>
        <v>Network Rail Retford</v>
      </c>
      <c r="E104" s="93" t="str">
        <f>IFERROR(IF(VLOOKUP($A104,'Annex 2 Designated EHV charges'!$D:$P,COLUMN(E104)+5,FALSE)=0,"",VLOOKUP($A104,'Annex 2 Designated EHV charges'!$D:$P,COLUMN(E104)+5,FALSE)),"")</f>
        <v/>
      </c>
      <c r="F104" s="303" t="str">
        <f>IFERROR(IF(VLOOKUP($A104,'Annex 2 Designated EHV charges'!$D:$P,COLUMN(F104)+5,FALSE)=0,"",VLOOKUP($A104,'Annex 2 Designated EHV charges'!$D:$P,COLUMN(F104)+5,FALSE)),"")</f>
        <v/>
      </c>
      <c r="G104" s="303" t="str">
        <f>IFERROR(IF(VLOOKUP($A104,'Annex 2 Designated EHV charges'!$D:$P,COLUMN(G104)+5,FALSE)=0,"",VLOOKUP($A104,'Annex 2 Designated EHV charges'!$D:$P,COLUMN(G104)+5,FALSE)),"")</f>
        <v/>
      </c>
      <c r="H104" s="303" t="str">
        <f>IFERROR(IF(VLOOKUP($A104,'Annex 2 Designated EHV charges'!$D:$P,COLUMN(H104)+5,FALSE)=0,"",VLOOKUP($A104,'Annex 2 Designated EHV charges'!$D:$P,COLUMN(H104)+5,FALSE)),"")</f>
        <v/>
      </c>
    </row>
    <row r="105" spans="1:8" x14ac:dyDescent="0.2">
      <c r="A105" s="92">
        <f t="array" ref="A105">IFERROR(INDEX('Annex 2 Designated EHV charges'!$D$11:$D$400, MATCH(0, IF(ISBLANK('Annex 2 Designated EHV charges'!$D$11:$D$400),1, COUNTIF(A$4:$A104, 'Annex 2 Designated EHV charges'!$D$11:$D$400)), 0)),"")</f>
        <v>684</v>
      </c>
      <c r="B105" s="91">
        <f>IF($A105="","",VLOOKUP($A105,'Annex 2 Designated EHV charges'!$D:$O,2,0))</f>
        <v>684</v>
      </c>
      <c r="C105" s="92">
        <f>IF($A105="","",VLOOKUP($A105,'Annex 2 Designated EHV charges'!$D:$O,3,0))</f>
        <v>1170000817034</v>
      </c>
      <c r="D105" s="91" t="str">
        <f>IF($A105="","",VLOOKUP($A105,'Annex 2 Designated EHV charges'!$D:$O,4,0))</f>
        <v>University of Warwick</v>
      </c>
      <c r="E105" s="93">
        <f>IFERROR(IF(VLOOKUP($A105,'Annex 2 Designated EHV charges'!$D:$P,COLUMN(E105)+5,FALSE)=0,"",VLOOKUP($A105,'Annex 2 Designated EHV charges'!$D:$P,COLUMN(E105)+5,FALSE)),"")</f>
        <v>-2.0880000000000001</v>
      </c>
      <c r="F105" s="303">
        <f>IFERROR(IF(VLOOKUP($A105,'Annex 2 Designated EHV charges'!$D:$P,COLUMN(F105)+5,FALSE)=0,"",VLOOKUP($A105,'Annex 2 Designated EHV charges'!$D:$P,COLUMN(F105)+5,FALSE)),"")</f>
        <v>5527.16</v>
      </c>
      <c r="G105" s="303">
        <f>IFERROR(IF(VLOOKUP($A105,'Annex 2 Designated EHV charges'!$D:$P,COLUMN(G105)+5,FALSE)=0,"",VLOOKUP($A105,'Annex 2 Designated EHV charges'!$D:$P,COLUMN(G105)+5,FALSE)),"")</f>
        <v>0.05</v>
      </c>
      <c r="H105" s="303">
        <f>IFERROR(IF(VLOOKUP($A105,'Annex 2 Designated EHV charges'!$D:$P,COLUMN(H105)+5,FALSE)=0,"",VLOOKUP($A105,'Annex 2 Designated EHV charges'!$D:$P,COLUMN(H105)+5,FALSE)),"")</f>
        <v>0.05</v>
      </c>
    </row>
    <row r="106" spans="1:8" x14ac:dyDescent="0.2">
      <c r="A106" s="92">
        <f t="array" ref="A106">IFERROR(INDEX('Annex 2 Designated EHV charges'!$D$11:$D$400, MATCH(0, IF(ISBLANK('Annex 2 Designated EHV charges'!$D$11:$D$400),1, COUNTIF(A$4:$A105, 'Annex 2 Designated EHV charges'!$D$11:$D$400)), 0)),"")</f>
        <v>416</v>
      </c>
      <c r="B106" s="91">
        <f>IF($A106="","",VLOOKUP($A106,'Annex 2 Designated EHV charges'!$D:$O,2,0))</f>
        <v>416</v>
      </c>
      <c r="C106" s="92">
        <f>IF($A106="","",VLOOKUP($A106,'Annex 2 Designated EHV charges'!$D:$O,3,0))</f>
        <v>1170000730127</v>
      </c>
      <c r="D106" s="91" t="str">
        <f>IF($A106="","",VLOOKUP($A106,'Annex 2 Designated EHV charges'!$D:$O,4,0))</f>
        <v>Bombardier</v>
      </c>
      <c r="E106" s="93" t="str">
        <f>IFERROR(IF(VLOOKUP($A106,'Annex 2 Designated EHV charges'!$D:$P,COLUMN(E106)+5,FALSE)=0,"",VLOOKUP($A106,'Annex 2 Designated EHV charges'!$D:$P,COLUMN(E106)+5,FALSE)),"")</f>
        <v/>
      </c>
      <c r="F106" s="303">
        <f>IFERROR(IF(VLOOKUP($A106,'Annex 2 Designated EHV charges'!$D:$P,COLUMN(F106)+5,FALSE)=0,"",VLOOKUP($A106,'Annex 2 Designated EHV charges'!$D:$P,COLUMN(F106)+5,FALSE)),"")</f>
        <v>1964.18</v>
      </c>
      <c r="G106" s="303">
        <f>IFERROR(IF(VLOOKUP($A106,'Annex 2 Designated EHV charges'!$D:$P,COLUMN(G106)+5,FALSE)=0,"",VLOOKUP($A106,'Annex 2 Designated EHV charges'!$D:$P,COLUMN(G106)+5,FALSE)),"")</f>
        <v>0.05</v>
      </c>
      <c r="H106" s="303">
        <f>IFERROR(IF(VLOOKUP($A106,'Annex 2 Designated EHV charges'!$D:$P,COLUMN(H106)+5,FALSE)=0,"",VLOOKUP($A106,'Annex 2 Designated EHV charges'!$D:$P,COLUMN(H106)+5,FALSE)),"")</f>
        <v>0.05</v>
      </c>
    </row>
    <row r="107" spans="1:8" x14ac:dyDescent="0.2">
      <c r="A107" s="92">
        <f t="array" ref="A107">IFERROR(INDEX('Annex 2 Designated EHV charges'!$D$11:$D$400, MATCH(0, IF(ISBLANK('Annex 2 Designated EHV charges'!$D$11:$D$400),1, COUNTIF(A$4:$A106, 'Annex 2 Designated EHV charges'!$D$11:$D$400)), 0)),"")</f>
        <v>7043</v>
      </c>
      <c r="B107" s="91">
        <f>IF($A107="","",VLOOKUP($A107,'Annex 2 Designated EHV charges'!$D:$O,2,0))</f>
        <v>7043</v>
      </c>
      <c r="C107" s="92">
        <f>IF($A107="","",VLOOKUP($A107,'Annex 2 Designated EHV charges'!$D:$O,3,0))</f>
        <v>7043</v>
      </c>
      <c r="D107" s="91" t="str">
        <f>IF($A107="","",VLOOKUP($A107,'Annex 2 Designated EHV charges'!$D:$O,4,0))</f>
        <v>Derwent</v>
      </c>
      <c r="E107" s="93" t="str">
        <f>IFERROR(IF(VLOOKUP($A107,'Annex 2 Designated EHV charges'!$D:$P,COLUMN(E107)+5,FALSE)=0,"",VLOOKUP($A107,'Annex 2 Designated EHV charges'!$D:$P,COLUMN(E107)+5,FALSE)),"")</f>
        <v/>
      </c>
      <c r="F107" s="303" t="str">
        <f>IFERROR(IF(VLOOKUP($A107,'Annex 2 Designated EHV charges'!$D:$P,COLUMN(F107)+5,FALSE)=0,"",VLOOKUP($A107,'Annex 2 Designated EHV charges'!$D:$P,COLUMN(F107)+5,FALSE)),"")</f>
        <v/>
      </c>
      <c r="G107" s="303" t="str">
        <f>IFERROR(IF(VLOOKUP($A107,'Annex 2 Designated EHV charges'!$D:$P,COLUMN(G107)+5,FALSE)=0,"",VLOOKUP($A107,'Annex 2 Designated EHV charges'!$D:$P,COLUMN(G107)+5,FALSE)),"")</f>
        <v/>
      </c>
      <c r="H107" s="303" t="str">
        <f>IFERROR(IF(VLOOKUP($A107,'Annex 2 Designated EHV charges'!$D:$P,COLUMN(H107)+5,FALSE)=0,"",VLOOKUP($A107,'Annex 2 Designated EHV charges'!$D:$P,COLUMN(H107)+5,FALSE)),"")</f>
        <v/>
      </c>
    </row>
    <row r="108" spans="1:8" x14ac:dyDescent="0.2">
      <c r="A108" s="92">
        <f t="array" ref="A108">IFERROR(INDEX('Annex 2 Designated EHV charges'!$D$11:$D$400, MATCH(0, IF(ISBLANK('Annex 2 Designated EHV charges'!$D$11:$D$400),1, COUNTIF(A$4:$A107, 'Annex 2 Designated EHV charges'!$D$11:$D$400)), 0)),"")</f>
        <v>635</v>
      </c>
      <c r="B108" s="91">
        <f>IF($A108="","",VLOOKUP($A108,'Annex 2 Designated EHV charges'!$D:$O,2,0))</f>
        <v>635</v>
      </c>
      <c r="C108" s="92" t="str">
        <f>IF($A108="","",VLOOKUP($A108,'Annex 2 Designated EHV charges'!$D:$O,3,0))</f>
        <v>1160001236229</v>
      </c>
      <c r="D108" s="91" t="str">
        <f>IF($A108="","",VLOOKUP($A108,'Annex 2 Designated EHV charges'!$D:$O,4,0))</f>
        <v>Petsoe Wind Farm</v>
      </c>
      <c r="E108" s="93" t="str">
        <f>IFERROR(IF(VLOOKUP($A108,'Annex 2 Designated EHV charges'!$D:$P,COLUMN(E108)+5,FALSE)=0,"",VLOOKUP($A108,'Annex 2 Designated EHV charges'!$D:$P,COLUMN(E108)+5,FALSE)),"")</f>
        <v/>
      </c>
      <c r="F108" s="303">
        <f>IFERROR(IF(VLOOKUP($A108,'Annex 2 Designated EHV charges'!$D:$P,COLUMN(F108)+5,FALSE)=0,"",VLOOKUP($A108,'Annex 2 Designated EHV charges'!$D:$P,COLUMN(F108)+5,FALSE)),"")</f>
        <v>1857.42</v>
      </c>
      <c r="G108" s="303">
        <f>IFERROR(IF(VLOOKUP($A108,'Annex 2 Designated EHV charges'!$D:$P,COLUMN(G108)+5,FALSE)=0,"",VLOOKUP($A108,'Annex 2 Designated EHV charges'!$D:$P,COLUMN(G108)+5,FALSE)),"")</f>
        <v>0.05</v>
      </c>
      <c r="H108" s="303">
        <f>IFERROR(IF(VLOOKUP($A108,'Annex 2 Designated EHV charges'!$D:$P,COLUMN(H108)+5,FALSE)=0,"",VLOOKUP($A108,'Annex 2 Designated EHV charges'!$D:$P,COLUMN(H108)+5,FALSE)),"")</f>
        <v>0.05</v>
      </c>
    </row>
    <row r="109" spans="1:8" x14ac:dyDescent="0.2">
      <c r="A109" s="92">
        <f t="array" ref="A109">IFERROR(INDEX('Annex 2 Designated EHV charges'!$D$11:$D$400, MATCH(0, IF(ISBLANK('Annex 2 Designated EHV charges'!$D$11:$D$400),1, COUNTIF(A$4:$A108, 'Annex 2 Designated EHV charges'!$D$11:$D$400)), 0)),"")</f>
        <v>700</v>
      </c>
      <c r="B109" s="91">
        <f>IF($A109="","",VLOOKUP($A109,'Annex 2 Designated EHV charges'!$D:$O,2,0))</f>
        <v>700</v>
      </c>
      <c r="C109" s="92" t="str">
        <f>IF($A109="","",VLOOKUP($A109,'Annex 2 Designated EHV charges'!$D:$O,3,0))</f>
        <v>1170000330966</v>
      </c>
      <c r="D109" s="91" t="str">
        <f>IF($A109="","",VLOOKUP($A109,'Annex 2 Designated EHV charges'!$D:$O,4,0))</f>
        <v>Castle Cement</v>
      </c>
      <c r="E109" s="93" t="str">
        <f>IFERROR(IF(VLOOKUP($A109,'Annex 2 Designated EHV charges'!$D:$P,COLUMN(E109)+5,FALSE)=0,"",VLOOKUP($A109,'Annex 2 Designated EHV charges'!$D:$P,COLUMN(E109)+5,FALSE)),"")</f>
        <v/>
      </c>
      <c r="F109" s="303">
        <f>IFERROR(IF(VLOOKUP($A109,'Annex 2 Designated EHV charges'!$D:$P,COLUMN(F109)+5,FALSE)=0,"",VLOOKUP($A109,'Annex 2 Designated EHV charges'!$D:$P,COLUMN(F109)+5,FALSE)),"")</f>
        <v>105.1</v>
      </c>
      <c r="G109" s="303">
        <f>IFERROR(IF(VLOOKUP($A109,'Annex 2 Designated EHV charges'!$D:$P,COLUMN(G109)+5,FALSE)=0,"",VLOOKUP($A109,'Annex 2 Designated EHV charges'!$D:$P,COLUMN(G109)+5,FALSE)),"")</f>
        <v>0.05</v>
      </c>
      <c r="H109" s="303">
        <f>IFERROR(IF(VLOOKUP($A109,'Annex 2 Designated EHV charges'!$D:$P,COLUMN(H109)+5,FALSE)=0,"",VLOOKUP($A109,'Annex 2 Designated EHV charges'!$D:$P,COLUMN(H109)+5,FALSE)),"")</f>
        <v>0.05</v>
      </c>
    </row>
    <row r="110" spans="1:8" x14ac:dyDescent="0.2">
      <c r="A110" s="92">
        <f t="array" ref="A110">IFERROR(INDEX('Annex 2 Designated EHV charges'!$D$11:$D$400, MATCH(0, IF(ISBLANK('Annex 2 Designated EHV charges'!$D$11:$D$400),1, COUNTIF(A$4:$A109, 'Annex 2 Designated EHV charges'!$D$11:$D$400)), 0)),"")</f>
        <v>632</v>
      </c>
      <c r="B110" s="91">
        <f>IF($A110="","",VLOOKUP($A110,'Annex 2 Designated EHV charges'!$D:$O,2,0))</f>
        <v>632</v>
      </c>
      <c r="C110" s="92" t="str">
        <f>IF($A110="","",VLOOKUP($A110,'Annex 2 Designated EHV charges'!$D:$O,3,0))</f>
        <v>1100050222604</v>
      </c>
      <c r="D110" s="91" t="str">
        <f>IF($A110="","",VLOOKUP($A110,'Annex 2 Designated EHV charges'!$D:$O,4,0))</f>
        <v>Coventry &amp; Solihull Waste</v>
      </c>
      <c r="E110" s="93">
        <f>IFERROR(IF(VLOOKUP($A110,'Annex 2 Designated EHV charges'!$D:$P,COLUMN(E110)+5,FALSE)=0,"",VLOOKUP($A110,'Annex 2 Designated EHV charges'!$D:$P,COLUMN(E110)+5,FALSE)),"")</f>
        <v>-2.3860000000000001</v>
      </c>
      <c r="F110" s="303">
        <f>IFERROR(IF(VLOOKUP($A110,'Annex 2 Designated EHV charges'!$D:$P,COLUMN(F110)+5,FALSE)=0,"",VLOOKUP($A110,'Annex 2 Designated EHV charges'!$D:$P,COLUMN(F110)+5,FALSE)),"")</f>
        <v>710.51</v>
      </c>
      <c r="G110" s="303">
        <f>IFERROR(IF(VLOOKUP($A110,'Annex 2 Designated EHV charges'!$D:$P,COLUMN(G110)+5,FALSE)=0,"",VLOOKUP($A110,'Annex 2 Designated EHV charges'!$D:$P,COLUMN(G110)+5,FALSE)),"")</f>
        <v>0.05</v>
      </c>
      <c r="H110" s="303">
        <f>IFERROR(IF(VLOOKUP($A110,'Annex 2 Designated EHV charges'!$D:$P,COLUMN(H110)+5,FALSE)=0,"",VLOOKUP($A110,'Annex 2 Designated EHV charges'!$D:$P,COLUMN(H110)+5,FALSE)),"")</f>
        <v>0.05</v>
      </c>
    </row>
    <row r="111" spans="1:8" x14ac:dyDescent="0.2">
      <c r="A111" s="92">
        <f t="array" ref="A111">IFERROR(INDEX('Annex 2 Designated EHV charges'!$D$11:$D$400, MATCH(0, IF(ISBLANK('Annex 2 Designated EHV charges'!$D$11:$D$400),1, COUNTIF(A$4:$A110, 'Annex 2 Designated EHV charges'!$D$11:$D$400)), 0)),"")</f>
        <v>611</v>
      </c>
      <c r="B111" s="91">
        <f>IF($A111="","",VLOOKUP($A111,'Annex 2 Designated EHV charges'!$D:$O,2,0))</f>
        <v>611</v>
      </c>
      <c r="C111" s="92" t="str">
        <f>IF($A111="","",VLOOKUP($A111,'Annex 2 Designated EHV charges'!$D:$O,3,0))</f>
        <v>1170000014584</v>
      </c>
      <c r="D111" s="91" t="str">
        <f>IF($A111="","",VLOOKUP($A111,'Annex 2 Designated EHV charges'!$D:$O,4,0))</f>
        <v>Bentinck Generation</v>
      </c>
      <c r="E111" s="93">
        <f>IFERROR(IF(VLOOKUP($A111,'Annex 2 Designated EHV charges'!$D:$P,COLUMN(E111)+5,FALSE)=0,"",VLOOKUP($A111,'Annex 2 Designated EHV charges'!$D:$P,COLUMN(E111)+5,FALSE)),"")</f>
        <v>-2.2509999999999999</v>
      </c>
      <c r="F111" s="303">
        <f>IFERROR(IF(VLOOKUP($A111,'Annex 2 Designated EHV charges'!$D:$P,COLUMN(F111)+5,FALSE)=0,"",VLOOKUP($A111,'Annex 2 Designated EHV charges'!$D:$P,COLUMN(F111)+5,FALSE)),"")</f>
        <v>658.54</v>
      </c>
      <c r="G111" s="303">
        <f>IFERROR(IF(VLOOKUP($A111,'Annex 2 Designated EHV charges'!$D:$P,COLUMN(G111)+5,FALSE)=0,"",VLOOKUP($A111,'Annex 2 Designated EHV charges'!$D:$P,COLUMN(G111)+5,FALSE)),"")</f>
        <v>0.05</v>
      </c>
      <c r="H111" s="303">
        <f>IFERROR(IF(VLOOKUP($A111,'Annex 2 Designated EHV charges'!$D:$P,COLUMN(H111)+5,FALSE)=0,"",VLOOKUP($A111,'Annex 2 Designated EHV charges'!$D:$P,COLUMN(H111)+5,FALSE)),"")</f>
        <v>0.05</v>
      </c>
    </row>
    <row r="112" spans="1:8" x14ac:dyDescent="0.2">
      <c r="A112" s="92">
        <f t="array" ref="A112">IFERROR(INDEX('Annex 2 Designated EHV charges'!$D$11:$D$400, MATCH(0, IF(ISBLANK('Annex 2 Designated EHV charges'!$D$11:$D$400),1, COUNTIF(A$4:$A111, 'Annex 2 Designated EHV charges'!$D$11:$D$400)), 0)),"")</f>
        <v>640</v>
      </c>
      <c r="B112" s="91">
        <f>IF($A112="","",VLOOKUP($A112,'Annex 2 Designated EHV charges'!$D:$O,2,0))</f>
        <v>640</v>
      </c>
      <c r="C112" s="92" t="str">
        <f>IF($A112="","",VLOOKUP($A112,'Annex 2 Designated EHV charges'!$D:$O,3,0))</f>
        <v>1160001479030</v>
      </c>
      <c r="D112" s="91" t="str">
        <f>IF($A112="","",VLOOKUP($A112,'Annex 2 Designated EHV charges'!$D:$O,4,0))</f>
        <v>Asfordby 132kV</v>
      </c>
      <c r="E112" s="93">
        <f>IFERROR(IF(VLOOKUP($A112,'Annex 2 Designated EHV charges'!$D:$P,COLUMN(E112)+5,FALSE)=0,"",VLOOKUP($A112,'Annex 2 Designated EHV charges'!$D:$P,COLUMN(E112)+5,FALSE)),"")</f>
        <v>-2.2120000000000002</v>
      </c>
      <c r="F112" s="303">
        <f>IFERROR(IF(VLOOKUP($A112,'Annex 2 Designated EHV charges'!$D:$P,COLUMN(F112)+5,FALSE)=0,"",VLOOKUP($A112,'Annex 2 Designated EHV charges'!$D:$P,COLUMN(F112)+5,FALSE)),"")</f>
        <v>495.4</v>
      </c>
      <c r="G112" s="303">
        <f>IFERROR(IF(VLOOKUP($A112,'Annex 2 Designated EHV charges'!$D:$P,COLUMN(G112)+5,FALSE)=0,"",VLOOKUP($A112,'Annex 2 Designated EHV charges'!$D:$P,COLUMN(G112)+5,FALSE)),"")</f>
        <v>0.05</v>
      </c>
      <c r="H112" s="303">
        <f>IFERROR(IF(VLOOKUP($A112,'Annex 2 Designated EHV charges'!$D:$P,COLUMN(H112)+5,FALSE)=0,"",VLOOKUP($A112,'Annex 2 Designated EHV charges'!$D:$P,COLUMN(H112)+5,FALSE)),"")</f>
        <v>0.05</v>
      </c>
    </row>
    <row r="113" spans="1:8" ht="25.5" x14ac:dyDescent="0.2">
      <c r="A113" s="92">
        <f t="array" ref="A113">IFERROR(INDEX('Annex 2 Designated EHV charges'!$D$11:$D$400, MATCH(0, IF(ISBLANK('Annex 2 Designated EHV charges'!$D$11:$D$400),1, COUNTIF(A$4:$A112, 'Annex 2 Designated EHV charges'!$D$11:$D$400)), 0)),"")</f>
        <v>612</v>
      </c>
      <c r="B113" s="91">
        <f>IF($A113="","",VLOOKUP($A113,'Annex 2 Designated EHV charges'!$D:$O,2,0))</f>
        <v>612</v>
      </c>
      <c r="C113" s="92" t="str">
        <f>IF($A113="","",VLOOKUP($A113,'Annex 2 Designated EHV charges'!$D:$O,3,0))</f>
        <v>1100770095541
1130000014463</v>
      </c>
      <c r="D113" s="91" t="str">
        <f>IF($A113="","",VLOOKUP($A113,'Annex 2 Designated EHV charges'!$D:$O,4,0))</f>
        <v>Calvert Landfill EFW</v>
      </c>
      <c r="E113" s="93">
        <f>IFERROR(IF(VLOOKUP($A113,'Annex 2 Designated EHV charges'!$D:$P,COLUMN(E113)+5,FALSE)=0,"",VLOOKUP($A113,'Annex 2 Designated EHV charges'!$D:$P,COLUMN(E113)+5,FALSE)),"")</f>
        <v>-0.35199999999999998</v>
      </c>
      <c r="F113" s="303">
        <f>IFERROR(IF(VLOOKUP($A113,'Annex 2 Designated EHV charges'!$D:$P,COLUMN(F113)+5,FALSE)=0,"",VLOOKUP($A113,'Annex 2 Designated EHV charges'!$D:$P,COLUMN(F113)+5,FALSE)),"")</f>
        <v>111.25</v>
      </c>
      <c r="G113" s="303">
        <f>IFERROR(IF(VLOOKUP($A113,'Annex 2 Designated EHV charges'!$D:$P,COLUMN(G113)+5,FALSE)=0,"",VLOOKUP($A113,'Annex 2 Designated EHV charges'!$D:$P,COLUMN(G113)+5,FALSE)),"")</f>
        <v>0.05</v>
      </c>
      <c r="H113" s="303">
        <f>IFERROR(IF(VLOOKUP($A113,'Annex 2 Designated EHV charges'!$D:$P,COLUMN(H113)+5,FALSE)=0,"",VLOOKUP($A113,'Annex 2 Designated EHV charges'!$D:$P,COLUMN(H113)+5,FALSE)),"")</f>
        <v>0.05</v>
      </c>
    </row>
    <row r="114" spans="1:8" x14ac:dyDescent="0.2">
      <c r="A114" s="92">
        <f t="array" ref="A114">IFERROR(INDEX('Annex 2 Designated EHV charges'!$D$11:$D$400, MATCH(0, IF(ISBLANK('Annex 2 Designated EHV charges'!$D$11:$D$400),1, COUNTIF(A$4:$A113, 'Annex 2 Designated EHV charges'!$D$11:$D$400)), 0)),"")</f>
        <v>613</v>
      </c>
      <c r="B114" s="91">
        <f>IF($A114="","",VLOOKUP($A114,'Annex 2 Designated EHV charges'!$D:$O,2,0))</f>
        <v>613</v>
      </c>
      <c r="C114" s="92" t="str">
        <f>IF($A114="","",VLOOKUP($A114,'Annex 2 Designated EHV charges'!$D:$O,3,0))</f>
        <v>1100770104693</v>
      </c>
      <c r="D114" s="91" t="str">
        <f>IF($A114="","",VLOOKUP($A114,'Annex 2 Designated EHV charges'!$D:$O,4,0))</f>
        <v>Weldon Landfill</v>
      </c>
      <c r="E114" s="93" t="str">
        <f>IFERROR(IF(VLOOKUP($A114,'Annex 2 Designated EHV charges'!$D:$P,COLUMN(E114)+5,FALSE)=0,"",VLOOKUP($A114,'Annex 2 Designated EHV charges'!$D:$P,COLUMN(E114)+5,FALSE)),"")</f>
        <v/>
      </c>
      <c r="F114" s="303" t="str">
        <f>IFERROR(IF(VLOOKUP($A114,'Annex 2 Designated EHV charges'!$D:$P,COLUMN(F114)+5,FALSE)=0,"",VLOOKUP($A114,'Annex 2 Designated EHV charges'!$D:$P,COLUMN(F114)+5,FALSE)),"")</f>
        <v/>
      </c>
      <c r="G114" s="303" t="str">
        <f>IFERROR(IF(VLOOKUP($A114,'Annex 2 Designated EHV charges'!$D:$P,COLUMN(G114)+5,FALSE)=0,"",VLOOKUP($A114,'Annex 2 Designated EHV charges'!$D:$P,COLUMN(G114)+5,FALSE)),"")</f>
        <v/>
      </c>
      <c r="H114" s="303" t="str">
        <f>IFERROR(IF(VLOOKUP($A114,'Annex 2 Designated EHV charges'!$D:$P,COLUMN(H114)+5,FALSE)=0,"",VLOOKUP($A114,'Annex 2 Designated EHV charges'!$D:$P,COLUMN(H114)+5,FALSE)),"")</f>
        <v/>
      </c>
    </row>
    <row r="115" spans="1:8" x14ac:dyDescent="0.2">
      <c r="A115" s="92">
        <f t="array" ref="A115">IFERROR(INDEX('Annex 2 Designated EHV charges'!$D$11:$D$400, MATCH(0, IF(ISBLANK('Annex 2 Designated EHV charges'!$D$11:$D$400),1, COUNTIF(A$4:$A114, 'Annex 2 Designated EHV charges'!$D$11:$D$400)), 0)),"")</f>
        <v>614</v>
      </c>
      <c r="B115" s="91">
        <f>IF($A115="","",VLOOKUP($A115,'Annex 2 Designated EHV charges'!$D:$O,2,0))</f>
        <v>614</v>
      </c>
      <c r="C115" s="92" t="str">
        <f>IF($A115="","",VLOOKUP($A115,'Annex 2 Designated EHV charges'!$D:$O,3,0))</f>
        <v>1100770099927</v>
      </c>
      <c r="D115" s="91" t="str">
        <f>IF($A115="","",VLOOKUP($A115,'Annex 2 Designated EHV charges'!$D:$O,4,0))</f>
        <v>Goosy Lodge Power</v>
      </c>
      <c r="E115" s="93" t="str">
        <f>IFERROR(IF(VLOOKUP($A115,'Annex 2 Designated EHV charges'!$D:$P,COLUMN(E115)+5,FALSE)=0,"",VLOOKUP($A115,'Annex 2 Designated EHV charges'!$D:$P,COLUMN(E115)+5,FALSE)),"")</f>
        <v/>
      </c>
      <c r="F115" s="303" t="str">
        <f>IFERROR(IF(VLOOKUP($A115,'Annex 2 Designated EHV charges'!$D:$P,COLUMN(F115)+5,FALSE)=0,"",VLOOKUP($A115,'Annex 2 Designated EHV charges'!$D:$P,COLUMN(F115)+5,FALSE)),"")</f>
        <v/>
      </c>
      <c r="G115" s="303" t="str">
        <f>IFERROR(IF(VLOOKUP($A115,'Annex 2 Designated EHV charges'!$D:$P,COLUMN(G115)+5,FALSE)=0,"",VLOOKUP($A115,'Annex 2 Designated EHV charges'!$D:$P,COLUMN(G115)+5,FALSE)),"")</f>
        <v/>
      </c>
      <c r="H115" s="303" t="str">
        <f>IFERROR(IF(VLOOKUP($A115,'Annex 2 Designated EHV charges'!$D:$P,COLUMN(H115)+5,FALSE)=0,"",VLOOKUP($A115,'Annex 2 Designated EHV charges'!$D:$P,COLUMN(H115)+5,FALSE)),"")</f>
        <v/>
      </c>
    </row>
    <row r="116" spans="1:8" x14ac:dyDescent="0.2">
      <c r="A116" s="92">
        <f t="array" ref="A116">IFERROR(INDEX('Annex 2 Designated EHV charges'!$D$11:$D$400, MATCH(0, IF(ISBLANK('Annex 2 Designated EHV charges'!$D$11:$D$400),1, COUNTIF(A$4:$A115, 'Annex 2 Designated EHV charges'!$D$11:$D$400)), 0)),"")</f>
        <v>615</v>
      </c>
      <c r="B116" s="91">
        <f>IF($A116="","",VLOOKUP($A116,'Annex 2 Designated EHV charges'!$D:$O,2,0))</f>
        <v>615</v>
      </c>
      <c r="C116" s="92" t="str">
        <f>IF($A116="","",VLOOKUP($A116,'Annex 2 Designated EHV charges'!$D:$O,3,0))</f>
        <v>1160000226336</v>
      </c>
      <c r="D116" s="91" t="str">
        <f>IF($A116="","",VLOOKUP($A116,'Annex 2 Designated EHV charges'!$D:$O,4,0))</f>
        <v>Burton Wolds Wind Farm</v>
      </c>
      <c r="E116" s="93" t="str">
        <f>IFERROR(IF(VLOOKUP($A116,'Annex 2 Designated EHV charges'!$D:$P,COLUMN(E116)+5,FALSE)=0,"",VLOOKUP($A116,'Annex 2 Designated EHV charges'!$D:$P,COLUMN(E116)+5,FALSE)),"")</f>
        <v/>
      </c>
      <c r="F116" s="303" t="str">
        <f>IFERROR(IF(VLOOKUP($A116,'Annex 2 Designated EHV charges'!$D:$P,COLUMN(F116)+5,FALSE)=0,"",VLOOKUP($A116,'Annex 2 Designated EHV charges'!$D:$P,COLUMN(F116)+5,FALSE)),"")</f>
        <v/>
      </c>
      <c r="G116" s="303" t="str">
        <f>IFERROR(IF(VLOOKUP($A116,'Annex 2 Designated EHV charges'!$D:$P,COLUMN(G116)+5,FALSE)=0,"",VLOOKUP($A116,'Annex 2 Designated EHV charges'!$D:$P,COLUMN(G116)+5,FALSE)),"")</f>
        <v/>
      </c>
      <c r="H116" s="303" t="str">
        <f>IFERROR(IF(VLOOKUP($A116,'Annex 2 Designated EHV charges'!$D:$P,COLUMN(H116)+5,FALSE)=0,"",VLOOKUP($A116,'Annex 2 Designated EHV charges'!$D:$P,COLUMN(H116)+5,FALSE)),"")</f>
        <v/>
      </c>
    </row>
    <row r="117" spans="1:8" x14ac:dyDescent="0.2">
      <c r="A117" s="92">
        <f t="array" ref="A117">IFERROR(INDEX('Annex 2 Designated EHV charges'!$D$11:$D$400, MATCH(0, IF(ISBLANK('Annex 2 Designated EHV charges'!$D$11:$D$400),1, COUNTIF(A$4:$A116, 'Annex 2 Designated EHV charges'!$D$11:$D$400)), 0)),"")</f>
        <v>616</v>
      </c>
      <c r="B117" s="91">
        <f>IF($A117="","",VLOOKUP($A117,'Annex 2 Designated EHV charges'!$D:$O,2,0))</f>
        <v>616</v>
      </c>
      <c r="C117" s="92" t="str">
        <f>IF($A117="","",VLOOKUP($A117,'Annex 2 Designated EHV charges'!$D:$O,3,0))</f>
        <v xml:space="preserve"> </v>
      </c>
      <c r="D117" s="91" t="str">
        <f>IF($A117="","",VLOOKUP($A117,'Annex 2 Designated EHV charges'!$D:$O,4,0))</f>
        <v>Network Rail Bretton</v>
      </c>
      <c r="E117" s="93" t="str">
        <f>IFERROR(IF(VLOOKUP($A117,'Annex 2 Designated EHV charges'!$D:$P,COLUMN(E117)+5,FALSE)=0,"",VLOOKUP($A117,'Annex 2 Designated EHV charges'!$D:$P,COLUMN(E117)+5,FALSE)),"")</f>
        <v/>
      </c>
      <c r="F117" s="303" t="str">
        <f>IFERROR(IF(VLOOKUP($A117,'Annex 2 Designated EHV charges'!$D:$P,COLUMN(F117)+5,FALSE)=0,"",VLOOKUP($A117,'Annex 2 Designated EHV charges'!$D:$P,COLUMN(F117)+5,FALSE)),"")</f>
        <v/>
      </c>
      <c r="G117" s="303" t="str">
        <f>IFERROR(IF(VLOOKUP($A117,'Annex 2 Designated EHV charges'!$D:$P,COLUMN(G117)+5,FALSE)=0,"",VLOOKUP($A117,'Annex 2 Designated EHV charges'!$D:$P,COLUMN(G117)+5,FALSE)),"")</f>
        <v/>
      </c>
      <c r="H117" s="303" t="str">
        <f>IFERROR(IF(VLOOKUP($A117,'Annex 2 Designated EHV charges'!$D:$P,COLUMN(H117)+5,FALSE)=0,"",VLOOKUP($A117,'Annex 2 Designated EHV charges'!$D:$P,COLUMN(H117)+5,FALSE)),"")</f>
        <v/>
      </c>
    </row>
    <row r="118" spans="1:8" x14ac:dyDescent="0.2">
      <c r="A118" s="92">
        <f t="array" ref="A118">IFERROR(INDEX('Annex 2 Designated EHV charges'!$D$11:$D$400, MATCH(0, IF(ISBLANK('Annex 2 Designated EHV charges'!$D$11:$D$400),1, COUNTIF(A$4:$A117, 'Annex 2 Designated EHV charges'!$D$11:$D$400)), 0)),"")</f>
        <v>617</v>
      </c>
      <c r="B118" s="91">
        <f>IF($A118="","",VLOOKUP($A118,'Annex 2 Designated EHV charges'!$D:$O,2,0))</f>
        <v>617</v>
      </c>
      <c r="C118" s="92" t="str">
        <f>IF($A118="","",VLOOKUP($A118,'Annex 2 Designated EHV charges'!$D:$O,3,0))</f>
        <v>1100770683377</v>
      </c>
      <c r="D118" s="91" t="str">
        <f>IF($A118="","",VLOOKUP($A118,'Annex 2 Designated EHV charges'!$D:$O,4,0))</f>
        <v>Bambers Farm Wind Farm</v>
      </c>
      <c r="E118" s="93" t="str">
        <f>IFERROR(IF(VLOOKUP($A118,'Annex 2 Designated EHV charges'!$D:$P,COLUMN(E118)+5,FALSE)=0,"",VLOOKUP($A118,'Annex 2 Designated EHV charges'!$D:$P,COLUMN(E118)+5,FALSE)),"")</f>
        <v/>
      </c>
      <c r="F118" s="303" t="str">
        <f>IFERROR(IF(VLOOKUP($A118,'Annex 2 Designated EHV charges'!$D:$P,COLUMN(F118)+5,FALSE)=0,"",VLOOKUP($A118,'Annex 2 Designated EHV charges'!$D:$P,COLUMN(F118)+5,FALSE)),"")</f>
        <v/>
      </c>
      <c r="G118" s="303" t="str">
        <f>IFERROR(IF(VLOOKUP($A118,'Annex 2 Designated EHV charges'!$D:$P,COLUMN(G118)+5,FALSE)=0,"",VLOOKUP($A118,'Annex 2 Designated EHV charges'!$D:$P,COLUMN(G118)+5,FALSE)),"")</f>
        <v/>
      </c>
      <c r="H118" s="303" t="str">
        <f>IFERROR(IF(VLOOKUP($A118,'Annex 2 Designated EHV charges'!$D:$P,COLUMN(H118)+5,FALSE)=0,"",VLOOKUP($A118,'Annex 2 Designated EHV charges'!$D:$P,COLUMN(H118)+5,FALSE)),"")</f>
        <v/>
      </c>
    </row>
    <row r="119" spans="1:8" x14ac:dyDescent="0.2">
      <c r="A119" s="92">
        <f t="array" ref="A119">IFERROR(INDEX('Annex 2 Designated EHV charges'!$D$11:$D$400, MATCH(0, IF(ISBLANK('Annex 2 Designated EHV charges'!$D$11:$D$400),1, COUNTIF(A$4:$A118, 'Annex 2 Designated EHV charges'!$D$11:$D$400)), 0)),"")</f>
        <v>618</v>
      </c>
      <c r="B119" s="91">
        <f>IF($A119="","",VLOOKUP($A119,'Annex 2 Designated EHV charges'!$D:$O,2,0))</f>
        <v>618</v>
      </c>
      <c r="C119" s="92" t="str">
        <f>IF($A119="","",VLOOKUP($A119,'Annex 2 Designated EHV charges'!$D:$O,3,0))</f>
        <v>1160000213610</v>
      </c>
      <c r="D119" s="91" t="str">
        <f>IF($A119="","",VLOOKUP($A119,'Annex 2 Designated EHV charges'!$D:$O,4,0))</f>
        <v>Vine House Wind Farm</v>
      </c>
      <c r="E119" s="93" t="str">
        <f>IFERROR(IF(VLOOKUP($A119,'Annex 2 Designated EHV charges'!$D:$P,COLUMN(E119)+5,FALSE)=0,"",VLOOKUP($A119,'Annex 2 Designated EHV charges'!$D:$P,COLUMN(E119)+5,FALSE)),"")</f>
        <v/>
      </c>
      <c r="F119" s="303" t="str">
        <f>IFERROR(IF(VLOOKUP($A119,'Annex 2 Designated EHV charges'!$D:$P,COLUMN(F119)+5,FALSE)=0,"",VLOOKUP($A119,'Annex 2 Designated EHV charges'!$D:$P,COLUMN(F119)+5,FALSE)),"")</f>
        <v/>
      </c>
      <c r="G119" s="303" t="str">
        <f>IFERROR(IF(VLOOKUP($A119,'Annex 2 Designated EHV charges'!$D:$P,COLUMN(G119)+5,FALSE)=0,"",VLOOKUP($A119,'Annex 2 Designated EHV charges'!$D:$P,COLUMN(G119)+5,FALSE)),"")</f>
        <v/>
      </c>
      <c r="H119" s="303" t="str">
        <f>IFERROR(IF(VLOOKUP($A119,'Annex 2 Designated EHV charges'!$D:$P,COLUMN(H119)+5,FALSE)=0,"",VLOOKUP($A119,'Annex 2 Designated EHV charges'!$D:$P,COLUMN(H119)+5,FALSE)),"")</f>
        <v/>
      </c>
    </row>
    <row r="120" spans="1:8" x14ac:dyDescent="0.2">
      <c r="A120" s="92">
        <f t="array" ref="A120">IFERROR(INDEX('Annex 2 Designated EHV charges'!$D$11:$D$400, MATCH(0, IF(ISBLANK('Annex 2 Designated EHV charges'!$D$11:$D$400),1, COUNTIF(A$4:$A119, 'Annex 2 Designated EHV charges'!$D$11:$D$400)), 0)),"")</f>
        <v>619</v>
      </c>
      <c r="B120" s="91">
        <f>IF($A120="","",VLOOKUP($A120,'Annex 2 Designated EHV charges'!$D:$O,2,0))</f>
        <v>619</v>
      </c>
      <c r="C120" s="92" t="str">
        <f>IF($A120="","",VLOOKUP($A120,'Annex 2 Designated EHV charges'!$D:$O,3,0))</f>
        <v>1160000154160</v>
      </c>
      <c r="D120" s="91" t="str">
        <f>IF($A120="","",VLOOKUP($A120,'Annex 2 Designated EHV charges'!$D:$O,4,0))</f>
        <v>Red House Wind Farm</v>
      </c>
      <c r="E120" s="93" t="str">
        <f>IFERROR(IF(VLOOKUP($A120,'Annex 2 Designated EHV charges'!$D:$P,COLUMN(E120)+5,FALSE)=0,"",VLOOKUP($A120,'Annex 2 Designated EHV charges'!$D:$P,COLUMN(E120)+5,FALSE)),"")</f>
        <v/>
      </c>
      <c r="F120" s="303" t="str">
        <f>IFERROR(IF(VLOOKUP($A120,'Annex 2 Designated EHV charges'!$D:$P,COLUMN(F120)+5,FALSE)=0,"",VLOOKUP($A120,'Annex 2 Designated EHV charges'!$D:$P,COLUMN(F120)+5,FALSE)),"")</f>
        <v/>
      </c>
      <c r="G120" s="303" t="str">
        <f>IFERROR(IF(VLOOKUP($A120,'Annex 2 Designated EHV charges'!$D:$P,COLUMN(G120)+5,FALSE)=0,"",VLOOKUP($A120,'Annex 2 Designated EHV charges'!$D:$P,COLUMN(G120)+5,FALSE)),"")</f>
        <v/>
      </c>
      <c r="H120" s="303" t="str">
        <f>IFERROR(IF(VLOOKUP($A120,'Annex 2 Designated EHV charges'!$D:$P,COLUMN(H120)+5,FALSE)=0,"",VLOOKUP($A120,'Annex 2 Designated EHV charges'!$D:$P,COLUMN(H120)+5,FALSE)),"")</f>
        <v/>
      </c>
    </row>
    <row r="121" spans="1:8" x14ac:dyDescent="0.2">
      <c r="A121" s="92">
        <f t="array" ref="A121">IFERROR(INDEX('Annex 2 Designated EHV charges'!$D$11:$D$400, MATCH(0, IF(ISBLANK('Annex 2 Designated EHV charges'!$D$11:$D$400),1, COUNTIF(A$4:$A120, 'Annex 2 Designated EHV charges'!$D$11:$D$400)), 0)),"")</f>
        <v>620</v>
      </c>
      <c r="B121" s="91">
        <f>IF($A121="","",VLOOKUP($A121,'Annex 2 Designated EHV charges'!$D:$O,2,0))</f>
        <v>620</v>
      </c>
      <c r="C121" s="92" t="str">
        <f>IF($A121="","",VLOOKUP($A121,'Annex 2 Designated EHV charges'!$D:$O,3,0))</f>
        <v>1160000186560</v>
      </c>
      <c r="D121" s="91" t="str">
        <f>IF($A121="","",VLOOKUP($A121,'Annex 2 Designated EHV charges'!$D:$O,4,0))</f>
        <v>Daneshill Landfill</v>
      </c>
      <c r="E121" s="93" t="str">
        <f>IFERROR(IF(VLOOKUP($A121,'Annex 2 Designated EHV charges'!$D:$P,COLUMN(E121)+5,FALSE)=0,"",VLOOKUP($A121,'Annex 2 Designated EHV charges'!$D:$P,COLUMN(E121)+5,FALSE)),"")</f>
        <v/>
      </c>
      <c r="F121" s="303" t="str">
        <f>IFERROR(IF(VLOOKUP($A121,'Annex 2 Designated EHV charges'!$D:$P,COLUMN(F121)+5,FALSE)=0,"",VLOOKUP($A121,'Annex 2 Designated EHV charges'!$D:$P,COLUMN(F121)+5,FALSE)),"")</f>
        <v/>
      </c>
      <c r="G121" s="303" t="str">
        <f>IFERROR(IF(VLOOKUP($A121,'Annex 2 Designated EHV charges'!$D:$P,COLUMN(G121)+5,FALSE)=0,"",VLOOKUP($A121,'Annex 2 Designated EHV charges'!$D:$P,COLUMN(G121)+5,FALSE)),"")</f>
        <v/>
      </c>
      <c r="H121" s="303" t="str">
        <f>IFERROR(IF(VLOOKUP($A121,'Annex 2 Designated EHV charges'!$D:$P,COLUMN(H121)+5,FALSE)=0,"",VLOOKUP($A121,'Annex 2 Designated EHV charges'!$D:$P,COLUMN(H121)+5,FALSE)),"")</f>
        <v/>
      </c>
    </row>
    <row r="122" spans="1:8" ht="25.5" x14ac:dyDescent="0.2">
      <c r="A122" s="92">
        <f t="array" ref="A122">IFERROR(INDEX('Annex 2 Designated EHV charges'!$D$11:$D$400, MATCH(0, IF(ISBLANK('Annex 2 Designated EHV charges'!$D$11:$D$400),1, COUNTIF(A$4:$A121, 'Annex 2 Designated EHV charges'!$D$11:$D$400)), 0)),"")</f>
        <v>621</v>
      </c>
      <c r="B122" s="91">
        <f>IF($A122="","",VLOOKUP($A122,'Annex 2 Designated EHV charges'!$D:$O,2,0))</f>
        <v>621</v>
      </c>
      <c r="C122" s="92" t="str">
        <f>IF($A122="","",VLOOKUP($A122,'Annex 2 Designated EHV charges'!$D:$O,3,0))</f>
        <v>1130000079897
1160000745066</v>
      </c>
      <c r="D122" s="91" t="str">
        <f>IF($A122="","",VLOOKUP($A122,'Annex 2 Designated EHV charges'!$D:$O,4,0))</f>
        <v>Newton Longville Landfill</v>
      </c>
      <c r="E122" s="93">
        <f>IFERROR(IF(VLOOKUP($A122,'Annex 2 Designated EHV charges'!$D:$P,COLUMN(E122)+5,FALSE)=0,"",VLOOKUP($A122,'Annex 2 Designated EHV charges'!$D:$P,COLUMN(E122)+5,FALSE)),"")</f>
        <v>-0.78500000000000003</v>
      </c>
      <c r="F122" s="303">
        <f>IFERROR(IF(VLOOKUP($A122,'Annex 2 Designated EHV charges'!$D:$P,COLUMN(F122)+5,FALSE)=0,"",VLOOKUP($A122,'Annex 2 Designated EHV charges'!$D:$P,COLUMN(F122)+5,FALSE)),"")</f>
        <v>1538.87</v>
      </c>
      <c r="G122" s="303">
        <f>IFERROR(IF(VLOOKUP($A122,'Annex 2 Designated EHV charges'!$D:$P,COLUMN(G122)+5,FALSE)=0,"",VLOOKUP($A122,'Annex 2 Designated EHV charges'!$D:$P,COLUMN(G122)+5,FALSE)),"")</f>
        <v>0.05</v>
      </c>
      <c r="H122" s="303">
        <f>IFERROR(IF(VLOOKUP($A122,'Annex 2 Designated EHV charges'!$D:$P,COLUMN(H122)+5,FALSE)=0,"",VLOOKUP($A122,'Annex 2 Designated EHV charges'!$D:$P,COLUMN(H122)+5,FALSE)),"")</f>
        <v>0.05</v>
      </c>
    </row>
    <row r="123" spans="1:8" x14ac:dyDescent="0.2">
      <c r="A123" s="92">
        <f t="array" ref="A123">IFERROR(INDEX('Annex 2 Designated EHV charges'!$D$11:$D$400, MATCH(0, IF(ISBLANK('Annex 2 Designated EHV charges'!$D$11:$D$400),1, COUNTIF(A$4:$A122, 'Annex 2 Designated EHV charges'!$D$11:$D$400)), 0)),"")</f>
        <v>622</v>
      </c>
      <c r="B123" s="91">
        <f>IF($A123="","",VLOOKUP($A123,'Annex 2 Designated EHV charges'!$D:$O,2,0))</f>
        <v>622</v>
      </c>
      <c r="C123" s="92" t="str">
        <f>IF($A123="","",VLOOKUP($A123,'Annex 2 Designated EHV charges'!$D:$O,3,0))</f>
        <v>1160000909840</v>
      </c>
      <c r="D123" s="91" t="str">
        <f>IF($A123="","",VLOOKUP($A123,'Annex 2 Designated EHV charges'!$D:$O,4,0))</f>
        <v>Hollies Wind Farm</v>
      </c>
      <c r="E123" s="93" t="str">
        <f>IFERROR(IF(VLOOKUP($A123,'Annex 2 Designated EHV charges'!$D:$P,COLUMN(E123)+5,FALSE)=0,"",VLOOKUP($A123,'Annex 2 Designated EHV charges'!$D:$P,COLUMN(E123)+5,FALSE)),"")</f>
        <v/>
      </c>
      <c r="F123" s="303">
        <f>IFERROR(IF(VLOOKUP($A123,'Annex 2 Designated EHV charges'!$D:$P,COLUMN(F123)+5,FALSE)=0,"",VLOOKUP($A123,'Annex 2 Designated EHV charges'!$D:$P,COLUMN(F123)+5,FALSE)),"")</f>
        <v>356.65</v>
      </c>
      <c r="G123" s="303">
        <f>IFERROR(IF(VLOOKUP($A123,'Annex 2 Designated EHV charges'!$D:$P,COLUMN(G123)+5,FALSE)=0,"",VLOOKUP($A123,'Annex 2 Designated EHV charges'!$D:$P,COLUMN(G123)+5,FALSE)),"")</f>
        <v>0.05</v>
      </c>
      <c r="H123" s="303">
        <f>IFERROR(IF(VLOOKUP($A123,'Annex 2 Designated EHV charges'!$D:$P,COLUMN(H123)+5,FALSE)=0,"",VLOOKUP($A123,'Annex 2 Designated EHV charges'!$D:$P,COLUMN(H123)+5,FALSE)),"")</f>
        <v>0.05</v>
      </c>
    </row>
    <row r="124" spans="1:8" x14ac:dyDescent="0.2">
      <c r="A124" s="92">
        <f t="array" ref="A124">IFERROR(INDEX('Annex 2 Designated EHV charges'!$D$11:$D$400, MATCH(0, IF(ISBLANK('Annex 2 Designated EHV charges'!$D$11:$D$400),1, COUNTIF(A$4:$A123, 'Annex 2 Designated EHV charges'!$D$11:$D$400)), 0)),"")</f>
        <v>629</v>
      </c>
      <c r="B124" s="91">
        <f>IF($A124="","",VLOOKUP($A124,'Annex 2 Designated EHV charges'!$D:$O,2,0))</f>
        <v>629</v>
      </c>
      <c r="C124" s="92" t="str">
        <f>IF($A124="","",VLOOKUP($A124,'Annex 2 Designated EHV charges'!$D:$O,3,0))</f>
        <v>1130000044013</v>
      </c>
      <c r="D124" s="91" t="str">
        <f>IF($A124="","",VLOOKUP($A124,'Annex 2 Designated EHV charges'!$D:$O,4,0))</f>
        <v>Lynn Wind Farm</v>
      </c>
      <c r="E124" s="93" t="str">
        <f>IFERROR(IF(VLOOKUP($A124,'Annex 2 Designated EHV charges'!$D:$P,COLUMN(E124)+5,FALSE)=0,"",VLOOKUP($A124,'Annex 2 Designated EHV charges'!$D:$P,COLUMN(E124)+5,FALSE)),"")</f>
        <v/>
      </c>
      <c r="F124" s="303" t="str">
        <f>IFERROR(IF(VLOOKUP($A124,'Annex 2 Designated EHV charges'!$D:$P,COLUMN(F124)+5,FALSE)=0,"",VLOOKUP($A124,'Annex 2 Designated EHV charges'!$D:$P,COLUMN(F124)+5,FALSE)),"")</f>
        <v/>
      </c>
      <c r="G124" s="303" t="str">
        <f>IFERROR(IF(VLOOKUP($A124,'Annex 2 Designated EHV charges'!$D:$P,COLUMN(G124)+5,FALSE)=0,"",VLOOKUP($A124,'Annex 2 Designated EHV charges'!$D:$P,COLUMN(G124)+5,FALSE)),"")</f>
        <v/>
      </c>
      <c r="H124" s="303" t="str">
        <f>IFERROR(IF(VLOOKUP($A124,'Annex 2 Designated EHV charges'!$D:$P,COLUMN(H124)+5,FALSE)=0,"",VLOOKUP($A124,'Annex 2 Designated EHV charges'!$D:$P,COLUMN(H124)+5,FALSE)),"")</f>
        <v/>
      </c>
    </row>
    <row r="125" spans="1:8" x14ac:dyDescent="0.2">
      <c r="A125" s="92">
        <f t="array" ref="A125">IFERROR(INDEX('Annex 2 Designated EHV charges'!$D$11:$D$400, MATCH(0, IF(ISBLANK('Annex 2 Designated EHV charges'!$D$11:$D$400),1, COUNTIF(A$4:$A124, 'Annex 2 Designated EHV charges'!$D$11:$D$400)), 0)),"")</f>
        <v>630</v>
      </c>
      <c r="B125" s="91">
        <f>IF($A125="","",VLOOKUP($A125,'Annex 2 Designated EHV charges'!$D:$O,2,0))</f>
        <v>630</v>
      </c>
      <c r="C125" s="92" t="str">
        <f>IF($A125="","",VLOOKUP($A125,'Annex 2 Designated EHV charges'!$D:$O,3,0))</f>
        <v>1130000044031</v>
      </c>
      <c r="D125" s="91" t="str">
        <f>IF($A125="","",VLOOKUP($A125,'Annex 2 Designated EHV charges'!$D:$O,4,0))</f>
        <v>Inner Dowsing Wind Farm</v>
      </c>
      <c r="E125" s="93" t="str">
        <f>IFERROR(IF(VLOOKUP($A125,'Annex 2 Designated EHV charges'!$D:$P,COLUMN(E125)+5,FALSE)=0,"",VLOOKUP($A125,'Annex 2 Designated EHV charges'!$D:$P,COLUMN(E125)+5,FALSE)),"")</f>
        <v/>
      </c>
      <c r="F125" s="303" t="str">
        <f>IFERROR(IF(VLOOKUP($A125,'Annex 2 Designated EHV charges'!$D:$P,COLUMN(F125)+5,FALSE)=0,"",VLOOKUP($A125,'Annex 2 Designated EHV charges'!$D:$P,COLUMN(F125)+5,FALSE)),"")</f>
        <v/>
      </c>
      <c r="G125" s="303" t="str">
        <f>IFERROR(IF(VLOOKUP($A125,'Annex 2 Designated EHV charges'!$D:$P,COLUMN(G125)+5,FALSE)=0,"",VLOOKUP($A125,'Annex 2 Designated EHV charges'!$D:$P,COLUMN(G125)+5,FALSE)),"")</f>
        <v/>
      </c>
      <c r="H125" s="303" t="str">
        <f>IFERROR(IF(VLOOKUP($A125,'Annex 2 Designated EHV charges'!$D:$P,COLUMN(H125)+5,FALSE)=0,"",VLOOKUP($A125,'Annex 2 Designated EHV charges'!$D:$P,COLUMN(H125)+5,FALSE)),"")</f>
        <v/>
      </c>
    </row>
    <row r="126" spans="1:8" x14ac:dyDescent="0.2">
      <c r="A126" s="92">
        <f t="array" ref="A126">IFERROR(INDEX('Annex 2 Designated EHV charges'!$D$11:$D$400, MATCH(0, IF(ISBLANK('Annex 2 Designated EHV charges'!$D$11:$D$400),1, COUNTIF(A$4:$A125, 'Annex 2 Designated EHV charges'!$D$11:$D$400)), 0)),"")</f>
        <v>631</v>
      </c>
      <c r="B126" s="91">
        <f>IF($A126="","",VLOOKUP($A126,'Annex 2 Designated EHV charges'!$D:$O,2,0))</f>
        <v>631</v>
      </c>
      <c r="C126" s="92" t="str">
        <f>IF($A126="","",VLOOKUP($A126,'Annex 2 Designated EHV charges'!$D:$O,3,0))</f>
        <v>1160000999046</v>
      </c>
      <c r="D126" s="91" t="str">
        <f>IF($A126="","",VLOOKUP($A126,'Annex 2 Designated EHV charges'!$D:$O,4,0))</f>
        <v>Bicker Fen Wind Farm</v>
      </c>
      <c r="E126" s="93" t="str">
        <f>IFERROR(IF(VLOOKUP($A126,'Annex 2 Designated EHV charges'!$D:$P,COLUMN(E126)+5,FALSE)=0,"",VLOOKUP($A126,'Annex 2 Designated EHV charges'!$D:$P,COLUMN(E126)+5,FALSE)),"")</f>
        <v/>
      </c>
      <c r="F126" s="303">
        <f>IFERROR(IF(VLOOKUP($A126,'Annex 2 Designated EHV charges'!$D:$P,COLUMN(F126)+5,FALSE)=0,"",VLOOKUP($A126,'Annex 2 Designated EHV charges'!$D:$P,COLUMN(F126)+5,FALSE)),"")</f>
        <v>3510.52</v>
      </c>
      <c r="G126" s="303">
        <f>IFERROR(IF(VLOOKUP($A126,'Annex 2 Designated EHV charges'!$D:$P,COLUMN(G126)+5,FALSE)=0,"",VLOOKUP($A126,'Annex 2 Designated EHV charges'!$D:$P,COLUMN(G126)+5,FALSE)),"")</f>
        <v>0.05</v>
      </c>
      <c r="H126" s="303">
        <f>IFERROR(IF(VLOOKUP($A126,'Annex 2 Designated EHV charges'!$D:$P,COLUMN(H126)+5,FALSE)=0,"",VLOOKUP($A126,'Annex 2 Designated EHV charges'!$D:$P,COLUMN(H126)+5,FALSE)),"")</f>
        <v>0.05</v>
      </c>
    </row>
    <row r="127" spans="1:8" x14ac:dyDescent="0.2">
      <c r="A127" s="92">
        <f t="array" ref="A127">IFERROR(INDEX('Annex 2 Designated EHV charges'!$D$11:$D$400, MATCH(0, IF(ISBLANK('Annex 2 Designated EHV charges'!$D$11:$D$400),1, COUNTIF(A$4:$A126, 'Annex 2 Designated EHV charges'!$D$11:$D$400)), 0)),"")</f>
        <v>634</v>
      </c>
      <c r="B127" s="91">
        <f>IF($A127="","",VLOOKUP($A127,'Annex 2 Designated EHV charges'!$D:$O,2,0))</f>
        <v>634</v>
      </c>
      <c r="C127" s="92" t="str">
        <f>IF($A127="","",VLOOKUP($A127,'Annex 2 Designated EHV charges'!$D:$O,3,0))</f>
        <v>1100050222473</v>
      </c>
      <c r="D127" s="91" t="str">
        <f>IF($A127="","",VLOOKUP($A127,'Annex 2 Designated EHV charges'!$D:$O,4,0))</f>
        <v>London Road Heat Station</v>
      </c>
      <c r="E127" s="93">
        <f>IFERROR(IF(VLOOKUP($A127,'Annex 2 Designated EHV charges'!$D:$P,COLUMN(E127)+5,FALSE)=0,"",VLOOKUP($A127,'Annex 2 Designated EHV charges'!$D:$P,COLUMN(E127)+5,FALSE)),"")</f>
        <v>-2.4780000000000002</v>
      </c>
      <c r="F127" s="303">
        <f>IFERROR(IF(VLOOKUP($A127,'Annex 2 Designated EHV charges'!$D:$P,COLUMN(F127)+5,FALSE)=0,"",VLOOKUP($A127,'Annex 2 Designated EHV charges'!$D:$P,COLUMN(F127)+5,FALSE)),"")</f>
        <v>1629.27</v>
      </c>
      <c r="G127" s="303">
        <f>IFERROR(IF(VLOOKUP($A127,'Annex 2 Designated EHV charges'!$D:$P,COLUMN(G127)+5,FALSE)=0,"",VLOOKUP($A127,'Annex 2 Designated EHV charges'!$D:$P,COLUMN(G127)+5,FALSE)),"")</f>
        <v>0.05</v>
      </c>
      <c r="H127" s="303">
        <f>IFERROR(IF(VLOOKUP($A127,'Annex 2 Designated EHV charges'!$D:$P,COLUMN(H127)+5,FALSE)=0,"",VLOOKUP($A127,'Annex 2 Designated EHV charges'!$D:$P,COLUMN(H127)+5,FALSE)),"")</f>
        <v>0.05</v>
      </c>
    </row>
    <row r="128" spans="1:8" x14ac:dyDescent="0.2">
      <c r="A128" s="92">
        <f t="array" ref="A128">IFERROR(INDEX('Annex 2 Designated EHV charges'!$D$11:$D$400, MATCH(0, IF(ISBLANK('Annex 2 Designated EHV charges'!$D$11:$D$400),1, COUNTIF(A$4:$A127, 'Annex 2 Designated EHV charges'!$D$11:$D$400)), 0)),"")</f>
        <v>633</v>
      </c>
      <c r="B128" s="91">
        <f>IF($A128="","",VLOOKUP($A128,'Annex 2 Designated EHV charges'!$D:$O,2,0))</f>
        <v>633</v>
      </c>
      <c r="C128" s="92" t="str">
        <f>IF($A128="","",VLOOKUP($A128,'Annex 2 Designated EHV charges'!$D:$O,3,0))</f>
        <v>1160001253321</v>
      </c>
      <c r="D128" s="91" t="str">
        <f>IF($A128="","",VLOOKUP($A128,'Annex 2 Designated EHV charges'!$D:$O,4,0))</f>
        <v>Lindhurst Wind Farm</v>
      </c>
      <c r="E128" s="93" t="str">
        <f>IFERROR(IF(VLOOKUP($A128,'Annex 2 Designated EHV charges'!$D:$P,COLUMN(E128)+5,FALSE)=0,"",VLOOKUP($A128,'Annex 2 Designated EHV charges'!$D:$P,COLUMN(E128)+5,FALSE)),"")</f>
        <v/>
      </c>
      <c r="F128" s="303">
        <f>IFERROR(IF(VLOOKUP($A128,'Annex 2 Designated EHV charges'!$D:$P,COLUMN(F128)+5,FALSE)=0,"",VLOOKUP($A128,'Annex 2 Designated EHV charges'!$D:$P,COLUMN(F128)+5,FALSE)),"")</f>
        <v>5370.71</v>
      </c>
      <c r="G128" s="303">
        <f>IFERROR(IF(VLOOKUP($A128,'Annex 2 Designated EHV charges'!$D:$P,COLUMN(G128)+5,FALSE)=0,"",VLOOKUP($A128,'Annex 2 Designated EHV charges'!$D:$P,COLUMN(G128)+5,FALSE)),"")</f>
        <v>0.05</v>
      </c>
      <c r="H128" s="303">
        <f>IFERROR(IF(VLOOKUP($A128,'Annex 2 Designated EHV charges'!$D:$P,COLUMN(H128)+5,FALSE)=0,"",VLOOKUP($A128,'Annex 2 Designated EHV charges'!$D:$P,COLUMN(H128)+5,FALSE)),"")</f>
        <v>0.05</v>
      </c>
    </row>
    <row r="129" spans="1:8" x14ac:dyDescent="0.2">
      <c r="A129" s="92">
        <f t="array" ref="A129">IFERROR(INDEX('Annex 2 Designated EHV charges'!$D$11:$D$400, MATCH(0, IF(ISBLANK('Annex 2 Designated EHV charges'!$D$11:$D$400),1, COUNTIF(A$4:$A128, 'Annex 2 Designated EHV charges'!$D$11:$D$400)), 0)),"")</f>
        <v>636</v>
      </c>
      <c r="B129" s="91">
        <f>IF($A129="","",VLOOKUP($A129,'Annex 2 Designated EHV charges'!$D:$O,2,0))</f>
        <v>636</v>
      </c>
      <c r="C129" s="92" t="str">
        <f>IF($A129="","",VLOOKUP($A129,'Annex 2 Designated EHV charges'!$D:$O,3,0))</f>
        <v>1100050222464</v>
      </c>
      <c r="D129" s="91" t="str">
        <f>IF($A129="","",VLOOKUP($A129,'Annex 2 Designated EHV charges'!$D:$O,4,0))</f>
        <v>Boots Thane Road</v>
      </c>
      <c r="E129" s="93" t="str">
        <f>IFERROR(IF(VLOOKUP($A129,'Annex 2 Designated EHV charges'!$D:$P,COLUMN(E129)+5,FALSE)=0,"",VLOOKUP($A129,'Annex 2 Designated EHV charges'!$D:$P,COLUMN(E129)+5,FALSE)),"")</f>
        <v/>
      </c>
      <c r="F129" s="303" t="str">
        <f>IFERROR(IF(VLOOKUP($A129,'Annex 2 Designated EHV charges'!$D:$P,COLUMN(F129)+5,FALSE)=0,"",VLOOKUP($A129,'Annex 2 Designated EHV charges'!$D:$P,COLUMN(F129)+5,FALSE)),"")</f>
        <v/>
      </c>
      <c r="G129" s="303" t="str">
        <f>IFERROR(IF(VLOOKUP($A129,'Annex 2 Designated EHV charges'!$D:$P,COLUMN(G129)+5,FALSE)=0,"",VLOOKUP($A129,'Annex 2 Designated EHV charges'!$D:$P,COLUMN(G129)+5,FALSE)),"")</f>
        <v/>
      </c>
      <c r="H129" s="303" t="str">
        <f>IFERROR(IF(VLOOKUP($A129,'Annex 2 Designated EHV charges'!$D:$P,COLUMN(H129)+5,FALSE)=0,"",VLOOKUP($A129,'Annex 2 Designated EHV charges'!$D:$P,COLUMN(H129)+5,FALSE)),"")</f>
        <v/>
      </c>
    </row>
    <row r="130" spans="1:8" x14ac:dyDescent="0.2">
      <c r="A130" s="92">
        <f t="array" ref="A130">IFERROR(INDEX('Annex 2 Designated EHV charges'!$D$11:$D$400, MATCH(0, IF(ISBLANK('Annex 2 Designated EHV charges'!$D$11:$D$400),1, COUNTIF(A$4:$A129, 'Annex 2 Designated EHV charges'!$D$11:$D$400)), 0)),"")</f>
        <v>608</v>
      </c>
      <c r="B130" s="91">
        <f>IF($A130="","",VLOOKUP($A130,'Annex 2 Designated EHV charges'!$D:$O,2,0))</f>
        <v>608</v>
      </c>
      <c r="C130" s="92" t="str">
        <f>IF($A130="","",VLOOKUP($A130,'Annex 2 Designated EHV charges'!$D:$O,3,0))</f>
        <v>1100050222446</v>
      </c>
      <c r="D130" s="91" t="str">
        <f>IF($A130="","",VLOOKUP($A130,'Annex 2 Designated EHV charges'!$D:$O,4,0))</f>
        <v>QMC</v>
      </c>
      <c r="E130" s="93" t="str">
        <f>IFERROR(IF(VLOOKUP($A130,'Annex 2 Designated EHV charges'!$D:$P,COLUMN(E130)+5,FALSE)=0,"",VLOOKUP($A130,'Annex 2 Designated EHV charges'!$D:$P,COLUMN(E130)+5,FALSE)),"")</f>
        <v/>
      </c>
      <c r="F130" s="303" t="str">
        <f>IFERROR(IF(VLOOKUP($A130,'Annex 2 Designated EHV charges'!$D:$P,COLUMN(F130)+5,FALSE)=0,"",VLOOKUP($A130,'Annex 2 Designated EHV charges'!$D:$P,COLUMN(F130)+5,FALSE)),"")</f>
        <v/>
      </c>
      <c r="G130" s="303" t="str">
        <f>IFERROR(IF(VLOOKUP($A130,'Annex 2 Designated EHV charges'!$D:$P,COLUMN(G130)+5,FALSE)=0,"",VLOOKUP($A130,'Annex 2 Designated EHV charges'!$D:$P,COLUMN(G130)+5,FALSE)),"")</f>
        <v/>
      </c>
      <c r="H130" s="303" t="str">
        <f>IFERROR(IF(VLOOKUP($A130,'Annex 2 Designated EHV charges'!$D:$P,COLUMN(H130)+5,FALSE)=0,"",VLOOKUP($A130,'Annex 2 Designated EHV charges'!$D:$P,COLUMN(H130)+5,FALSE)),"")</f>
        <v/>
      </c>
    </row>
    <row r="131" spans="1:8" x14ac:dyDescent="0.2">
      <c r="A131" s="92">
        <f t="array" ref="A131">IFERROR(INDEX('Annex 2 Designated EHV charges'!$D$11:$D$400, MATCH(0, IF(ISBLANK('Annex 2 Designated EHV charges'!$D$11:$D$400),1, COUNTIF(A$4:$A130, 'Annex 2 Designated EHV charges'!$D$11:$D$400)), 0)),"")</f>
        <v>637</v>
      </c>
      <c r="B131" s="91">
        <f>IF($A131="","",VLOOKUP($A131,'Annex 2 Designated EHV charges'!$D:$O,2,0))</f>
        <v>637</v>
      </c>
      <c r="C131" s="92" t="str">
        <f>IF($A131="","",VLOOKUP($A131,'Annex 2 Designated EHV charges'!$D:$O,3,0))</f>
        <v>1160001059394</v>
      </c>
      <c r="D131" s="91" t="str">
        <f>IF($A131="","",VLOOKUP($A131,'Annex 2 Designated EHV charges'!$D:$O,4,0))</f>
        <v>B&amp;Q Manton</v>
      </c>
      <c r="E131" s="93" t="str">
        <f>IFERROR(IF(VLOOKUP($A131,'Annex 2 Designated EHV charges'!$D:$P,COLUMN(E131)+5,FALSE)=0,"",VLOOKUP($A131,'Annex 2 Designated EHV charges'!$D:$P,COLUMN(E131)+5,FALSE)),"")</f>
        <v/>
      </c>
      <c r="F131" s="303">
        <f>IFERROR(IF(VLOOKUP($A131,'Annex 2 Designated EHV charges'!$D:$P,COLUMN(F131)+5,FALSE)=0,"",VLOOKUP($A131,'Annex 2 Designated EHV charges'!$D:$P,COLUMN(F131)+5,FALSE)),"")</f>
        <v>86.71</v>
      </c>
      <c r="G131" s="303">
        <f>IFERROR(IF(VLOOKUP($A131,'Annex 2 Designated EHV charges'!$D:$P,COLUMN(G131)+5,FALSE)=0,"",VLOOKUP($A131,'Annex 2 Designated EHV charges'!$D:$P,COLUMN(G131)+5,FALSE)),"")</f>
        <v>0.05</v>
      </c>
      <c r="H131" s="303">
        <f>IFERROR(IF(VLOOKUP($A131,'Annex 2 Designated EHV charges'!$D:$P,COLUMN(H131)+5,FALSE)=0,"",VLOOKUP($A131,'Annex 2 Designated EHV charges'!$D:$P,COLUMN(H131)+5,FALSE)),"")</f>
        <v>0.05</v>
      </c>
    </row>
    <row r="132" spans="1:8" x14ac:dyDescent="0.2">
      <c r="A132" s="92">
        <f t="array" ref="A132">IFERROR(INDEX('Annex 2 Designated EHV charges'!$D$11:$D$400, MATCH(0, IF(ISBLANK('Annex 2 Designated EHV charges'!$D$11:$D$400),1, COUNTIF(A$4:$A131, 'Annex 2 Designated EHV charges'!$D$11:$D$400)), 0)),"")</f>
        <v>638</v>
      </c>
      <c r="B132" s="91">
        <f>IF($A132="","",VLOOKUP($A132,'Annex 2 Designated EHV charges'!$D:$O,2,0))</f>
        <v>638</v>
      </c>
      <c r="C132" s="92" t="str">
        <f>IF($A132="","",VLOOKUP($A132,'Annex 2 Designated EHV charges'!$D:$O,3,0))</f>
        <v>1160001363380</v>
      </c>
      <c r="D132" s="91" t="str">
        <f>IF($A132="","",VLOOKUP($A132,'Annex 2 Designated EHV charges'!$D:$O,4,0))</f>
        <v>Low Spinney Wind Farm</v>
      </c>
      <c r="E132" s="93">
        <f>IFERROR(IF(VLOOKUP($A132,'Annex 2 Designated EHV charges'!$D:$P,COLUMN(E132)+5,FALSE)=0,"",VLOOKUP($A132,'Annex 2 Designated EHV charges'!$D:$P,COLUMN(E132)+5,FALSE)),"")</f>
        <v>-3.2789999999999999</v>
      </c>
      <c r="F132" s="303">
        <f>IFERROR(IF(VLOOKUP($A132,'Annex 2 Designated EHV charges'!$D:$P,COLUMN(F132)+5,FALSE)=0,"",VLOOKUP($A132,'Annex 2 Designated EHV charges'!$D:$P,COLUMN(F132)+5,FALSE)),"")</f>
        <v>6163.81</v>
      </c>
      <c r="G132" s="303">
        <f>IFERROR(IF(VLOOKUP($A132,'Annex 2 Designated EHV charges'!$D:$P,COLUMN(G132)+5,FALSE)=0,"",VLOOKUP($A132,'Annex 2 Designated EHV charges'!$D:$P,COLUMN(G132)+5,FALSE)),"")</f>
        <v>0.05</v>
      </c>
      <c r="H132" s="303">
        <f>IFERROR(IF(VLOOKUP($A132,'Annex 2 Designated EHV charges'!$D:$P,COLUMN(H132)+5,FALSE)=0,"",VLOOKUP($A132,'Annex 2 Designated EHV charges'!$D:$P,COLUMN(H132)+5,FALSE)),"")</f>
        <v>0.05</v>
      </c>
    </row>
    <row r="133" spans="1:8" x14ac:dyDescent="0.2">
      <c r="A133" s="92">
        <f t="array" ref="A133">IFERROR(INDEX('Annex 2 Designated EHV charges'!$D$11:$D$400, MATCH(0, IF(ISBLANK('Annex 2 Designated EHV charges'!$D$11:$D$400),1, COUNTIF(A$4:$A132, 'Annex 2 Designated EHV charges'!$D$11:$D$400)), 0)),"")</f>
        <v>639</v>
      </c>
      <c r="B133" s="91">
        <f>IF($A133="","",VLOOKUP($A133,'Annex 2 Designated EHV charges'!$D:$O,2,0))</f>
        <v>639</v>
      </c>
      <c r="C133" s="92" t="str">
        <f>IF($A133="","",VLOOKUP($A133,'Annex 2 Designated EHV charges'!$D:$O,3,0))</f>
        <v>1160001457408</v>
      </c>
      <c r="D133" s="91" t="str">
        <f>IF($A133="","",VLOOKUP($A133,'Annex 2 Designated EHV charges'!$D:$O,4,0))</f>
        <v>Swinford Wind Farm</v>
      </c>
      <c r="E133" s="93" t="str">
        <f>IFERROR(IF(VLOOKUP($A133,'Annex 2 Designated EHV charges'!$D:$P,COLUMN(E133)+5,FALSE)=0,"",VLOOKUP($A133,'Annex 2 Designated EHV charges'!$D:$P,COLUMN(E133)+5,FALSE)),"")</f>
        <v/>
      </c>
      <c r="F133" s="303">
        <f>IFERROR(IF(VLOOKUP($A133,'Annex 2 Designated EHV charges'!$D:$P,COLUMN(F133)+5,FALSE)=0,"",VLOOKUP($A133,'Annex 2 Designated EHV charges'!$D:$P,COLUMN(F133)+5,FALSE)),"")</f>
        <v>5353.92</v>
      </c>
      <c r="G133" s="303">
        <f>IFERROR(IF(VLOOKUP($A133,'Annex 2 Designated EHV charges'!$D:$P,COLUMN(G133)+5,FALSE)=0,"",VLOOKUP($A133,'Annex 2 Designated EHV charges'!$D:$P,COLUMN(G133)+5,FALSE)),"")</f>
        <v>0.05</v>
      </c>
      <c r="H133" s="303">
        <f>IFERROR(IF(VLOOKUP($A133,'Annex 2 Designated EHV charges'!$D:$P,COLUMN(H133)+5,FALSE)=0,"",VLOOKUP($A133,'Annex 2 Designated EHV charges'!$D:$P,COLUMN(H133)+5,FALSE)),"")</f>
        <v>0.05</v>
      </c>
    </row>
    <row r="134" spans="1:8" x14ac:dyDescent="0.2">
      <c r="A134" s="92">
        <f t="array" ref="A134">IFERROR(INDEX('Annex 2 Designated EHV charges'!$D$11:$D$400, MATCH(0, IF(ISBLANK('Annex 2 Designated EHV charges'!$D$11:$D$400),1, COUNTIF(A$4:$A133, 'Annex 2 Designated EHV charges'!$D$11:$D$400)), 0)),"")</f>
        <v>641</v>
      </c>
      <c r="B134" s="91">
        <f>IF($A134="","",VLOOKUP($A134,'Annex 2 Designated EHV charges'!$D:$O,2,0))</f>
        <v>641</v>
      </c>
      <c r="C134" s="92" t="str">
        <f>IF($A134="","",VLOOKUP($A134,'Annex 2 Designated EHV charges'!$D:$O,3,0))</f>
        <v>1170000117980</v>
      </c>
      <c r="D134" s="91" t="str">
        <f>IF($A134="","",VLOOKUP($A134,'Annex 2 Designated EHV charges'!$D:$O,4,0))</f>
        <v>Yelvertoft Wind Farm</v>
      </c>
      <c r="E134" s="93" t="str">
        <f>IFERROR(IF(VLOOKUP($A134,'Annex 2 Designated EHV charges'!$D:$P,COLUMN(E134)+5,FALSE)=0,"",VLOOKUP($A134,'Annex 2 Designated EHV charges'!$D:$P,COLUMN(E134)+5,FALSE)),"")</f>
        <v/>
      </c>
      <c r="F134" s="303">
        <f>IFERROR(IF(VLOOKUP($A134,'Annex 2 Designated EHV charges'!$D:$P,COLUMN(F134)+5,FALSE)=0,"",VLOOKUP($A134,'Annex 2 Designated EHV charges'!$D:$P,COLUMN(F134)+5,FALSE)),"")</f>
        <v>3874.13</v>
      </c>
      <c r="G134" s="303">
        <f>IFERROR(IF(VLOOKUP($A134,'Annex 2 Designated EHV charges'!$D:$P,COLUMN(G134)+5,FALSE)=0,"",VLOOKUP($A134,'Annex 2 Designated EHV charges'!$D:$P,COLUMN(G134)+5,FALSE)),"")</f>
        <v>0.05</v>
      </c>
      <c r="H134" s="303">
        <f>IFERROR(IF(VLOOKUP($A134,'Annex 2 Designated EHV charges'!$D:$P,COLUMN(H134)+5,FALSE)=0,"",VLOOKUP($A134,'Annex 2 Designated EHV charges'!$D:$P,COLUMN(H134)+5,FALSE)),"")</f>
        <v>0.05</v>
      </c>
    </row>
    <row r="135" spans="1:8" x14ac:dyDescent="0.2">
      <c r="A135" s="92">
        <f t="array" ref="A135">IFERROR(INDEX('Annex 2 Designated EHV charges'!$D$11:$D$400, MATCH(0, IF(ISBLANK('Annex 2 Designated EHV charges'!$D$11:$D$400),1, COUNTIF(A$4:$A134, 'Annex 2 Designated EHV charges'!$D$11:$D$400)), 0)),"")</f>
        <v>650</v>
      </c>
      <c r="B135" s="91">
        <f>IF($A135="","",VLOOKUP($A135,'Annex 2 Designated EHV charges'!$D:$O,2,0))</f>
        <v>650</v>
      </c>
      <c r="C135" s="92" t="str">
        <f>IF($A135="","",VLOOKUP($A135,'Annex 2 Designated EHV charges'!$D:$O,3,0))</f>
        <v>1170000199798</v>
      </c>
      <c r="D135" s="91" t="str">
        <f>IF($A135="","",VLOOKUP($A135,'Annex 2 Designated EHV charges'!$D:$O,4,0))</f>
        <v>Burton Wolds Wind Farm phase 2</v>
      </c>
      <c r="E135" s="93" t="str">
        <f>IFERROR(IF(VLOOKUP($A135,'Annex 2 Designated EHV charges'!$D:$P,COLUMN(E135)+5,FALSE)=0,"",VLOOKUP($A135,'Annex 2 Designated EHV charges'!$D:$P,COLUMN(E135)+5,FALSE)),"")</f>
        <v/>
      </c>
      <c r="F135" s="303">
        <f>IFERROR(IF(VLOOKUP($A135,'Annex 2 Designated EHV charges'!$D:$P,COLUMN(F135)+5,FALSE)=0,"",VLOOKUP($A135,'Annex 2 Designated EHV charges'!$D:$P,COLUMN(F135)+5,FALSE)),"")</f>
        <v>6183.24</v>
      </c>
      <c r="G135" s="303">
        <f>IFERROR(IF(VLOOKUP($A135,'Annex 2 Designated EHV charges'!$D:$P,COLUMN(G135)+5,FALSE)=0,"",VLOOKUP($A135,'Annex 2 Designated EHV charges'!$D:$P,COLUMN(G135)+5,FALSE)),"")</f>
        <v>0.05</v>
      </c>
      <c r="H135" s="303">
        <f>IFERROR(IF(VLOOKUP($A135,'Annex 2 Designated EHV charges'!$D:$P,COLUMN(H135)+5,FALSE)=0,"",VLOOKUP($A135,'Annex 2 Designated EHV charges'!$D:$P,COLUMN(H135)+5,FALSE)),"")</f>
        <v>0.05</v>
      </c>
    </row>
    <row r="136" spans="1:8" x14ac:dyDescent="0.2">
      <c r="A136" s="92">
        <f t="array" ref="A136">IFERROR(INDEX('Annex 2 Designated EHV charges'!$D$11:$D$400, MATCH(0, IF(ISBLANK('Annex 2 Designated EHV charges'!$D$11:$D$400),1, COUNTIF(A$4:$A135, 'Annex 2 Designated EHV charges'!$D$11:$D$400)), 0)),"")</f>
        <v>651</v>
      </c>
      <c r="B136" s="91">
        <f>IF($A136="","",VLOOKUP($A136,'Annex 2 Designated EHV charges'!$D:$O,2,0))</f>
        <v>651</v>
      </c>
      <c r="C136" s="92" t="str">
        <f>IF($A136="","",VLOOKUP($A136,'Annex 2 Designated EHV charges'!$D:$O,3,0))</f>
        <v>1170000137588</v>
      </c>
      <c r="D136" s="91" t="str">
        <f>IF($A136="","",VLOOKUP($A136,'Annex 2 Designated EHV charges'!$D:$O,4,0))</f>
        <v>Shacks Barn PV</v>
      </c>
      <c r="E136" s="93" t="str">
        <f>IFERROR(IF(VLOOKUP($A136,'Annex 2 Designated EHV charges'!$D:$P,COLUMN(E136)+5,FALSE)=0,"",VLOOKUP($A136,'Annex 2 Designated EHV charges'!$D:$P,COLUMN(E136)+5,FALSE)),"")</f>
        <v/>
      </c>
      <c r="F136" s="303">
        <f>IFERROR(IF(VLOOKUP($A136,'Annex 2 Designated EHV charges'!$D:$P,COLUMN(F136)+5,FALSE)=0,"",VLOOKUP($A136,'Annex 2 Designated EHV charges'!$D:$P,COLUMN(F136)+5,FALSE)),"")</f>
        <v>588.11</v>
      </c>
      <c r="G136" s="303">
        <f>IFERROR(IF(VLOOKUP($A136,'Annex 2 Designated EHV charges'!$D:$P,COLUMN(G136)+5,FALSE)=0,"",VLOOKUP($A136,'Annex 2 Designated EHV charges'!$D:$P,COLUMN(G136)+5,FALSE)),"")</f>
        <v>0.05</v>
      </c>
      <c r="H136" s="303">
        <f>IFERROR(IF(VLOOKUP($A136,'Annex 2 Designated EHV charges'!$D:$P,COLUMN(H136)+5,FALSE)=0,"",VLOOKUP($A136,'Annex 2 Designated EHV charges'!$D:$P,COLUMN(H136)+5,FALSE)),"")</f>
        <v>0.05</v>
      </c>
    </row>
    <row r="137" spans="1:8" x14ac:dyDescent="0.2">
      <c r="A137" s="92">
        <f t="array" ref="A137">IFERROR(INDEX('Annex 2 Designated EHV charges'!$D$11:$D$400, MATCH(0, IF(ISBLANK('Annex 2 Designated EHV charges'!$D$11:$D$400),1, COUNTIF(A$4:$A136, 'Annex 2 Designated EHV charges'!$D$11:$D$400)), 0)),"")</f>
        <v>642</v>
      </c>
      <c r="B137" s="91">
        <f>IF($A137="","",VLOOKUP($A137,'Annex 2 Designated EHV charges'!$D:$O,2,0))</f>
        <v>642</v>
      </c>
      <c r="C137" s="92" t="str">
        <f>IF($A137="","",VLOOKUP($A137,'Annex 2 Designated EHV charges'!$D:$O,3,0))</f>
        <v>1170000112486</v>
      </c>
      <c r="D137" s="91" t="str">
        <f>IF($A137="","",VLOOKUP($A137,'Annex 2 Designated EHV charges'!$D:$O,4,0))</f>
        <v>North Hykeham EFW</v>
      </c>
      <c r="E137" s="93">
        <f>IFERROR(IF(VLOOKUP($A137,'Annex 2 Designated EHV charges'!$D:$P,COLUMN(E137)+5,FALSE)=0,"",VLOOKUP($A137,'Annex 2 Designated EHV charges'!$D:$P,COLUMN(E137)+5,FALSE)),"")</f>
        <v>-2.5649999999999999</v>
      </c>
      <c r="F137" s="303">
        <f>IFERROR(IF(VLOOKUP($A137,'Annex 2 Designated EHV charges'!$D:$P,COLUMN(F137)+5,FALSE)=0,"",VLOOKUP($A137,'Annex 2 Designated EHV charges'!$D:$P,COLUMN(F137)+5,FALSE)),"")</f>
        <v>262.7</v>
      </c>
      <c r="G137" s="303">
        <f>IFERROR(IF(VLOOKUP($A137,'Annex 2 Designated EHV charges'!$D:$P,COLUMN(G137)+5,FALSE)=0,"",VLOOKUP($A137,'Annex 2 Designated EHV charges'!$D:$P,COLUMN(G137)+5,FALSE)),"")</f>
        <v>0.05</v>
      </c>
      <c r="H137" s="303">
        <f>IFERROR(IF(VLOOKUP($A137,'Annex 2 Designated EHV charges'!$D:$P,COLUMN(H137)+5,FALSE)=0,"",VLOOKUP($A137,'Annex 2 Designated EHV charges'!$D:$P,COLUMN(H137)+5,FALSE)),"")</f>
        <v>0.05</v>
      </c>
    </row>
    <row r="138" spans="1:8" x14ac:dyDescent="0.2">
      <c r="A138" s="92">
        <f t="array" ref="A138">IFERROR(INDEX('Annex 2 Designated EHV charges'!$D$11:$D$400, MATCH(0, IF(ISBLANK('Annex 2 Designated EHV charges'!$D$11:$D$400),1, COUNTIF(A$4:$A137, 'Annex 2 Designated EHV charges'!$D$11:$D$400)), 0)),"")</f>
        <v>643</v>
      </c>
      <c r="B138" s="91">
        <f>IF($A138="","",VLOOKUP($A138,'Annex 2 Designated EHV charges'!$D:$O,2,0))</f>
        <v>643</v>
      </c>
      <c r="C138" s="92" t="str">
        <f>IF($A138="","",VLOOKUP($A138,'Annex 2 Designated EHV charges'!$D:$O,3,0))</f>
        <v>1160001415356</v>
      </c>
      <c r="D138" s="91" t="str">
        <f>IF($A138="","",VLOOKUP($A138,'Annex 2 Designated EHV charges'!$D:$O,4,0))</f>
        <v>Sleaford Renewable Energy Plant</v>
      </c>
      <c r="E138" s="93">
        <f>IFERROR(IF(VLOOKUP($A138,'Annex 2 Designated EHV charges'!$D:$P,COLUMN(E138)+5,FALSE)=0,"",VLOOKUP($A138,'Annex 2 Designated EHV charges'!$D:$P,COLUMN(E138)+5,FALSE)),"")</f>
        <v>-2.3530000000000002</v>
      </c>
      <c r="F138" s="303">
        <f>IFERROR(IF(VLOOKUP($A138,'Annex 2 Designated EHV charges'!$D:$P,COLUMN(F138)+5,FALSE)=0,"",VLOOKUP($A138,'Annex 2 Designated EHV charges'!$D:$P,COLUMN(F138)+5,FALSE)),"")</f>
        <v>2699.01</v>
      </c>
      <c r="G138" s="303">
        <f>IFERROR(IF(VLOOKUP($A138,'Annex 2 Designated EHV charges'!$D:$P,COLUMN(G138)+5,FALSE)=0,"",VLOOKUP($A138,'Annex 2 Designated EHV charges'!$D:$P,COLUMN(G138)+5,FALSE)),"")</f>
        <v>0.05</v>
      </c>
      <c r="H138" s="303">
        <f>IFERROR(IF(VLOOKUP($A138,'Annex 2 Designated EHV charges'!$D:$P,COLUMN(H138)+5,FALSE)=0,"",VLOOKUP($A138,'Annex 2 Designated EHV charges'!$D:$P,COLUMN(H138)+5,FALSE)),"")</f>
        <v>0.05</v>
      </c>
    </row>
    <row r="139" spans="1:8" x14ac:dyDescent="0.2">
      <c r="A139" s="92">
        <f t="array" ref="A139">IFERROR(INDEX('Annex 2 Designated EHV charges'!$D$11:$D$400, MATCH(0, IF(ISBLANK('Annex 2 Designated EHV charges'!$D$11:$D$400),1, COUNTIF(A$4:$A138, 'Annex 2 Designated EHV charges'!$D$11:$D$400)), 0)),"")</f>
        <v>644</v>
      </c>
      <c r="B139" s="91">
        <f>IF($A139="","",VLOOKUP($A139,'Annex 2 Designated EHV charges'!$D:$O,2,0))</f>
        <v>644</v>
      </c>
      <c r="C139" s="92" t="str">
        <f>IF($A139="","",VLOOKUP($A139,'Annex 2 Designated EHV charges'!$D:$O,3,0))</f>
        <v>1170000059186</v>
      </c>
      <c r="D139" s="91" t="str">
        <f>IF($A139="","",VLOOKUP($A139,'Annex 2 Designated EHV charges'!$D:$O,4,0))</f>
        <v>Bilsthorpe Wind Farm</v>
      </c>
      <c r="E139" s="93" t="str">
        <f>IFERROR(IF(VLOOKUP($A139,'Annex 2 Designated EHV charges'!$D:$P,COLUMN(E139)+5,FALSE)=0,"",VLOOKUP($A139,'Annex 2 Designated EHV charges'!$D:$P,COLUMN(E139)+5,FALSE)),"")</f>
        <v/>
      </c>
      <c r="F139" s="303">
        <f>IFERROR(IF(VLOOKUP($A139,'Annex 2 Designated EHV charges'!$D:$P,COLUMN(F139)+5,FALSE)=0,"",VLOOKUP($A139,'Annex 2 Designated EHV charges'!$D:$P,COLUMN(F139)+5,FALSE)),"")</f>
        <v>414.64</v>
      </c>
      <c r="G139" s="303">
        <f>IFERROR(IF(VLOOKUP($A139,'Annex 2 Designated EHV charges'!$D:$P,COLUMN(G139)+5,FALSE)=0,"",VLOOKUP($A139,'Annex 2 Designated EHV charges'!$D:$P,COLUMN(G139)+5,FALSE)),"")</f>
        <v>0.05</v>
      </c>
      <c r="H139" s="303">
        <f>IFERROR(IF(VLOOKUP($A139,'Annex 2 Designated EHV charges'!$D:$P,COLUMN(H139)+5,FALSE)=0,"",VLOOKUP($A139,'Annex 2 Designated EHV charges'!$D:$P,COLUMN(H139)+5,FALSE)),"")</f>
        <v>0.05</v>
      </c>
    </row>
    <row r="140" spans="1:8" x14ac:dyDescent="0.2">
      <c r="A140" s="92">
        <f t="array" ref="A140">IFERROR(INDEX('Annex 2 Designated EHV charges'!$D$11:$D$400, MATCH(0, IF(ISBLANK('Annex 2 Designated EHV charges'!$D$11:$D$400),1, COUNTIF(A$4:$A139, 'Annex 2 Designated EHV charges'!$D$11:$D$400)), 0)),"")</f>
        <v>645</v>
      </c>
      <c r="B140" s="91">
        <f>IF($A140="","",VLOOKUP($A140,'Annex 2 Designated EHV charges'!$D:$O,2,0))</f>
        <v>645</v>
      </c>
      <c r="C140" s="92" t="str">
        <f>IF($A140="","",VLOOKUP($A140,'Annex 2 Designated EHV charges'!$D:$O,3,0))</f>
        <v>1170000117953</v>
      </c>
      <c r="D140" s="91" t="str">
        <f>IF($A140="","",VLOOKUP($A140,'Annex 2 Designated EHV charges'!$D:$O,4,0))</f>
        <v>Old Dalby Lodge Wind Farm</v>
      </c>
      <c r="E140" s="93" t="str">
        <f>IFERROR(IF(VLOOKUP($A140,'Annex 2 Designated EHV charges'!$D:$P,COLUMN(E140)+5,FALSE)=0,"",VLOOKUP($A140,'Annex 2 Designated EHV charges'!$D:$P,COLUMN(E140)+5,FALSE)),"")</f>
        <v/>
      </c>
      <c r="F140" s="303">
        <f>IFERROR(IF(VLOOKUP($A140,'Annex 2 Designated EHV charges'!$D:$P,COLUMN(F140)+5,FALSE)=0,"",VLOOKUP($A140,'Annex 2 Designated EHV charges'!$D:$P,COLUMN(F140)+5,FALSE)),"")</f>
        <v>302.5</v>
      </c>
      <c r="G140" s="303">
        <f>IFERROR(IF(VLOOKUP($A140,'Annex 2 Designated EHV charges'!$D:$P,COLUMN(G140)+5,FALSE)=0,"",VLOOKUP($A140,'Annex 2 Designated EHV charges'!$D:$P,COLUMN(G140)+5,FALSE)),"")</f>
        <v>0.05</v>
      </c>
      <c r="H140" s="303">
        <f>IFERROR(IF(VLOOKUP($A140,'Annex 2 Designated EHV charges'!$D:$P,COLUMN(H140)+5,FALSE)=0,"",VLOOKUP($A140,'Annex 2 Designated EHV charges'!$D:$P,COLUMN(H140)+5,FALSE)),"")</f>
        <v>0.05</v>
      </c>
    </row>
    <row r="141" spans="1:8" x14ac:dyDescent="0.2">
      <c r="A141" s="92">
        <f t="array" ref="A141">IFERROR(INDEX('Annex 2 Designated EHV charges'!$D$11:$D$400, MATCH(0, IF(ISBLANK('Annex 2 Designated EHV charges'!$D$11:$D$400),1, COUNTIF(A$4:$A140, 'Annex 2 Designated EHV charges'!$D$11:$D$400)), 0)),"")</f>
        <v>652</v>
      </c>
      <c r="B141" s="91">
        <f>IF($A141="","",VLOOKUP($A141,'Annex 2 Designated EHV charges'!$D:$O,2,0))</f>
        <v>652</v>
      </c>
      <c r="C141" s="92" t="str">
        <f>IF($A141="","",VLOOKUP($A141,'Annex 2 Designated EHV charges'!$D:$O,3,0))</f>
        <v>1170000146680</v>
      </c>
      <c r="D141" s="91" t="str">
        <f>IF($A141="","",VLOOKUP($A141,'Annex 2 Designated EHV charges'!$D:$O,4,0))</f>
        <v>Willoughby STOR generation</v>
      </c>
      <c r="E141" s="93">
        <f>IFERROR(IF(VLOOKUP($A141,'Annex 2 Designated EHV charges'!$D:$P,COLUMN(E141)+5,FALSE)=0,"",VLOOKUP($A141,'Annex 2 Designated EHV charges'!$D:$P,COLUMN(E141)+5,FALSE)),"")</f>
        <v>-2.9369999999999998</v>
      </c>
      <c r="F141" s="303">
        <f>IFERROR(IF(VLOOKUP($A141,'Annex 2 Designated EHV charges'!$D:$P,COLUMN(F141)+5,FALSE)=0,"",VLOOKUP($A141,'Annex 2 Designated EHV charges'!$D:$P,COLUMN(F141)+5,FALSE)),"")</f>
        <v>259.64</v>
      </c>
      <c r="G141" s="303">
        <f>IFERROR(IF(VLOOKUP($A141,'Annex 2 Designated EHV charges'!$D:$P,COLUMN(G141)+5,FALSE)=0,"",VLOOKUP($A141,'Annex 2 Designated EHV charges'!$D:$P,COLUMN(G141)+5,FALSE)),"")</f>
        <v>0.05</v>
      </c>
      <c r="H141" s="303">
        <f>IFERROR(IF(VLOOKUP($A141,'Annex 2 Designated EHV charges'!$D:$P,COLUMN(H141)+5,FALSE)=0,"",VLOOKUP($A141,'Annex 2 Designated EHV charges'!$D:$P,COLUMN(H141)+5,FALSE)),"")</f>
        <v>0.05</v>
      </c>
    </row>
    <row r="142" spans="1:8" x14ac:dyDescent="0.2">
      <c r="A142" s="92">
        <f t="array" ref="A142">IFERROR(INDEX('Annex 2 Designated EHV charges'!$D$11:$D$400, MATCH(0, IF(ISBLANK('Annex 2 Designated EHV charges'!$D$11:$D$400),1, COUNTIF(A$4:$A141, 'Annex 2 Designated EHV charges'!$D$11:$D$400)), 0)),"")</f>
        <v>647</v>
      </c>
      <c r="B142" s="91">
        <f>IF($A142="","",VLOOKUP($A142,'Annex 2 Designated EHV charges'!$D:$O,2,0))</f>
        <v>647</v>
      </c>
      <c r="C142" s="92" t="str">
        <f>IF($A142="","",VLOOKUP($A142,'Annex 2 Designated EHV charges'!$D:$O,3,0))</f>
        <v>1170000110610</v>
      </c>
      <c r="D142" s="91" t="str">
        <f>IF($A142="","",VLOOKUP($A142,'Annex 2 Designated EHV charges'!$D:$O,4,0))</f>
        <v>The Grange Wind Farm</v>
      </c>
      <c r="E142" s="93" t="str">
        <f>IFERROR(IF(VLOOKUP($A142,'Annex 2 Designated EHV charges'!$D:$P,COLUMN(E142)+5,FALSE)=0,"",VLOOKUP($A142,'Annex 2 Designated EHV charges'!$D:$P,COLUMN(E142)+5,FALSE)),"")</f>
        <v/>
      </c>
      <c r="F142" s="303">
        <f>IFERROR(IF(VLOOKUP($A142,'Annex 2 Designated EHV charges'!$D:$P,COLUMN(F142)+5,FALSE)=0,"",VLOOKUP($A142,'Annex 2 Designated EHV charges'!$D:$P,COLUMN(F142)+5,FALSE)),"")</f>
        <v>6100.17</v>
      </c>
      <c r="G142" s="303">
        <f>IFERROR(IF(VLOOKUP($A142,'Annex 2 Designated EHV charges'!$D:$P,COLUMN(G142)+5,FALSE)=0,"",VLOOKUP($A142,'Annex 2 Designated EHV charges'!$D:$P,COLUMN(G142)+5,FALSE)),"")</f>
        <v>0.05</v>
      </c>
      <c r="H142" s="303">
        <f>IFERROR(IF(VLOOKUP($A142,'Annex 2 Designated EHV charges'!$D:$P,COLUMN(H142)+5,FALSE)=0,"",VLOOKUP($A142,'Annex 2 Designated EHV charges'!$D:$P,COLUMN(H142)+5,FALSE)),"")</f>
        <v>0.05</v>
      </c>
    </row>
    <row r="143" spans="1:8" x14ac:dyDescent="0.2">
      <c r="A143" s="92">
        <f t="array" ref="A143">IFERROR(INDEX('Annex 2 Designated EHV charges'!$D$11:$D$400, MATCH(0, IF(ISBLANK('Annex 2 Designated EHV charges'!$D$11:$D$400),1, COUNTIF(A$4:$A142, 'Annex 2 Designated EHV charges'!$D$11:$D$400)), 0)),"")</f>
        <v>648</v>
      </c>
      <c r="B143" s="91">
        <f>IF($A143="","",VLOOKUP($A143,'Annex 2 Designated EHV charges'!$D:$O,2,0))</f>
        <v>648</v>
      </c>
      <c r="C143" s="92" t="str">
        <f>IF($A143="","",VLOOKUP($A143,'Annex 2 Designated EHV charges'!$D:$O,3,0))</f>
        <v>1170000111890</v>
      </c>
      <c r="D143" s="91" t="str">
        <f>IF($A143="","",VLOOKUP($A143,'Annex 2 Designated EHV charges'!$D:$O,4,0))</f>
        <v>Clay Lake STOR</v>
      </c>
      <c r="E143" s="93">
        <f>IFERROR(IF(VLOOKUP($A143,'Annex 2 Designated EHV charges'!$D:$P,COLUMN(E143)+5,FALSE)=0,"",VLOOKUP($A143,'Annex 2 Designated EHV charges'!$D:$P,COLUMN(E143)+5,FALSE)),"")</f>
        <v>-4.5910000000000002</v>
      </c>
      <c r="F143" s="303">
        <f>IFERROR(IF(VLOOKUP($A143,'Annex 2 Designated EHV charges'!$D:$P,COLUMN(F143)+5,FALSE)=0,"",VLOOKUP($A143,'Annex 2 Designated EHV charges'!$D:$P,COLUMN(F143)+5,FALSE)),"")</f>
        <v>156.41</v>
      </c>
      <c r="G143" s="303">
        <f>IFERROR(IF(VLOOKUP($A143,'Annex 2 Designated EHV charges'!$D:$P,COLUMN(G143)+5,FALSE)=0,"",VLOOKUP($A143,'Annex 2 Designated EHV charges'!$D:$P,COLUMN(G143)+5,FALSE)),"")</f>
        <v>0.05</v>
      </c>
      <c r="H143" s="303">
        <f>IFERROR(IF(VLOOKUP($A143,'Annex 2 Designated EHV charges'!$D:$P,COLUMN(H143)+5,FALSE)=0,"",VLOOKUP($A143,'Annex 2 Designated EHV charges'!$D:$P,COLUMN(H143)+5,FALSE)),"")</f>
        <v>0.05</v>
      </c>
    </row>
    <row r="144" spans="1:8" x14ac:dyDescent="0.2">
      <c r="A144" s="92">
        <f t="array" ref="A144">IFERROR(INDEX('Annex 2 Designated EHV charges'!$D$11:$D$400, MATCH(0, IF(ISBLANK('Annex 2 Designated EHV charges'!$D$11:$D$400),1, COUNTIF(A$4:$A143, 'Annex 2 Designated EHV charges'!$D$11:$D$400)), 0)),"")</f>
        <v>649</v>
      </c>
      <c r="B144" s="91">
        <f>IF($A144="","",VLOOKUP($A144,'Annex 2 Designated EHV charges'!$D:$O,2,0))</f>
        <v>649</v>
      </c>
      <c r="C144" s="92" t="str">
        <f>IF($A144="","",VLOOKUP($A144,'Annex 2 Designated EHV charges'!$D:$O,3,0))</f>
        <v>1170000113452</v>
      </c>
      <c r="D144" s="91" t="str">
        <f>IF($A144="","",VLOOKUP($A144,'Annex 2 Designated EHV charges'!$D:$O,4,0))</f>
        <v>Balderton STOR</v>
      </c>
      <c r="E144" s="93">
        <f>IFERROR(IF(VLOOKUP($A144,'Annex 2 Designated EHV charges'!$D:$P,COLUMN(E144)+5,FALSE)=0,"",VLOOKUP($A144,'Annex 2 Designated EHV charges'!$D:$P,COLUMN(E144)+5,FALSE)),"")</f>
        <v>-5.35</v>
      </c>
      <c r="F144" s="303">
        <f>IFERROR(IF(VLOOKUP($A144,'Annex 2 Designated EHV charges'!$D:$P,COLUMN(F144)+5,FALSE)=0,"",VLOOKUP($A144,'Annex 2 Designated EHV charges'!$D:$P,COLUMN(F144)+5,FALSE)),"")</f>
        <v>309.73</v>
      </c>
      <c r="G144" s="303">
        <f>IFERROR(IF(VLOOKUP($A144,'Annex 2 Designated EHV charges'!$D:$P,COLUMN(G144)+5,FALSE)=0,"",VLOOKUP($A144,'Annex 2 Designated EHV charges'!$D:$P,COLUMN(G144)+5,FALSE)),"")</f>
        <v>0.05</v>
      </c>
      <c r="H144" s="303">
        <f>IFERROR(IF(VLOOKUP($A144,'Annex 2 Designated EHV charges'!$D:$P,COLUMN(H144)+5,FALSE)=0,"",VLOOKUP($A144,'Annex 2 Designated EHV charges'!$D:$P,COLUMN(H144)+5,FALSE)),"")</f>
        <v>0.05</v>
      </c>
    </row>
    <row r="145" spans="1:8" x14ac:dyDescent="0.2">
      <c r="A145" s="92">
        <f t="array" ref="A145">IFERROR(INDEX('Annex 2 Designated EHV charges'!$D$11:$D$400, MATCH(0, IF(ISBLANK('Annex 2 Designated EHV charges'!$D$11:$D$400),1, COUNTIF(A$4:$A144, 'Annex 2 Designated EHV charges'!$D$11:$D$400)), 0)),"")</f>
        <v>653</v>
      </c>
      <c r="B145" s="91">
        <f>IF($A145="","",VLOOKUP($A145,'Annex 2 Designated EHV charges'!$D:$O,2,0))</f>
        <v>653</v>
      </c>
      <c r="C145" s="92" t="str">
        <f>IF($A145="","",VLOOKUP($A145,'Annex 2 Designated EHV charges'!$D:$O,3,0))</f>
        <v>1170000172963</v>
      </c>
      <c r="D145" s="91" t="str">
        <f>IF($A145="","",VLOOKUP($A145,'Annex 2 Designated EHV charges'!$D:$O,4,0))</f>
        <v>Wymeswold Solar Park</v>
      </c>
      <c r="E145" s="93" t="str">
        <f>IFERROR(IF(VLOOKUP($A145,'Annex 2 Designated EHV charges'!$D:$P,COLUMN(E145)+5,FALSE)=0,"",VLOOKUP($A145,'Annex 2 Designated EHV charges'!$D:$P,COLUMN(E145)+5,FALSE)),"")</f>
        <v/>
      </c>
      <c r="F145" s="303">
        <f>IFERROR(IF(VLOOKUP($A145,'Annex 2 Designated EHV charges'!$D:$P,COLUMN(F145)+5,FALSE)=0,"",VLOOKUP($A145,'Annex 2 Designated EHV charges'!$D:$P,COLUMN(F145)+5,FALSE)),"")</f>
        <v>5466.42</v>
      </c>
      <c r="G145" s="303">
        <f>IFERROR(IF(VLOOKUP($A145,'Annex 2 Designated EHV charges'!$D:$P,COLUMN(G145)+5,FALSE)=0,"",VLOOKUP($A145,'Annex 2 Designated EHV charges'!$D:$P,COLUMN(G145)+5,FALSE)),"")</f>
        <v>0.05</v>
      </c>
      <c r="H145" s="303">
        <f>IFERROR(IF(VLOOKUP($A145,'Annex 2 Designated EHV charges'!$D:$P,COLUMN(H145)+5,FALSE)=0,"",VLOOKUP($A145,'Annex 2 Designated EHV charges'!$D:$P,COLUMN(H145)+5,FALSE)),"")</f>
        <v>0.05</v>
      </c>
    </row>
    <row r="146" spans="1:8" x14ac:dyDescent="0.2">
      <c r="A146" s="92">
        <f t="array" ref="A146">IFERROR(INDEX('Annex 2 Designated EHV charges'!$D$11:$D$400, MATCH(0, IF(ISBLANK('Annex 2 Designated EHV charges'!$D$11:$D$400),1, COUNTIF(A$4:$A145, 'Annex 2 Designated EHV charges'!$D$11:$D$400)), 0)),"")</f>
        <v>654</v>
      </c>
      <c r="B146" s="91">
        <f>IF($A146="","",VLOOKUP($A146,'Annex 2 Designated EHV charges'!$D:$O,2,0))</f>
        <v>654</v>
      </c>
      <c r="C146" s="92" t="str">
        <f>IF($A146="","",VLOOKUP($A146,'Annex 2 Designated EHV charges'!$D:$O,3,0))</f>
        <v>1170000722701</v>
      </c>
      <c r="D146" s="91" t="str">
        <f>IF($A146="","",VLOOKUP($A146,'Annex 2 Designated EHV charges'!$D:$O,4,0))</f>
        <v>French Farm Wind Farm</v>
      </c>
      <c r="E146" s="93" t="str">
        <f>IFERROR(IF(VLOOKUP($A146,'Annex 2 Designated EHV charges'!$D:$P,COLUMN(E146)+5,FALSE)=0,"",VLOOKUP($A146,'Annex 2 Designated EHV charges'!$D:$P,COLUMN(E146)+5,FALSE)),"")</f>
        <v/>
      </c>
      <c r="F146" s="303">
        <f>IFERROR(IF(VLOOKUP($A146,'Annex 2 Designated EHV charges'!$D:$P,COLUMN(F146)+5,FALSE)=0,"",VLOOKUP($A146,'Annex 2 Designated EHV charges'!$D:$P,COLUMN(F146)+5,FALSE)),"")</f>
        <v>6635.46</v>
      </c>
      <c r="G146" s="303">
        <f>IFERROR(IF(VLOOKUP($A146,'Annex 2 Designated EHV charges'!$D:$P,COLUMN(G146)+5,FALSE)=0,"",VLOOKUP($A146,'Annex 2 Designated EHV charges'!$D:$P,COLUMN(G146)+5,FALSE)),"")</f>
        <v>0.05</v>
      </c>
      <c r="H146" s="303">
        <f>IFERROR(IF(VLOOKUP($A146,'Annex 2 Designated EHV charges'!$D:$P,COLUMN(H146)+5,FALSE)=0,"",VLOOKUP($A146,'Annex 2 Designated EHV charges'!$D:$P,COLUMN(H146)+5,FALSE)),"")</f>
        <v>0.05</v>
      </c>
    </row>
    <row r="147" spans="1:8" x14ac:dyDescent="0.2">
      <c r="A147" s="92">
        <f t="array" ref="A147">IFERROR(INDEX('Annex 2 Designated EHV charges'!$D$11:$D$400, MATCH(0, IF(ISBLANK('Annex 2 Designated EHV charges'!$D$11:$D$400),1, COUNTIF(A$4:$A146, 'Annex 2 Designated EHV charges'!$D$11:$D$400)), 0)),"")</f>
        <v>646</v>
      </c>
      <c r="B147" s="91">
        <f>IF($A147="","",VLOOKUP($A147,'Annex 2 Designated EHV charges'!$D:$O,2,0))</f>
        <v>646</v>
      </c>
      <c r="C147" s="92" t="str">
        <f>IF($A147="","",VLOOKUP($A147,'Annex 2 Designated EHV charges'!$D:$O,3,0))</f>
        <v>1170000398495</v>
      </c>
      <c r="D147" s="91" t="str">
        <f>IF($A147="","",VLOOKUP($A147,'Annex 2 Designated EHV charges'!$D:$O,4,0))</f>
        <v>Lilbourne Wind Farm</v>
      </c>
      <c r="E147" s="93" t="str">
        <f>IFERROR(IF(VLOOKUP($A147,'Annex 2 Designated EHV charges'!$D:$P,COLUMN(E147)+5,FALSE)=0,"",VLOOKUP($A147,'Annex 2 Designated EHV charges'!$D:$P,COLUMN(E147)+5,FALSE)),"")</f>
        <v/>
      </c>
      <c r="F147" s="303">
        <f>IFERROR(IF(VLOOKUP($A147,'Annex 2 Designated EHV charges'!$D:$P,COLUMN(F147)+5,FALSE)=0,"",VLOOKUP($A147,'Annex 2 Designated EHV charges'!$D:$P,COLUMN(F147)+5,FALSE)),"")</f>
        <v>6747.63</v>
      </c>
      <c r="G147" s="303">
        <f>IFERROR(IF(VLOOKUP($A147,'Annex 2 Designated EHV charges'!$D:$P,COLUMN(G147)+5,FALSE)=0,"",VLOOKUP($A147,'Annex 2 Designated EHV charges'!$D:$P,COLUMN(G147)+5,FALSE)),"")</f>
        <v>0.05</v>
      </c>
      <c r="H147" s="303">
        <f>IFERROR(IF(VLOOKUP($A147,'Annex 2 Designated EHV charges'!$D:$P,COLUMN(H147)+5,FALSE)=0,"",VLOOKUP($A147,'Annex 2 Designated EHV charges'!$D:$P,COLUMN(H147)+5,FALSE)),"")</f>
        <v>0.05</v>
      </c>
    </row>
    <row r="148" spans="1:8" x14ac:dyDescent="0.2">
      <c r="A148" s="92">
        <f t="array" ref="A148">IFERROR(INDEX('Annex 2 Designated EHV charges'!$D$11:$D$400, MATCH(0, IF(ISBLANK('Annex 2 Designated EHV charges'!$D$11:$D$400),1, COUNTIF(A$4:$A147, 'Annex 2 Designated EHV charges'!$D$11:$D$400)), 0)),"")</f>
        <v>655</v>
      </c>
      <c r="B148" s="91">
        <f>IF($A148="","",VLOOKUP($A148,'Annex 2 Designated EHV charges'!$D:$O,2,0))</f>
        <v>655</v>
      </c>
      <c r="C148" s="92" t="str">
        <f>IF($A148="","",VLOOKUP($A148,'Annex 2 Designated EHV charges'!$D:$O,3,0))</f>
        <v>1170000154547</v>
      </c>
      <c r="D148" s="91" t="str">
        <f>IF($A148="","",VLOOKUP($A148,'Annex 2 Designated EHV charges'!$D:$O,4,0))</f>
        <v>Chelvaston Renewable</v>
      </c>
      <c r="E148" s="93" t="str">
        <f>IFERROR(IF(VLOOKUP($A148,'Annex 2 Designated EHV charges'!$D:$P,COLUMN(E148)+5,FALSE)=0,"",VLOOKUP($A148,'Annex 2 Designated EHV charges'!$D:$P,COLUMN(E148)+5,FALSE)),"")</f>
        <v/>
      </c>
      <c r="F148" s="303">
        <f>IFERROR(IF(VLOOKUP($A148,'Annex 2 Designated EHV charges'!$D:$P,COLUMN(F148)+5,FALSE)=0,"",VLOOKUP($A148,'Annex 2 Designated EHV charges'!$D:$P,COLUMN(F148)+5,FALSE)),"")</f>
        <v>6798.95</v>
      </c>
      <c r="G148" s="303">
        <f>IFERROR(IF(VLOOKUP($A148,'Annex 2 Designated EHV charges'!$D:$P,COLUMN(G148)+5,FALSE)=0,"",VLOOKUP($A148,'Annex 2 Designated EHV charges'!$D:$P,COLUMN(G148)+5,FALSE)),"")</f>
        <v>0.05</v>
      </c>
      <c r="H148" s="303">
        <f>IFERROR(IF(VLOOKUP($A148,'Annex 2 Designated EHV charges'!$D:$P,COLUMN(H148)+5,FALSE)=0,"",VLOOKUP($A148,'Annex 2 Designated EHV charges'!$D:$P,COLUMN(H148)+5,FALSE)),"")</f>
        <v>0.05</v>
      </c>
    </row>
    <row r="149" spans="1:8" x14ac:dyDescent="0.2">
      <c r="A149" s="92">
        <f t="array" ref="A149">IFERROR(INDEX('Annex 2 Designated EHV charges'!$D$11:$D$400, MATCH(0, IF(ISBLANK('Annex 2 Designated EHV charges'!$D$11:$D$400),1, COUNTIF(A$4:$A148, 'Annex 2 Designated EHV charges'!$D$11:$D$400)), 0)),"")</f>
        <v>656</v>
      </c>
      <c r="B149" s="91">
        <f>IF($A149="","",VLOOKUP($A149,'Annex 2 Designated EHV charges'!$D:$O,2,0))</f>
        <v>656</v>
      </c>
      <c r="C149" s="92" t="str">
        <f>IF($A149="","",VLOOKUP($A149,'Annex 2 Designated EHV charges'!$D:$O,3,0))</f>
        <v>1170000174836</v>
      </c>
      <c r="D149" s="91" t="str">
        <f>IF($A149="","",VLOOKUP($A149,'Annex 2 Designated EHV charges'!$D:$O,4,0))</f>
        <v>Beachampton Solar Farm</v>
      </c>
      <c r="E149" s="93" t="str">
        <f>IFERROR(IF(VLOOKUP($A149,'Annex 2 Designated EHV charges'!$D:$P,COLUMN(E149)+5,FALSE)=0,"",VLOOKUP($A149,'Annex 2 Designated EHV charges'!$D:$P,COLUMN(E149)+5,FALSE)),"")</f>
        <v/>
      </c>
      <c r="F149" s="303">
        <f>IFERROR(IF(VLOOKUP($A149,'Annex 2 Designated EHV charges'!$D:$P,COLUMN(F149)+5,FALSE)=0,"",VLOOKUP($A149,'Annex 2 Designated EHV charges'!$D:$P,COLUMN(F149)+5,FALSE)),"")</f>
        <v>340.13</v>
      </c>
      <c r="G149" s="303">
        <f>IFERROR(IF(VLOOKUP($A149,'Annex 2 Designated EHV charges'!$D:$P,COLUMN(G149)+5,FALSE)=0,"",VLOOKUP($A149,'Annex 2 Designated EHV charges'!$D:$P,COLUMN(G149)+5,FALSE)),"")</f>
        <v>0.05</v>
      </c>
      <c r="H149" s="303">
        <f>IFERROR(IF(VLOOKUP($A149,'Annex 2 Designated EHV charges'!$D:$P,COLUMN(H149)+5,FALSE)=0,"",VLOOKUP($A149,'Annex 2 Designated EHV charges'!$D:$P,COLUMN(H149)+5,FALSE)),"")</f>
        <v>0.05</v>
      </c>
    </row>
    <row r="150" spans="1:8" x14ac:dyDescent="0.2">
      <c r="A150" s="92">
        <f t="array" ref="A150">IFERROR(INDEX('Annex 2 Designated EHV charges'!$D$11:$D$400, MATCH(0, IF(ISBLANK('Annex 2 Designated EHV charges'!$D$11:$D$400),1, COUNTIF(A$4:$A149, 'Annex 2 Designated EHV charges'!$D$11:$D$400)), 0)),"")</f>
        <v>657</v>
      </c>
      <c r="B150" s="91">
        <f>IF($A150="","",VLOOKUP($A150,'Annex 2 Designated EHV charges'!$D:$O,2,0))</f>
        <v>657</v>
      </c>
      <c r="C150" s="92" t="str">
        <f>IF($A150="","",VLOOKUP($A150,'Annex 2 Designated EHV charges'!$D:$O,3,0))</f>
        <v>1170000182970</v>
      </c>
      <c r="D150" s="91" t="str">
        <f>IF($A150="","",VLOOKUP($A150,'Annex 2 Designated EHV charges'!$D:$O,4,0))</f>
        <v>Croft End Solar Farm</v>
      </c>
      <c r="E150" s="93" t="str">
        <f>IFERROR(IF(VLOOKUP($A150,'Annex 2 Designated EHV charges'!$D:$P,COLUMN(E150)+5,FALSE)=0,"",VLOOKUP($A150,'Annex 2 Designated EHV charges'!$D:$P,COLUMN(E150)+5,FALSE)),"")</f>
        <v/>
      </c>
      <c r="F150" s="303">
        <f>IFERROR(IF(VLOOKUP($A150,'Annex 2 Designated EHV charges'!$D:$P,COLUMN(F150)+5,FALSE)=0,"",VLOOKUP($A150,'Annex 2 Designated EHV charges'!$D:$P,COLUMN(F150)+5,FALSE)),"")</f>
        <v>793.21</v>
      </c>
      <c r="G150" s="303">
        <f>IFERROR(IF(VLOOKUP($A150,'Annex 2 Designated EHV charges'!$D:$P,COLUMN(G150)+5,FALSE)=0,"",VLOOKUP($A150,'Annex 2 Designated EHV charges'!$D:$P,COLUMN(G150)+5,FALSE)),"")</f>
        <v>0.05</v>
      </c>
      <c r="H150" s="303">
        <f>IFERROR(IF(VLOOKUP($A150,'Annex 2 Designated EHV charges'!$D:$P,COLUMN(H150)+5,FALSE)=0,"",VLOOKUP($A150,'Annex 2 Designated EHV charges'!$D:$P,COLUMN(H150)+5,FALSE)),"")</f>
        <v>0.05</v>
      </c>
    </row>
    <row r="151" spans="1:8" x14ac:dyDescent="0.2">
      <c r="A151" s="92">
        <f t="array" ref="A151">IFERROR(INDEX('Annex 2 Designated EHV charges'!$D$11:$D$400, MATCH(0, IF(ISBLANK('Annex 2 Designated EHV charges'!$D$11:$D$400),1, COUNTIF(A$4:$A150, 'Annex 2 Designated EHV charges'!$D$11:$D$400)), 0)),"")</f>
        <v>658</v>
      </c>
      <c r="B151" s="91">
        <f>IF($A151="","",VLOOKUP($A151,'Annex 2 Designated EHV charges'!$D:$O,2,0))</f>
        <v>658</v>
      </c>
      <c r="C151" s="92" t="str">
        <f>IF($A151="","",VLOOKUP($A151,'Annex 2 Designated EHV charges'!$D:$O,3,0))</f>
        <v>1170000233570</v>
      </c>
      <c r="D151" s="91" t="str">
        <f>IF($A151="","",VLOOKUP($A151,'Annex 2 Designated EHV charges'!$D:$O,4,0))</f>
        <v>M1 Wind farm</v>
      </c>
      <c r="E151" s="93" t="str">
        <f>IFERROR(IF(VLOOKUP($A151,'Annex 2 Designated EHV charges'!$D:$P,COLUMN(E151)+5,FALSE)=0,"",VLOOKUP($A151,'Annex 2 Designated EHV charges'!$D:$P,COLUMN(E151)+5,FALSE)),"")</f>
        <v/>
      </c>
      <c r="F151" s="303">
        <f>IFERROR(IF(VLOOKUP($A151,'Annex 2 Designated EHV charges'!$D:$P,COLUMN(F151)+5,FALSE)=0,"",VLOOKUP($A151,'Annex 2 Designated EHV charges'!$D:$P,COLUMN(F151)+5,FALSE)),"")</f>
        <v>304.66000000000003</v>
      </c>
      <c r="G151" s="303">
        <f>IFERROR(IF(VLOOKUP($A151,'Annex 2 Designated EHV charges'!$D:$P,COLUMN(G151)+5,FALSE)=0,"",VLOOKUP($A151,'Annex 2 Designated EHV charges'!$D:$P,COLUMN(G151)+5,FALSE)),"")</f>
        <v>0.05</v>
      </c>
      <c r="H151" s="303">
        <f>IFERROR(IF(VLOOKUP($A151,'Annex 2 Designated EHV charges'!$D:$P,COLUMN(H151)+5,FALSE)=0,"",VLOOKUP($A151,'Annex 2 Designated EHV charges'!$D:$P,COLUMN(H151)+5,FALSE)),"")</f>
        <v>0.05</v>
      </c>
    </row>
    <row r="152" spans="1:8" x14ac:dyDescent="0.2">
      <c r="A152" s="92">
        <f t="array" ref="A152">IFERROR(INDEX('Annex 2 Designated EHV charges'!$D$11:$D$400, MATCH(0, IF(ISBLANK('Annex 2 Designated EHV charges'!$D$11:$D$400),1, COUNTIF(A$4:$A151, 'Annex 2 Designated EHV charges'!$D$11:$D$400)), 0)),"")</f>
        <v>660</v>
      </c>
      <c r="B152" s="91">
        <f>IF($A152="","",VLOOKUP($A152,'Annex 2 Designated EHV charges'!$D:$O,2,0))</f>
        <v>660</v>
      </c>
      <c r="C152" s="92" t="str">
        <f>IF($A152="","",VLOOKUP($A152,'Annex 2 Designated EHV charges'!$D:$O,3,0))</f>
        <v>1170000280117</v>
      </c>
      <c r="D152" s="91" t="str">
        <f>IF($A152="","",VLOOKUP($A152,'Annex 2 Designated EHV charges'!$D:$O,4,0))</f>
        <v>Low Farm Anaerobic Dig</v>
      </c>
      <c r="E152" s="93">
        <f>IFERROR(IF(VLOOKUP($A152,'Annex 2 Designated EHV charges'!$D:$P,COLUMN(E152)+5,FALSE)=0,"",VLOOKUP($A152,'Annex 2 Designated EHV charges'!$D:$P,COLUMN(E152)+5,FALSE)),"")</f>
        <v>-4.532</v>
      </c>
      <c r="F152" s="303">
        <f>IFERROR(IF(VLOOKUP($A152,'Annex 2 Designated EHV charges'!$D:$P,COLUMN(F152)+5,FALSE)=0,"",VLOOKUP($A152,'Annex 2 Designated EHV charges'!$D:$P,COLUMN(F152)+5,FALSE)),"")</f>
        <v>1411.21</v>
      </c>
      <c r="G152" s="303">
        <f>IFERROR(IF(VLOOKUP($A152,'Annex 2 Designated EHV charges'!$D:$P,COLUMN(G152)+5,FALSE)=0,"",VLOOKUP($A152,'Annex 2 Designated EHV charges'!$D:$P,COLUMN(G152)+5,FALSE)),"")</f>
        <v>0.05</v>
      </c>
      <c r="H152" s="303">
        <f>IFERROR(IF(VLOOKUP($A152,'Annex 2 Designated EHV charges'!$D:$P,COLUMN(H152)+5,FALSE)=0,"",VLOOKUP($A152,'Annex 2 Designated EHV charges'!$D:$P,COLUMN(H152)+5,FALSE)),"")</f>
        <v>0.05</v>
      </c>
    </row>
    <row r="153" spans="1:8" x14ac:dyDescent="0.2">
      <c r="A153" s="92">
        <f t="array" ref="A153">IFERROR(INDEX('Annex 2 Designated EHV charges'!$D$11:$D$400, MATCH(0, IF(ISBLANK('Annex 2 Designated EHV charges'!$D$11:$D$400),1, COUNTIF(A$4:$A152, 'Annex 2 Designated EHV charges'!$D$11:$D$400)), 0)),"")</f>
        <v>691</v>
      </c>
      <c r="B153" s="91">
        <f>IF($A153="","",VLOOKUP($A153,'Annex 2 Designated EHV charges'!$D:$O,2,0))</f>
        <v>691</v>
      </c>
      <c r="C153" s="92" t="str">
        <f>IF($A153="","",VLOOKUP($A153,'Annex 2 Designated EHV charges'!$D:$O,3,0))</f>
        <v>1170000280970</v>
      </c>
      <c r="D153" s="91" t="str">
        <f>IF($A153="","",VLOOKUP($A153,'Annex 2 Designated EHV charges'!$D:$O,4,0))</f>
        <v>Turweston Airfield Solar Farm</v>
      </c>
      <c r="E153" s="93" t="str">
        <f>IFERROR(IF(VLOOKUP($A153,'Annex 2 Designated EHV charges'!$D:$P,COLUMN(E153)+5,FALSE)=0,"",VLOOKUP($A153,'Annex 2 Designated EHV charges'!$D:$P,COLUMN(E153)+5,FALSE)),"")</f>
        <v/>
      </c>
      <c r="F153" s="303">
        <f>IFERROR(IF(VLOOKUP($A153,'Annex 2 Designated EHV charges'!$D:$P,COLUMN(F153)+5,FALSE)=0,"",VLOOKUP($A153,'Annex 2 Designated EHV charges'!$D:$P,COLUMN(F153)+5,FALSE)),"")</f>
        <v>806.79</v>
      </c>
      <c r="G153" s="303">
        <f>IFERROR(IF(VLOOKUP($A153,'Annex 2 Designated EHV charges'!$D:$P,COLUMN(G153)+5,FALSE)=0,"",VLOOKUP($A153,'Annex 2 Designated EHV charges'!$D:$P,COLUMN(G153)+5,FALSE)),"")</f>
        <v>0.05</v>
      </c>
      <c r="H153" s="303">
        <f>IFERROR(IF(VLOOKUP($A153,'Annex 2 Designated EHV charges'!$D:$P,COLUMN(H153)+5,FALSE)=0,"",VLOOKUP($A153,'Annex 2 Designated EHV charges'!$D:$P,COLUMN(H153)+5,FALSE)),"")</f>
        <v>0.05</v>
      </c>
    </row>
    <row r="154" spans="1:8" x14ac:dyDescent="0.2">
      <c r="A154" s="92">
        <f t="array" ref="A154">IFERROR(INDEX('Annex 2 Designated EHV charges'!$D$11:$D$400, MATCH(0, IF(ISBLANK('Annex 2 Designated EHV charges'!$D$11:$D$400),1, COUNTIF(A$4:$A153, 'Annex 2 Designated EHV charges'!$D$11:$D$400)), 0)),"")</f>
        <v>692</v>
      </c>
      <c r="B154" s="91">
        <f>IF($A154="","",VLOOKUP($A154,'Annex 2 Designated EHV charges'!$D:$O,2,0))</f>
        <v>692</v>
      </c>
      <c r="C154" s="92" t="str">
        <f>IF($A154="","",VLOOKUP($A154,'Annex 2 Designated EHV charges'!$D:$O,3,0))</f>
        <v>1170000281193</v>
      </c>
      <c r="D154" s="91" t="str">
        <f>IF($A154="","",VLOOKUP($A154,'Annex 2 Designated EHV charges'!$D:$O,4,0))</f>
        <v>Burton Pedwardine Solar</v>
      </c>
      <c r="E154" s="93" t="str">
        <f>IFERROR(IF(VLOOKUP($A154,'Annex 2 Designated EHV charges'!$D:$P,COLUMN(E154)+5,FALSE)=0,"",VLOOKUP($A154,'Annex 2 Designated EHV charges'!$D:$P,COLUMN(E154)+5,FALSE)),"")</f>
        <v/>
      </c>
      <c r="F154" s="303">
        <f>IFERROR(IF(VLOOKUP($A154,'Annex 2 Designated EHV charges'!$D:$P,COLUMN(F154)+5,FALSE)=0,"",VLOOKUP($A154,'Annex 2 Designated EHV charges'!$D:$P,COLUMN(F154)+5,FALSE)),"")</f>
        <v>559.29</v>
      </c>
      <c r="G154" s="303">
        <f>IFERROR(IF(VLOOKUP($A154,'Annex 2 Designated EHV charges'!$D:$P,COLUMN(G154)+5,FALSE)=0,"",VLOOKUP($A154,'Annex 2 Designated EHV charges'!$D:$P,COLUMN(G154)+5,FALSE)),"")</f>
        <v>0.05</v>
      </c>
      <c r="H154" s="303">
        <f>IFERROR(IF(VLOOKUP($A154,'Annex 2 Designated EHV charges'!$D:$P,COLUMN(H154)+5,FALSE)=0,"",VLOOKUP($A154,'Annex 2 Designated EHV charges'!$D:$P,COLUMN(H154)+5,FALSE)),"")</f>
        <v>0.05</v>
      </c>
    </row>
    <row r="155" spans="1:8" x14ac:dyDescent="0.2">
      <c r="A155" s="92">
        <f t="array" ref="A155">IFERROR(INDEX('Annex 2 Designated EHV charges'!$D$11:$D$400, MATCH(0, IF(ISBLANK('Annex 2 Designated EHV charges'!$D$11:$D$400),1, COUNTIF(A$4:$A154, 'Annex 2 Designated EHV charges'!$D$11:$D$400)), 0)),"")</f>
        <v>693</v>
      </c>
      <c r="B155" s="91">
        <f>IF($A155="","",VLOOKUP($A155,'Annex 2 Designated EHV charges'!$D:$O,2,0))</f>
        <v>693</v>
      </c>
      <c r="C155" s="92" t="str">
        <f>IF($A155="","",VLOOKUP($A155,'Annex 2 Designated EHV charges'!$D:$O,3,0))</f>
        <v>1170000306918</v>
      </c>
      <c r="D155" s="91" t="str">
        <f>IF($A155="","",VLOOKUP($A155,'Annex 2 Designated EHV charges'!$D:$O,4,0))</f>
        <v>Little Morton Farm Solar</v>
      </c>
      <c r="E155" s="93" t="str">
        <f>IFERROR(IF(VLOOKUP($A155,'Annex 2 Designated EHV charges'!$D:$P,COLUMN(E155)+5,FALSE)=0,"",VLOOKUP($A155,'Annex 2 Designated EHV charges'!$D:$P,COLUMN(E155)+5,FALSE)),"")</f>
        <v/>
      </c>
      <c r="F155" s="303">
        <f>IFERROR(IF(VLOOKUP($A155,'Annex 2 Designated EHV charges'!$D:$P,COLUMN(F155)+5,FALSE)=0,"",VLOOKUP($A155,'Annex 2 Designated EHV charges'!$D:$P,COLUMN(F155)+5,FALSE)),"")</f>
        <v>650.75</v>
      </c>
      <c r="G155" s="303">
        <f>IFERROR(IF(VLOOKUP($A155,'Annex 2 Designated EHV charges'!$D:$P,COLUMN(G155)+5,FALSE)=0,"",VLOOKUP($A155,'Annex 2 Designated EHV charges'!$D:$P,COLUMN(G155)+5,FALSE)),"")</f>
        <v>0.05</v>
      </c>
      <c r="H155" s="303">
        <f>IFERROR(IF(VLOOKUP($A155,'Annex 2 Designated EHV charges'!$D:$P,COLUMN(H155)+5,FALSE)=0,"",VLOOKUP($A155,'Annex 2 Designated EHV charges'!$D:$P,COLUMN(H155)+5,FALSE)),"")</f>
        <v>0.05</v>
      </c>
    </row>
    <row r="156" spans="1:8" x14ac:dyDescent="0.2">
      <c r="A156" s="92">
        <f t="array" ref="A156">IFERROR(INDEX('Annex 2 Designated EHV charges'!$D$11:$D$400, MATCH(0, IF(ISBLANK('Annex 2 Designated EHV charges'!$D$11:$D$400),1, COUNTIF(A$4:$A155, 'Annex 2 Designated EHV charges'!$D$11:$D$400)), 0)),"")</f>
        <v>694</v>
      </c>
      <c r="B156" s="91">
        <f>IF($A156="","",VLOOKUP($A156,'Annex 2 Designated EHV charges'!$D:$O,2,0))</f>
        <v>694</v>
      </c>
      <c r="C156" s="92" t="str">
        <f>IF($A156="","",VLOOKUP($A156,'Annex 2 Designated EHV charges'!$D:$O,3,0))</f>
        <v>1170000306893</v>
      </c>
      <c r="D156" s="91" t="str">
        <f>IF($A156="","",VLOOKUP($A156,'Annex 2 Designated EHV charges'!$D:$O,4,0))</f>
        <v>Lodge Farm Solar Park</v>
      </c>
      <c r="E156" s="93" t="str">
        <f>IFERROR(IF(VLOOKUP($A156,'Annex 2 Designated EHV charges'!$D:$P,COLUMN(E156)+5,FALSE)=0,"",VLOOKUP($A156,'Annex 2 Designated EHV charges'!$D:$P,COLUMN(E156)+5,FALSE)),"")</f>
        <v/>
      </c>
      <c r="F156" s="303">
        <f>IFERROR(IF(VLOOKUP($A156,'Annex 2 Designated EHV charges'!$D:$P,COLUMN(F156)+5,FALSE)=0,"",VLOOKUP($A156,'Annex 2 Designated EHV charges'!$D:$P,COLUMN(F156)+5,FALSE)),"")</f>
        <v>1071.1199999999999</v>
      </c>
      <c r="G156" s="303">
        <f>IFERROR(IF(VLOOKUP($A156,'Annex 2 Designated EHV charges'!$D:$P,COLUMN(G156)+5,FALSE)=0,"",VLOOKUP($A156,'Annex 2 Designated EHV charges'!$D:$P,COLUMN(G156)+5,FALSE)),"")</f>
        <v>0.05</v>
      </c>
      <c r="H156" s="303">
        <f>IFERROR(IF(VLOOKUP($A156,'Annex 2 Designated EHV charges'!$D:$P,COLUMN(H156)+5,FALSE)=0,"",VLOOKUP($A156,'Annex 2 Designated EHV charges'!$D:$P,COLUMN(H156)+5,FALSE)),"")</f>
        <v>0.05</v>
      </c>
    </row>
    <row r="157" spans="1:8" x14ac:dyDescent="0.2">
      <c r="A157" s="92">
        <f t="array" ref="A157">IFERROR(INDEX('Annex 2 Designated EHV charges'!$D$11:$D$400, MATCH(0, IF(ISBLANK('Annex 2 Designated EHV charges'!$D$11:$D$400),1, COUNTIF(A$4:$A156, 'Annex 2 Designated EHV charges'!$D$11:$D$400)), 0)),"")</f>
        <v>695</v>
      </c>
      <c r="B157" s="91">
        <f>IF($A157="","",VLOOKUP($A157,'Annex 2 Designated EHV charges'!$D:$O,2,0))</f>
        <v>695</v>
      </c>
      <c r="C157" s="92" t="str">
        <f>IF($A157="","",VLOOKUP($A157,'Annex 2 Designated EHV charges'!$D:$O,3,0))</f>
        <v>1170000313171</v>
      </c>
      <c r="D157" s="91" t="str">
        <f>IF($A157="","",VLOOKUP($A157,'Annex 2 Designated EHV charges'!$D:$O,4,0))</f>
        <v>Ermine Farm PV</v>
      </c>
      <c r="E157" s="93" t="str">
        <f>IFERROR(IF(VLOOKUP($A157,'Annex 2 Designated EHV charges'!$D:$P,COLUMN(E157)+5,FALSE)=0,"",VLOOKUP($A157,'Annex 2 Designated EHV charges'!$D:$P,COLUMN(E157)+5,FALSE)),"")</f>
        <v/>
      </c>
      <c r="F157" s="303">
        <f>IFERROR(IF(VLOOKUP($A157,'Annex 2 Designated EHV charges'!$D:$P,COLUMN(F157)+5,FALSE)=0,"",VLOOKUP($A157,'Annex 2 Designated EHV charges'!$D:$P,COLUMN(F157)+5,FALSE)),"")</f>
        <v>3036</v>
      </c>
      <c r="G157" s="303">
        <f>IFERROR(IF(VLOOKUP($A157,'Annex 2 Designated EHV charges'!$D:$P,COLUMN(G157)+5,FALSE)=0,"",VLOOKUP($A157,'Annex 2 Designated EHV charges'!$D:$P,COLUMN(G157)+5,FALSE)),"")</f>
        <v>0.05</v>
      </c>
      <c r="H157" s="303">
        <f>IFERROR(IF(VLOOKUP($A157,'Annex 2 Designated EHV charges'!$D:$P,COLUMN(H157)+5,FALSE)=0,"",VLOOKUP($A157,'Annex 2 Designated EHV charges'!$D:$P,COLUMN(H157)+5,FALSE)),"")</f>
        <v>0.05</v>
      </c>
    </row>
    <row r="158" spans="1:8" x14ac:dyDescent="0.2">
      <c r="A158" s="92">
        <f t="array" ref="A158">IFERROR(INDEX('Annex 2 Designated EHV charges'!$D$11:$D$400, MATCH(0, IF(ISBLANK('Annex 2 Designated EHV charges'!$D$11:$D$400),1, COUNTIF(A$4:$A157, 'Annex 2 Designated EHV charges'!$D$11:$D$400)), 0)),"")</f>
        <v>696</v>
      </c>
      <c r="B158" s="91">
        <f>IF($A158="","",VLOOKUP($A158,'Annex 2 Designated EHV charges'!$D:$O,2,0))</f>
        <v>696</v>
      </c>
      <c r="C158" s="92" t="str">
        <f>IF($A158="","",VLOOKUP($A158,'Annex 2 Designated EHV charges'!$D:$O,3,0))</f>
        <v>1170000319243</v>
      </c>
      <c r="D158" s="91" t="str">
        <f>IF($A158="","",VLOOKUP($A158,'Annex 2 Designated EHV charges'!$D:$O,4,0))</f>
        <v>Ridge Solar Park</v>
      </c>
      <c r="E158" s="93" t="str">
        <f>IFERROR(IF(VLOOKUP($A158,'Annex 2 Designated EHV charges'!$D:$P,COLUMN(E158)+5,FALSE)=0,"",VLOOKUP($A158,'Annex 2 Designated EHV charges'!$D:$P,COLUMN(E158)+5,FALSE)),"")</f>
        <v/>
      </c>
      <c r="F158" s="303">
        <f>IFERROR(IF(VLOOKUP($A158,'Annex 2 Designated EHV charges'!$D:$P,COLUMN(F158)+5,FALSE)=0,"",VLOOKUP($A158,'Annex 2 Designated EHV charges'!$D:$P,COLUMN(F158)+5,FALSE)),"")</f>
        <v>309.73</v>
      </c>
      <c r="G158" s="303">
        <f>IFERROR(IF(VLOOKUP($A158,'Annex 2 Designated EHV charges'!$D:$P,COLUMN(G158)+5,FALSE)=0,"",VLOOKUP($A158,'Annex 2 Designated EHV charges'!$D:$P,COLUMN(G158)+5,FALSE)),"")</f>
        <v>0.05</v>
      </c>
      <c r="H158" s="303">
        <f>IFERROR(IF(VLOOKUP($A158,'Annex 2 Designated EHV charges'!$D:$P,COLUMN(H158)+5,FALSE)=0,"",VLOOKUP($A158,'Annex 2 Designated EHV charges'!$D:$P,COLUMN(H158)+5,FALSE)),"")</f>
        <v>0.05</v>
      </c>
    </row>
    <row r="159" spans="1:8" x14ac:dyDescent="0.2">
      <c r="A159" s="92">
        <f t="array" ref="A159">IFERROR(INDEX('Annex 2 Designated EHV charges'!$D$11:$D$400, MATCH(0, IF(ISBLANK('Annex 2 Designated EHV charges'!$D$11:$D$400),1, COUNTIF(A$4:$A158, 'Annex 2 Designated EHV charges'!$D$11:$D$400)), 0)),"")</f>
        <v>697</v>
      </c>
      <c r="B159" s="91">
        <f>IF($A159="","",VLOOKUP($A159,'Annex 2 Designated EHV charges'!$D:$O,2,0))</f>
        <v>697</v>
      </c>
      <c r="C159" s="92" t="str">
        <f>IF($A159="","",VLOOKUP($A159,'Annex 2 Designated EHV charges'!$D:$O,3,0))</f>
        <v>1170000325292</v>
      </c>
      <c r="D159" s="91" t="str">
        <f>IF($A159="","",VLOOKUP($A159,'Annex 2 Designated EHV charges'!$D:$O,4,0))</f>
        <v>Winwick Wind Farm</v>
      </c>
      <c r="E159" s="93" t="str">
        <f>IFERROR(IF(VLOOKUP($A159,'Annex 2 Designated EHV charges'!$D:$P,COLUMN(E159)+5,FALSE)=0,"",VLOOKUP($A159,'Annex 2 Designated EHV charges'!$D:$P,COLUMN(E159)+5,FALSE)),"")</f>
        <v/>
      </c>
      <c r="F159" s="303">
        <f>IFERROR(IF(VLOOKUP($A159,'Annex 2 Designated EHV charges'!$D:$P,COLUMN(F159)+5,FALSE)=0,"",VLOOKUP($A159,'Annex 2 Designated EHV charges'!$D:$P,COLUMN(F159)+5,FALSE)),"")</f>
        <v>2882.54</v>
      </c>
      <c r="G159" s="303">
        <f>IFERROR(IF(VLOOKUP($A159,'Annex 2 Designated EHV charges'!$D:$P,COLUMN(G159)+5,FALSE)=0,"",VLOOKUP($A159,'Annex 2 Designated EHV charges'!$D:$P,COLUMN(G159)+5,FALSE)),"")</f>
        <v>0.05</v>
      </c>
      <c r="H159" s="303">
        <f>IFERROR(IF(VLOOKUP($A159,'Annex 2 Designated EHV charges'!$D:$P,COLUMN(H159)+5,FALSE)=0,"",VLOOKUP($A159,'Annex 2 Designated EHV charges'!$D:$P,COLUMN(H159)+5,FALSE)),"")</f>
        <v>0.05</v>
      </c>
    </row>
    <row r="160" spans="1:8" x14ac:dyDescent="0.2">
      <c r="A160" s="92">
        <f t="array" ref="A160">IFERROR(INDEX('Annex 2 Designated EHV charges'!$D$11:$D$400, MATCH(0, IF(ISBLANK('Annex 2 Designated EHV charges'!$D$11:$D$400),1, COUNTIF(A$4:$A159, 'Annex 2 Designated EHV charges'!$D$11:$D$400)), 0)),"")</f>
        <v>698</v>
      </c>
      <c r="B160" s="91">
        <f>IF($A160="","",VLOOKUP($A160,'Annex 2 Designated EHV charges'!$D:$O,2,0))</f>
        <v>698</v>
      </c>
      <c r="C160" s="92" t="str">
        <f>IF($A160="","",VLOOKUP($A160,'Annex 2 Designated EHV charges'!$D:$O,3,0))</f>
        <v>1170000325317</v>
      </c>
      <c r="D160" s="91" t="str">
        <f>IF($A160="","",VLOOKUP($A160,'Annex 2 Designated EHV charges'!$D:$O,4,0))</f>
        <v>Watford Lodge Wind Farm</v>
      </c>
      <c r="E160" s="93" t="str">
        <f>IFERROR(IF(VLOOKUP($A160,'Annex 2 Designated EHV charges'!$D:$P,COLUMN(E160)+5,FALSE)=0,"",VLOOKUP($A160,'Annex 2 Designated EHV charges'!$D:$P,COLUMN(E160)+5,FALSE)),"")</f>
        <v/>
      </c>
      <c r="F160" s="303">
        <f>IFERROR(IF(VLOOKUP($A160,'Annex 2 Designated EHV charges'!$D:$P,COLUMN(F160)+5,FALSE)=0,"",VLOOKUP($A160,'Annex 2 Designated EHV charges'!$D:$P,COLUMN(F160)+5,FALSE)),"")</f>
        <v>5734.94</v>
      </c>
      <c r="G160" s="303">
        <f>IFERROR(IF(VLOOKUP($A160,'Annex 2 Designated EHV charges'!$D:$P,COLUMN(G160)+5,FALSE)=0,"",VLOOKUP($A160,'Annex 2 Designated EHV charges'!$D:$P,COLUMN(G160)+5,FALSE)),"")</f>
        <v>0.05</v>
      </c>
      <c r="H160" s="303">
        <f>IFERROR(IF(VLOOKUP($A160,'Annex 2 Designated EHV charges'!$D:$P,COLUMN(H160)+5,FALSE)=0,"",VLOOKUP($A160,'Annex 2 Designated EHV charges'!$D:$P,COLUMN(H160)+5,FALSE)),"")</f>
        <v>0.05</v>
      </c>
    </row>
    <row r="161" spans="1:8" x14ac:dyDescent="0.2">
      <c r="A161" s="92">
        <f t="array" ref="A161">IFERROR(INDEX('Annex 2 Designated EHV charges'!$D$11:$D$400, MATCH(0, IF(ISBLANK('Annex 2 Designated EHV charges'!$D$11:$D$400),1, COUNTIF(A$4:$A160, 'Annex 2 Designated EHV charges'!$D$11:$D$400)), 0)),"")</f>
        <v>699</v>
      </c>
      <c r="B161" s="91">
        <f>IF($A161="","",VLOOKUP($A161,'Annex 2 Designated EHV charges'!$D:$O,2,0))</f>
        <v>699</v>
      </c>
      <c r="C161" s="92" t="str">
        <f>IF($A161="","",VLOOKUP($A161,'Annex 2 Designated EHV charges'!$D:$O,3,0))</f>
        <v>1170000326463</v>
      </c>
      <c r="D161" s="91" t="str">
        <f>IF($A161="","",VLOOKUP($A161,'Annex 2 Designated EHV charges'!$D:$O,4,0))</f>
        <v>Leverton Solar Park</v>
      </c>
      <c r="E161" s="93" t="str">
        <f>IFERROR(IF(VLOOKUP($A161,'Annex 2 Designated EHV charges'!$D:$P,COLUMN(E161)+5,FALSE)=0,"",VLOOKUP($A161,'Annex 2 Designated EHV charges'!$D:$P,COLUMN(E161)+5,FALSE)),"")</f>
        <v/>
      </c>
      <c r="F161" s="303">
        <f>IFERROR(IF(VLOOKUP($A161,'Annex 2 Designated EHV charges'!$D:$P,COLUMN(F161)+5,FALSE)=0,"",VLOOKUP($A161,'Annex 2 Designated EHV charges'!$D:$P,COLUMN(F161)+5,FALSE)),"")</f>
        <v>361.2</v>
      </c>
      <c r="G161" s="303">
        <f>IFERROR(IF(VLOOKUP($A161,'Annex 2 Designated EHV charges'!$D:$P,COLUMN(G161)+5,FALSE)=0,"",VLOOKUP($A161,'Annex 2 Designated EHV charges'!$D:$P,COLUMN(G161)+5,FALSE)),"")</f>
        <v>0.05</v>
      </c>
      <c r="H161" s="303">
        <f>IFERROR(IF(VLOOKUP($A161,'Annex 2 Designated EHV charges'!$D:$P,COLUMN(H161)+5,FALSE)=0,"",VLOOKUP($A161,'Annex 2 Designated EHV charges'!$D:$P,COLUMN(H161)+5,FALSE)),"")</f>
        <v>0.05</v>
      </c>
    </row>
    <row r="162" spans="1:8" x14ac:dyDescent="0.2">
      <c r="A162" s="92">
        <f t="array" ref="A162">IFERROR(INDEX('Annex 2 Designated EHV charges'!$D$11:$D$400, MATCH(0, IF(ISBLANK('Annex 2 Designated EHV charges'!$D$11:$D$400),1, COUNTIF(A$4:$A161, 'Annex 2 Designated EHV charges'!$D$11:$D$400)), 0)),"")</f>
        <v>701</v>
      </c>
      <c r="B162" s="91">
        <f>IF($A162="","",VLOOKUP($A162,'Annex 2 Designated EHV charges'!$D:$O,2,0))</f>
        <v>701</v>
      </c>
      <c r="C162" s="92" t="str">
        <f>IF($A162="","",VLOOKUP($A162,'Annex 2 Designated EHV charges'!$D:$O,3,0))</f>
        <v>1170000337517</v>
      </c>
      <c r="D162" s="91" t="str">
        <f>IF($A162="","",VLOOKUP($A162,'Annex 2 Designated EHV charges'!$D:$O,4,0))</f>
        <v>Burton Pedwardine Phase 2</v>
      </c>
      <c r="E162" s="93" t="str">
        <f>IFERROR(IF(VLOOKUP($A162,'Annex 2 Designated EHV charges'!$D:$P,COLUMN(E162)+5,FALSE)=0,"",VLOOKUP($A162,'Annex 2 Designated EHV charges'!$D:$P,COLUMN(E162)+5,FALSE)),"")</f>
        <v/>
      </c>
      <c r="F162" s="303">
        <f>IFERROR(IF(VLOOKUP($A162,'Annex 2 Designated EHV charges'!$D:$P,COLUMN(F162)+5,FALSE)=0,"",VLOOKUP($A162,'Annex 2 Designated EHV charges'!$D:$P,COLUMN(F162)+5,FALSE)),"")</f>
        <v>712.01</v>
      </c>
      <c r="G162" s="303">
        <f>IFERROR(IF(VLOOKUP($A162,'Annex 2 Designated EHV charges'!$D:$P,COLUMN(G162)+5,FALSE)=0,"",VLOOKUP($A162,'Annex 2 Designated EHV charges'!$D:$P,COLUMN(G162)+5,FALSE)),"")</f>
        <v>0.05</v>
      </c>
      <c r="H162" s="303">
        <f>IFERROR(IF(VLOOKUP($A162,'Annex 2 Designated EHV charges'!$D:$P,COLUMN(H162)+5,FALSE)=0,"",VLOOKUP($A162,'Annex 2 Designated EHV charges'!$D:$P,COLUMN(H162)+5,FALSE)),"")</f>
        <v>0.05</v>
      </c>
    </row>
    <row r="163" spans="1:8" x14ac:dyDescent="0.2">
      <c r="A163" s="92">
        <f t="array" ref="A163">IFERROR(INDEX('Annex 2 Designated EHV charges'!$D$11:$D$400, MATCH(0, IF(ISBLANK('Annex 2 Designated EHV charges'!$D$11:$D$400),1, COUNTIF(A$4:$A162, 'Annex 2 Designated EHV charges'!$D$11:$D$400)), 0)),"")</f>
        <v>702</v>
      </c>
      <c r="B163" s="91">
        <f>IF($A163="","",VLOOKUP($A163,'Annex 2 Designated EHV charges'!$D:$O,2,0))</f>
        <v>702</v>
      </c>
      <c r="C163" s="92" t="str">
        <f>IF($A163="","",VLOOKUP($A163,'Annex 2 Designated EHV charges'!$D:$O,3,0))</f>
        <v>1170000369086</v>
      </c>
      <c r="D163" s="91" t="str">
        <f>IF($A163="","",VLOOKUP($A163,'Annex 2 Designated EHV charges'!$D:$O,4,0))</f>
        <v>Hartwell Solar Farm</v>
      </c>
      <c r="E163" s="93" t="str">
        <f>IFERROR(IF(VLOOKUP($A163,'Annex 2 Designated EHV charges'!$D:$P,COLUMN(E163)+5,FALSE)=0,"",VLOOKUP($A163,'Annex 2 Designated EHV charges'!$D:$P,COLUMN(E163)+5,FALSE)),"")</f>
        <v/>
      </c>
      <c r="F163" s="303">
        <f>IFERROR(IF(VLOOKUP($A163,'Annex 2 Designated EHV charges'!$D:$P,COLUMN(F163)+5,FALSE)=0,"",VLOOKUP($A163,'Annex 2 Designated EHV charges'!$D:$P,COLUMN(F163)+5,FALSE)),"")</f>
        <v>4676.6899999999996</v>
      </c>
      <c r="G163" s="303">
        <f>IFERROR(IF(VLOOKUP($A163,'Annex 2 Designated EHV charges'!$D:$P,COLUMN(G163)+5,FALSE)=0,"",VLOOKUP($A163,'Annex 2 Designated EHV charges'!$D:$P,COLUMN(G163)+5,FALSE)),"")</f>
        <v>0.05</v>
      </c>
      <c r="H163" s="303">
        <f>IFERROR(IF(VLOOKUP($A163,'Annex 2 Designated EHV charges'!$D:$P,COLUMN(H163)+5,FALSE)=0,"",VLOOKUP($A163,'Annex 2 Designated EHV charges'!$D:$P,COLUMN(H163)+5,FALSE)),"")</f>
        <v>0.05</v>
      </c>
    </row>
    <row r="164" spans="1:8" x14ac:dyDescent="0.2">
      <c r="A164" s="92">
        <f t="array" ref="A164">IFERROR(INDEX('Annex 2 Designated EHV charges'!$D$11:$D$400, MATCH(0, IF(ISBLANK('Annex 2 Designated EHV charges'!$D$11:$D$400),1, COUNTIF(A$4:$A163, 'Annex 2 Designated EHV charges'!$D$11:$D$400)), 0)),"")</f>
        <v>703</v>
      </c>
      <c r="B164" s="91">
        <f>IF($A164="","",VLOOKUP($A164,'Annex 2 Designated EHV charges'!$D:$O,2,0))</f>
        <v>703</v>
      </c>
      <c r="C164" s="92" t="str">
        <f>IF($A164="","",VLOOKUP($A164,'Annex 2 Designated EHV charges'!$D:$O,3,0))</f>
        <v>1170000369110</v>
      </c>
      <c r="D164" s="91" t="str">
        <f>IF($A164="","",VLOOKUP($A164,'Annex 2 Designated EHV charges'!$D:$O,4,0))</f>
        <v>Eakley Lanes Solar North</v>
      </c>
      <c r="E164" s="93" t="str">
        <f>IFERROR(IF(VLOOKUP($A164,'Annex 2 Designated EHV charges'!$D:$P,COLUMN(E164)+5,FALSE)=0,"",VLOOKUP($A164,'Annex 2 Designated EHV charges'!$D:$P,COLUMN(E164)+5,FALSE)),"")</f>
        <v/>
      </c>
      <c r="F164" s="303">
        <f>IFERROR(IF(VLOOKUP($A164,'Annex 2 Designated EHV charges'!$D:$P,COLUMN(F164)+5,FALSE)=0,"",VLOOKUP($A164,'Annex 2 Designated EHV charges'!$D:$P,COLUMN(F164)+5,FALSE)),"")</f>
        <v>355.78</v>
      </c>
      <c r="G164" s="303">
        <f>IFERROR(IF(VLOOKUP($A164,'Annex 2 Designated EHV charges'!$D:$P,COLUMN(G164)+5,FALSE)=0,"",VLOOKUP($A164,'Annex 2 Designated EHV charges'!$D:$P,COLUMN(G164)+5,FALSE)),"")</f>
        <v>0.05</v>
      </c>
      <c r="H164" s="303">
        <f>IFERROR(IF(VLOOKUP($A164,'Annex 2 Designated EHV charges'!$D:$P,COLUMN(H164)+5,FALSE)=0,"",VLOOKUP($A164,'Annex 2 Designated EHV charges'!$D:$P,COLUMN(H164)+5,FALSE)),"")</f>
        <v>0.05</v>
      </c>
    </row>
    <row r="165" spans="1:8" x14ac:dyDescent="0.2">
      <c r="A165" s="92">
        <f t="array" ref="A165">IFERROR(INDEX('Annex 2 Designated EHV charges'!$D$11:$D$400, MATCH(0, IF(ISBLANK('Annex 2 Designated EHV charges'!$D$11:$D$400),1, COUNTIF(A$4:$A164, 'Annex 2 Designated EHV charges'!$D$11:$D$400)), 0)),"")</f>
        <v>704</v>
      </c>
      <c r="B165" s="91">
        <f>IF($A165="","",VLOOKUP($A165,'Annex 2 Designated EHV charges'!$D:$O,2,0))</f>
        <v>704</v>
      </c>
      <c r="C165" s="92" t="str">
        <f>IF($A165="","",VLOOKUP($A165,'Annex 2 Designated EHV charges'!$D:$O,3,0))</f>
        <v>1170000369147</v>
      </c>
      <c r="D165" s="91" t="str">
        <f>IF($A165="","",VLOOKUP($A165,'Annex 2 Designated EHV charges'!$D:$O,4,0))</f>
        <v>Eakley Lanes Solar South</v>
      </c>
      <c r="E165" s="93">
        <f>IFERROR(IF(VLOOKUP($A165,'Annex 2 Designated EHV charges'!$D:$P,COLUMN(E165)+5,FALSE)=0,"",VLOOKUP($A165,'Annex 2 Designated EHV charges'!$D:$P,COLUMN(E165)+5,FALSE)),"")</f>
        <v>-3.6829999999999998</v>
      </c>
      <c r="F165" s="303">
        <f>IFERROR(IF(VLOOKUP($A165,'Annex 2 Designated EHV charges'!$D:$P,COLUMN(F165)+5,FALSE)=0,"",VLOOKUP($A165,'Annex 2 Designated EHV charges'!$D:$P,COLUMN(F165)+5,FALSE)),"")</f>
        <v>346.69</v>
      </c>
      <c r="G165" s="303">
        <f>IFERROR(IF(VLOOKUP($A165,'Annex 2 Designated EHV charges'!$D:$P,COLUMN(G165)+5,FALSE)=0,"",VLOOKUP($A165,'Annex 2 Designated EHV charges'!$D:$P,COLUMN(G165)+5,FALSE)),"")</f>
        <v>0.05</v>
      </c>
      <c r="H165" s="303">
        <f>IFERROR(IF(VLOOKUP($A165,'Annex 2 Designated EHV charges'!$D:$P,COLUMN(H165)+5,FALSE)=0,"",VLOOKUP($A165,'Annex 2 Designated EHV charges'!$D:$P,COLUMN(H165)+5,FALSE)),"")</f>
        <v>0.05</v>
      </c>
    </row>
    <row r="166" spans="1:8" x14ac:dyDescent="0.2">
      <c r="A166" s="92">
        <f t="array" ref="A166">IFERROR(INDEX('Annex 2 Designated EHV charges'!$D$11:$D$400, MATCH(0, IF(ISBLANK('Annex 2 Designated EHV charges'!$D$11:$D$400),1, COUNTIF(A$4:$A165, 'Annex 2 Designated EHV charges'!$D$11:$D$400)), 0)),"")</f>
        <v>661</v>
      </c>
      <c r="B166" s="91">
        <f>IF($A166="","",VLOOKUP($A166,'Annex 2 Designated EHV charges'!$D:$O,2,0))</f>
        <v>661</v>
      </c>
      <c r="C166" s="92" t="str">
        <f>IF($A166="","",VLOOKUP($A166,'Annex 2 Designated EHV charges'!$D:$O,3,0))</f>
        <v>1170000388752</v>
      </c>
      <c r="D166" s="91" t="str">
        <f>IF($A166="","",VLOOKUP($A166,'Annex 2 Designated EHV charges'!$D:$O,4,0))</f>
        <v>Welbeck Colliery PV</v>
      </c>
      <c r="E166" s="93" t="str">
        <f>IFERROR(IF(VLOOKUP($A166,'Annex 2 Designated EHV charges'!$D:$P,COLUMN(E166)+5,FALSE)=0,"",VLOOKUP($A166,'Annex 2 Designated EHV charges'!$D:$P,COLUMN(E166)+5,FALSE)),"")</f>
        <v/>
      </c>
      <c r="F166" s="303">
        <f>IFERROR(IF(VLOOKUP($A166,'Annex 2 Designated EHV charges'!$D:$P,COLUMN(F166)+5,FALSE)=0,"",VLOOKUP($A166,'Annex 2 Designated EHV charges'!$D:$P,COLUMN(F166)+5,FALSE)),"")</f>
        <v>499.75</v>
      </c>
      <c r="G166" s="303">
        <f>IFERROR(IF(VLOOKUP($A166,'Annex 2 Designated EHV charges'!$D:$P,COLUMN(G166)+5,FALSE)=0,"",VLOOKUP($A166,'Annex 2 Designated EHV charges'!$D:$P,COLUMN(G166)+5,FALSE)),"")</f>
        <v>0.05</v>
      </c>
      <c r="H166" s="303">
        <f>IFERROR(IF(VLOOKUP($A166,'Annex 2 Designated EHV charges'!$D:$P,COLUMN(H166)+5,FALSE)=0,"",VLOOKUP($A166,'Annex 2 Designated EHV charges'!$D:$P,COLUMN(H166)+5,FALSE)),"")</f>
        <v>0.05</v>
      </c>
    </row>
    <row r="167" spans="1:8" x14ac:dyDescent="0.2">
      <c r="A167" s="92">
        <f t="array" ref="A167">IFERROR(INDEX('Annex 2 Designated EHV charges'!$D$11:$D$400, MATCH(0, IF(ISBLANK('Annex 2 Designated EHV charges'!$D$11:$D$400),1, COUNTIF(A$4:$A166, 'Annex 2 Designated EHV charges'!$D$11:$D$400)), 0)),"")</f>
        <v>662</v>
      </c>
      <c r="B167" s="91">
        <f>IF($A167="","",VLOOKUP($A167,'Annex 2 Designated EHV charges'!$D:$O,2,0))</f>
        <v>662</v>
      </c>
      <c r="C167" s="92" t="str">
        <f>IF($A167="","",VLOOKUP($A167,'Annex 2 Designated EHV charges'!$D:$O,3,0))</f>
        <v>1170000394979</v>
      </c>
      <c r="D167" s="91" t="str">
        <f>IF($A167="","",VLOOKUP($A167,'Annex 2 Designated EHV charges'!$D:$O,4,0))</f>
        <v>Newton Road PV</v>
      </c>
      <c r="E167" s="93" t="str">
        <f>IFERROR(IF(VLOOKUP($A167,'Annex 2 Designated EHV charges'!$D:$P,COLUMN(E167)+5,FALSE)=0,"",VLOOKUP($A167,'Annex 2 Designated EHV charges'!$D:$P,COLUMN(E167)+5,FALSE)),"")</f>
        <v/>
      </c>
      <c r="F167" s="303">
        <f>IFERROR(IF(VLOOKUP($A167,'Annex 2 Designated EHV charges'!$D:$P,COLUMN(F167)+5,FALSE)=0,"",VLOOKUP($A167,'Annex 2 Designated EHV charges'!$D:$P,COLUMN(F167)+5,FALSE)),"")</f>
        <v>573.99</v>
      </c>
      <c r="G167" s="303">
        <f>IFERROR(IF(VLOOKUP($A167,'Annex 2 Designated EHV charges'!$D:$P,COLUMN(G167)+5,FALSE)=0,"",VLOOKUP($A167,'Annex 2 Designated EHV charges'!$D:$P,COLUMN(G167)+5,FALSE)),"")</f>
        <v>0.05</v>
      </c>
      <c r="H167" s="303">
        <f>IFERROR(IF(VLOOKUP($A167,'Annex 2 Designated EHV charges'!$D:$P,COLUMN(H167)+5,FALSE)=0,"",VLOOKUP($A167,'Annex 2 Designated EHV charges'!$D:$P,COLUMN(H167)+5,FALSE)),"")</f>
        <v>0.05</v>
      </c>
    </row>
    <row r="168" spans="1:8" x14ac:dyDescent="0.2">
      <c r="A168" s="92">
        <f t="array" ref="A168">IFERROR(INDEX('Annex 2 Designated EHV charges'!$D$11:$D$400, MATCH(0, IF(ISBLANK('Annex 2 Designated EHV charges'!$D$11:$D$400),1, COUNTIF(A$4:$A167, 'Annex 2 Designated EHV charges'!$D$11:$D$400)), 0)),"")</f>
        <v>663</v>
      </c>
      <c r="B168" s="91">
        <f>IF($A168="","",VLOOKUP($A168,'Annex 2 Designated EHV charges'!$D:$O,2,0))</f>
        <v>663</v>
      </c>
      <c r="C168" s="92" t="str">
        <f>IF($A168="","",VLOOKUP($A168,'Annex 2 Designated EHV charges'!$D:$O,3,0))</f>
        <v>1170000395963</v>
      </c>
      <c r="D168" s="91" t="str">
        <f>IF($A168="","",VLOOKUP($A168,'Annex 2 Designated EHV charges'!$D:$O,4,0))</f>
        <v>New Albion Wind Farm</v>
      </c>
      <c r="E168" s="93" t="str">
        <f>IFERROR(IF(VLOOKUP($A168,'Annex 2 Designated EHV charges'!$D:$P,COLUMN(E168)+5,FALSE)=0,"",VLOOKUP($A168,'Annex 2 Designated EHV charges'!$D:$P,COLUMN(E168)+5,FALSE)),"")</f>
        <v/>
      </c>
      <c r="F168" s="303">
        <f>IFERROR(IF(VLOOKUP($A168,'Annex 2 Designated EHV charges'!$D:$P,COLUMN(F168)+5,FALSE)=0,"",VLOOKUP($A168,'Annex 2 Designated EHV charges'!$D:$P,COLUMN(F168)+5,FALSE)),"")</f>
        <v>5291.24</v>
      </c>
      <c r="G168" s="303">
        <f>IFERROR(IF(VLOOKUP($A168,'Annex 2 Designated EHV charges'!$D:$P,COLUMN(G168)+5,FALSE)=0,"",VLOOKUP($A168,'Annex 2 Designated EHV charges'!$D:$P,COLUMN(G168)+5,FALSE)),"")</f>
        <v>0.05</v>
      </c>
      <c r="H168" s="303">
        <f>IFERROR(IF(VLOOKUP($A168,'Annex 2 Designated EHV charges'!$D:$P,COLUMN(H168)+5,FALSE)=0,"",VLOOKUP($A168,'Annex 2 Designated EHV charges'!$D:$P,COLUMN(H168)+5,FALSE)),"")</f>
        <v>0.05</v>
      </c>
    </row>
    <row r="169" spans="1:8" x14ac:dyDescent="0.2">
      <c r="A169" s="92">
        <f t="array" ref="A169">IFERROR(INDEX('Annex 2 Designated EHV charges'!$D$11:$D$400, MATCH(0, IF(ISBLANK('Annex 2 Designated EHV charges'!$D$11:$D$400),1, COUNTIF(A$4:$A168, 'Annex 2 Designated EHV charges'!$D$11:$D$400)), 0)),"")</f>
        <v>664</v>
      </c>
      <c r="B169" s="91">
        <f>IF($A169="","",VLOOKUP($A169,'Annex 2 Designated EHV charges'!$D:$O,2,0))</f>
        <v>664</v>
      </c>
      <c r="C169" s="92" t="str">
        <f>IF($A169="","",VLOOKUP($A169,'Annex 2 Designated EHV charges'!$D:$O,3,0))</f>
        <v>1170000400781</v>
      </c>
      <c r="D169" s="91" t="str">
        <f>IF($A169="","",VLOOKUP($A169,'Annex 2 Designated EHV charges'!$D:$O,4,0))</f>
        <v>Moat Farm PV</v>
      </c>
      <c r="E169" s="93" t="str">
        <f>IFERROR(IF(VLOOKUP($A169,'Annex 2 Designated EHV charges'!$D:$P,COLUMN(E169)+5,FALSE)=0,"",VLOOKUP($A169,'Annex 2 Designated EHV charges'!$D:$P,COLUMN(E169)+5,FALSE)),"")</f>
        <v/>
      </c>
      <c r="F169" s="303">
        <f>IFERROR(IF(VLOOKUP($A169,'Annex 2 Designated EHV charges'!$D:$P,COLUMN(F169)+5,FALSE)=0,"",VLOOKUP($A169,'Annex 2 Designated EHV charges'!$D:$P,COLUMN(F169)+5,FALSE)),"")</f>
        <v>738.38</v>
      </c>
      <c r="G169" s="303">
        <f>IFERROR(IF(VLOOKUP($A169,'Annex 2 Designated EHV charges'!$D:$P,COLUMN(G169)+5,FALSE)=0,"",VLOOKUP($A169,'Annex 2 Designated EHV charges'!$D:$P,COLUMN(G169)+5,FALSE)),"")</f>
        <v>0.05</v>
      </c>
      <c r="H169" s="303">
        <f>IFERROR(IF(VLOOKUP($A169,'Annex 2 Designated EHV charges'!$D:$P,COLUMN(H169)+5,FALSE)=0,"",VLOOKUP($A169,'Annex 2 Designated EHV charges'!$D:$P,COLUMN(H169)+5,FALSE)),"")</f>
        <v>0.05</v>
      </c>
    </row>
    <row r="170" spans="1:8" x14ac:dyDescent="0.2">
      <c r="A170" s="92">
        <f t="array" ref="A170">IFERROR(INDEX('Annex 2 Designated EHV charges'!$D$11:$D$400, MATCH(0, IF(ISBLANK('Annex 2 Designated EHV charges'!$D$11:$D$400),1, COUNTIF(A$4:$A169, 'Annex 2 Designated EHV charges'!$D$11:$D$400)), 0)),"")</f>
        <v>665</v>
      </c>
      <c r="B170" s="91">
        <f>IF($A170="","",VLOOKUP($A170,'Annex 2 Designated EHV charges'!$D:$O,2,0))</f>
        <v>665</v>
      </c>
      <c r="C170" s="92" t="str">
        <f>IF($A170="","",VLOOKUP($A170,'Annex 2 Designated EHV charges'!$D:$O,3,0))</f>
        <v>1170000407884</v>
      </c>
      <c r="D170" s="91" t="str">
        <f>IF($A170="","",VLOOKUP($A170,'Annex 2 Designated EHV charges'!$D:$O,4,0))</f>
        <v>Bilsthorpe Solar</v>
      </c>
      <c r="E170" s="93" t="str">
        <f>IFERROR(IF(VLOOKUP($A170,'Annex 2 Designated EHV charges'!$D:$P,COLUMN(E170)+5,FALSE)=0,"",VLOOKUP($A170,'Annex 2 Designated EHV charges'!$D:$P,COLUMN(E170)+5,FALSE)),"")</f>
        <v/>
      </c>
      <c r="F170" s="303">
        <f>IFERROR(IF(VLOOKUP($A170,'Annex 2 Designated EHV charges'!$D:$P,COLUMN(F170)+5,FALSE)=0,"",VLOOKUP($A170,'Annex 2 Designated EHV charges'!$D:$P,COLUMN(F170)+5,FALSE)),"")</f>
        <v>1243.8</v>
      </c>
      <c r="G170" s="303">
        <f>IFERROR(IF(VLOOKUP($A170,'Annex 2 Designated EHV charges'!$D:$P,COLUMN(G170)+5,FALSE)=0,"",VLOOKUP($A170,'Annex 2 Designated EHV charges'!$D:$P,COLUMN(G170)+5,FALSE)),"")</f>
        <v>0.05</v>
      </c>
      <c r="H170" s="303">
        <f>IFERROR(IF(VLOOKUP($A170,'Annex 2 Designated EHV charges'!$D:$P,COLUMN(H170)+5,FALSE)=0,"",VLOOKUP($A170,'Annex 2 Designated EHV charges'!$D:$P,COLUMN(H170)+5,FALSE)),"")</f>
        <v>0.05</v>
      </c>
    </row>
    <row r="171" spans="1:8" x14ac:dyDescent="0.2">
      <c r="A171" s="92">
        <f t="array" ref="A171">IFERROR(INDEX('Annex 2 Designated EHV charges'!$D$11:$D$400, MATCH(0, IF(ISBLANK('Annex 2 Designated EHV charges'!$D$11:$D$400),1, COUNTIF(A$4:$A170, 'Annex 2 Designated EHV charges'!$D$11:$D$400)), 0)),"")</f>
        <v>666</v>
      </c>
      <c r="B171" s="91">
        <f>IF($A171="","",VLOOKUP($A171,'Annex 2 Designated EHV charges'!$D:$O,2,0))</f>
        <v>666</v>
      </c>
      <c r="C171" s="92" t="str">
        <f>IF($A171="","",VLOOKUP($A171,'Annex 2 Designated EHV charges'!$D:$O,3,0))</f>
        <v>1170000409701</v>
      </c>
      <c r="D171" s="91" t="str">
        <f>IF($A171="","",VLOOKUP($A171,'Annex 2 Designated EHV charges'!$D:$O,4,0))</f>
        <v>Hall Farm Site PV  1</v>
      </c>
      <c r="E171" s="93" t="str">
        <f>IFERROR(IF(VLOOKUP($A171,'Annex 2 Designated EHV charges'!$D:$P,COLUMN(E171)+5,FALSE)=0,"",VLOOKUP($A171,'Annex 2 Designated EHV charges'!$D:$P,COLUMN(E171)+5,FALSE)),"")</f>
        <v/>
      </c>
      <c r="F171" s="303">
        <f>IFERROR(IF(VLOOKUP($A171,'Annex 2 Designated EHV charges'!$D:$P,COLUMN(F171)+5,FALSE)=0,"",VLOOKUP($A171,'Annex 2 Designated EHV charges'!$D:$P,COLUMN(F171)+5,FALSE)),"")</f>
        <v>148.07</v>
      </c>
      <c r="G171" s="303">
        <f>IFERROR(IF(VLOOKUP($A171,'Annex 2 Designated EHV charges'!$D:$P,COLUMN(G171)+5,FALSE)=0,"",VLOOKUP($A171,'Annex 2 Designated EHV charges'!$D:$P,COLUMN(G171)+5,FALSE)),"")</f>
        <v>0.05</v>
      </c>
      <c r="H171" s="303">
        <f>IFERROR(IF(VLOOKUP($A171,'Annex 2 Designated EHV charges'!$D:$P,COLUMN(H171)+5,FALSE)=0,"",VLOOKUP($A171,'Annex 2 Designated EHV charges'!$D:$P,COLUMN(H171)+5,FALSE)),"")</f>
        <v>0.05</v>
      </c>
    </row>
    <row r="172" spans="1:8" x14ac:dyDescent="0.2">
      <c r="A172" s="92">
        <f t="array" ref="A172">IFERROR(INDEX('Annex 2 Designated EHV charges'!$D$11:$D$400, MATCH(0, IF(ISBLANK('Annex 2 Designated EHV charges'!$D$11:$D$400),1, COUNTIF(A$4:$A171, 'Annex 2 Designated EHV charges'!$D$11:$D$400)), 0)),"")</f>
        <v>667</v>
      </c>
      <c r="B172" s="91">
        <f>IF($A172="","",VLOOKUP($A172,'Annex 2 Designated EHV charges'!$D:$O,2,0))</f>
        <v>667</v>
      </c>
      <c r="C172" s="92" t="str">
        <f>IF($A172="","",VLOOKUP($A172,'Annex 2 Designated EHV charges'!$D:$O,3,0))</f>
        <v>1170000415955</v>
      </c>
      <c r="D172" s="91" t="str">
        <f>IF($A172="","",VLOOKUP($A172,'Annex 2 Designated EHV charges'!$D:$O,4,0))</f>
        <v>Gaultney Solar Park</v>
      </c>
      <c r="E172" s="93" t="str">
        <f>IFERROR(IF(VLOOKUP($A172,'Annex 2 Designated EHV charges'!$D:$P,COLUMN(E172)+5,FALSE)=0,"",VLOOKUP($A172,'Annex 2 Designated EHV charges'!$D:$P,COLUMN(E172)+5,FALSE)),"")</f>
        <v/>
      </c>
      <c r="F172" s="303">
        <f>IFERROR(IF(VLOOKUP($A172,'Annex 2 Designated EHV charges'!$D:$P,COLUMN(F172)+5,FALSE)=0,"",VLOOKUP($A172,'Annex 2 Designated EHV charges'!$D:$P,COLUMN(F172)+5,FALSE)),"")</f>
        <v>381.32</v>
      </c>
      <c r="G172" s="303">
        <f>IFERROR(IF(VLOOKUP($A172,'Annex 2 Designated EHV charges'!$D:$P,COLUMN(G172)+5,FALSE)=0,"",VLOOKUP($A172,'Annex 2 Designated EHV charges'!$D:$P,COLUMN(G172)+5,FALSE)),"")</f>
        <v>0.05</v>
      </c>
      <c r="H172" s="303">
        <f>IFERROR(IF(VLOOKUP($A172,'Annex 2 Designated EHV charges'!$D:$P,COLUMN(H172)+5,FALSE)=0,"",VLOOKUP($A172,'Annex 2 Designated EHV charges'!$D:$P,COLUMN(H172)+5,FALSE)),"")</f>
        <v>0.05</v>
      </c>
    </row>
    <row r="173" spans="1:8" x14ac:dyDescent="0.2">
      <c r="A173" s="92">
        <f t="array" ref="A173">IFERROR(INDEX('Annex 2 Designated EHV charges'!$D$11:$D$400, MATCH(0, IF(ISBLANK('Annex 2 Designated EHV charges'!$D$11:$D$400),1, COUNTIF(A$4:$A172, 'Annex 2 Designated EHV charges'!$D$11:$D$400)), 0)),"")</f>
        <v>668</v>
      </c>
      <c r="B173" s="91">
        <f>IF($A173="","",VLOOKUP($A173,'Annex 2 Designated EHV charges'!$D:$O,2,0))</f>
        <v>668</v>
      </c>
      <c r="C173" s="92" t="str">
        <f>IF($A173="","",VLOOKUP($A173,'Annex 2 Designated EHV charges'!$D:$O,3,0))</f>
        <v>1170000413708</v>
      </c>
      <c r="D173" s="91" t="str">
        <f>IF($A173="","",VLOOKUP($A173,'Annex 2 Designated EHV charges'!$D:$O,4,0))</f>
        <v>Fiskerton Solar Farm</v>
      </c>
      <c r="E173" s="93" t="str">
        <f>IFERROR(IF(VLOOKUP($A173,'Annex 2 Designated EHV charges'!$D:$P,COLUMN(E173)+5,FALSE)=0,"",VLOOKUP($A173,'Annex 2 Designated EHV charges'!$D:$P,COLUMN(E173)+5,FALSE)),"")</f>
        <v/>
      </c>
      <c r="F173" s="303">
        <f>IFERROR(IF(VLOOKUP($A173,'Annex 2 Designated EHV charges'!$D:$P,COLUMN(F173)+5,FALSE)=0,"",VLOOKUP($A173,'Annex 2 Designated EHV charges'!$D:$P,COLUMN(F173)+5,FALSE)),"")</f>
        <v>311.79000000000002</v>
      </c>
      <c r="G173" s="303">
        <f>IFERROR(IF(VLOOKUP($A173,'Annex 2 Designated EHV charges'!$D:$P,COLUMN(G173)+5,FALSE)=0,"",VLOOKUP($A173,'Annex 2 Designated EHV charges'!$D:$P,COLUMN(G173)+5,FALSE)),"")</f>
        <v>0.05</v>
      </c>
      <c r="H173" s="303">
        <f>IFERROR(IF(VLOOKUP($A173,'Annex 2 Designated EHV charges'!$D:$P,COLUMN(H173)+5,FALSE)=0,"",VLOOKUP($A173,'Annex 2 Designated EHV charges'!$D:$P,COLUMN(H173)+5,FALSE)),"")</f>
        <v>0.05</v>
      </c>
    </row>
    <row r="174" spans="1:8" x14ac:dyDescent="0.2">
      <c r="A174" s="92">
        <f t="array" ref="A174">IFERROR(INDEX('Annex 2 Designated EHV charges'!$D$11:$D$400, MATCH(0, IF(ISBLANK('Annex 2 Designated EHV charges'!$D$11:$D$400),1, COUNTIF(A$4:$A173, 'Annex 2 Designated EHV charges'!$D$11:$D$400)), 0)),"")</f>
        <v>669</v>
      </c>
      <c r="B174" s="91">
        <f>IF($A174="","",VLOOKUP($A174,'Annex 2 Designated EHV charges'!$D:$O,2,0))</f>
        <v>669</v>
      </c>
      <c r="C174" s="92" t="str">
        <f>IF($A174="","",VLOOKUP($A174,'Annex 2 Designated EHV charges'!$D:$O,3,0))</f>
        <v>1170000424913</v>
      </c>
      <c r="D174" s="91" t="str">
        <f>IF($A174="","",VLOOKUP($A174,'Annex 2 Designated EHV charges'!$D:$O,4,0))</f>
        <v>Mount Mill Solar Park</v>
      </c>
      <c r="E174" s="93" t="str">
        <f>IFERROR(IF(VLOOKUP($A174,'Annex 2 Designated EHV charges'!$D:$P,COLUMN(E174)+5,FALSE)=0,"",VLOOKUP($A174,'Annex 2 Designated EHV charges'!$D:$P,COLUMN(E174)+5,FALSE)),"")</f>
        <v/>
      </c>
      <c r="F174" s="303">
        <f>IFERROR(IF(VLOOKUP($A174,'Annex 2 Designated EHV charges'!$D:$P,COLUMN(F174)+5,FALSE)=0,"",VLOOKUP($A174,'Annex 2 Designated EHV charges'!$D:$P,COLUMN(F174)+5,FALSE)),"")</f>
        <v>1079.8399999999999</v>
      </c>
      <c r="G174" s="303">
        <f>IFERROR(IF(VLOOKUP($A174,'Annex 2 Designated EHV charges'!$D:$P,COLUMN(G174)+5,FALSE)=0,"",VLOOKUP($A174,'Annex 2 Designated EHV charges'!$D:$P,COLUMN(G174)+5,FALSE)),"")</f>
        <v>0.05</v>
      </c>
      <c r="H174" s="303">
        <f>IFERROR(IF(VLOOKUP($A174,'Annex 2 Designated EHV charges'!$D:$P,COLUMN(H174)+5,FALSE)=0,"",VLOOKUP($A174,'Annex 2 Designated EHV charges'!$D:$P,COLUMN(H174)+5,FALSE)),"")</f>
        <v>0.05</v>
      </c>
    </row>
    <row r="175" spans="1:8" x14ac:dyDescent="0.2">
      <c r="A175" s="92">
        <f t="array" ref="A175">IFERROR(INDEX('Annex 2 Designated EHV charges'!$D$11:$D$400, MATCH(0, IF(ISBLANK('Annex 2 Designated EHV charges'!$D$11:$D$400),1, COUNTIF(A$4:$A174, 'Annex 2 Designated EHV charges'!$D$11:$D$400)), 0)),"")</f>
        <v>670</v>
      </c>
      <c r="B175" s="91">
        <f>IF($A175="","",VLOOKUP($A175,'Annex 2 Designated EHV charges'!$D:$O,2,0))</f>
        <v>670</v>
      </c>
      <c r="C175" s="92" t="str">
        <f>IF($A175="","",VLOOKUP($A175,'Annex 2 Designated EHV charges'!$D:$O,3,0))</f>
        <v>1170000427180</v>
      </c>
      <c r="D175" s="91" t="str">
        <f>IF($A175="","",VLOOKUP($A175,'Annex 2 Designated EHV charges'!$D:$O,4,0))</f>
        <v>Podington Airfield WF</v>
      </c>
      <c r="E175" s="93" t="str">
        <f>IFERROR(IF(VLOOKUP($A175,'Annex 2 Designated EHV charges'!$D:$P,COLUMN(E175)+5,FALSE)=0,"",VLOOKUP($A175,'Annex 2 Designated EHV charges'!$D:$P,COLUMN(E175)+5,FALSE)),"")</f>
        <v/>
      </c>
      <c r="F175" s="303">
        <f>IFERROR(IF(VLOOKUP($A175,'Annex 2 Designated EHV charges'!$D:$P,COLUMN(F175)+5,FALSE)=0,"",VLOOKUP($A175,'Annex 2 Designated EHV charges'!$D:$P,COLUMN(F175)+5,FALSE)),"")</f>
        <v>7332.53</v>
      </c>
      <c r="G175" s="303">
        <f>IFERROR(IF(VLOOKUP($A175,'Annex 2 Designated EHV charges'!$D:$P,COLUMN(G175)+5,FALSE)=0,"",VLOOKUP($A175,'Annex 2 Designated EHV charges'!$D:$P,COLUMN(G175)+5,FALSE)),"")</f>
        <v>0.05</v>
      </c>
      <c r="H175" s="303">
        <f>IFERROR(IF(VLOOKUP($A175,'Annex 2 Designated EHV charges'!$D:$P,COLUMN(H175)+5,FALSE)=0,"",VLOOKUP($A175,'Annex 2 Designated EHV charges'!$D:$P,COLUMN(H175)+5,FALSE)),"")</f>
        <v>0.05</v>
      </c>
    </row>
    <row r="176" spans="1:8" x14ac:dyDescent="0.2">
      <c r="A176" s="92">
        <f t="array" ref="A176">IFERROR(INDEX('Annex 2 Designated EHV charges'!$D$11:$D$400, MATCH(0, IF(ISBLANK('Annex 2 Designated EHV charges'!$D$11:$D$400),1, COUNTIF(A$4:$A175, 'Annex 2 Designated EHV charges'!$D$11:$D$400)), 0)),"")</f>
        <v>671</v>
      </c>
      <c r="B176" s="91">
        <f>IF($A176="","",VLOOKUP($A176,'Annex 2 Designated EHV charges'!$D:$O,2,0))</f>
        <v>671</v>
      </c>
      <c r="C176" s="92" t="str">
        <f>IF($A176="","",VLOOKUP($A176,'Annex 2 Designated EHV charges'!$D:$O,3,0))</f>
        <v>1170000428537</v>
      </c>
      <c r="D176" s="91" t="str">
        <f>IF($A176="","",VLOOKUP($A176,'Annex 2 Designated EHV charges'!$D:$O,4,0))</f>
        <v>Branston South PV Farm</v>
      </c>
      <c r="E176" s="93" t="str">
        <f>IFERROR(IF(VLOOKUP($A176,'Annex 2 Designated EHV charges'!$D:$P,COLUMN(E176)+5,FALSE)=0,"",VLOOKUP($A176,'Annex 2 Designated EHV charges'!$D:$P,COLUMN(E176)+5,FALSE)),"")</f>
        <v/>
      </c>
      <c r="F176" s="303">
        <f>IFERROR(IF(VLOOKUP($A176,'Annex 2 Designated EHV charges'!$D:$P,COLUMN(F176)+5,FALSE)=0,"",VLOOKUP($A176,'Annex 2 Designated EHV charges'!$D:$P,COLUMN(F176)+5,FALSE)),"")</f>
        <v>1600.29</v>
      </c>
      <c r="G176" s="303">
        <f>IFERROR(IF(VLOOKUP($A176,'Annex 2 Designated EHV charges'!$D:$P,COLUMN(G176)+5,FALSE)=0,"",VLOOKUP($A176,'Annex 2 Designated EHV charges'!$D:$P,COLUMN(G176)+5,FALSE)),"")</f>
        <v>0.05</v>
      </c>
      <c r="H176" s="303">
        <f>IFERROR(IF(VLOOKUP($A176,'Annex 2 Designated EHV charges'!$D:$P,COLUMN(H176)+5,FALSE)=0,"",VLOOKUP($A176,'Annex 2 Designated EHV charges'!$D:$P,COLUMN(H176)+5,FALSE)),"")</f>
        <v>0.05</v>
      </c>
    </row>
    <row r="177" spans="1:8" x14ac:dyDescent="0.2">
      <c r="A177" s="92">
        <f t="array" ref="A177">IFERROR(INDEX('Annex 2 Designated EHV charges'!$D$11:$D$400, MATCH(0, IF(ISBLANK('Annex 2 Designated EHV charges'!$D$11:$D$400),1, COUNTIF(A$4:$A176, 'Annex 2 Designated EHV charges'!$D$11:$D$400)), 0)),"")</f>
        <v>672</v>
      </c>
      <c r="B177" s="91">
        <f>IF($A177="","",VLOOKUP($A177,'Annex 2 Designated EHV charges'!$D:$O,2,0))</f>
        <v>672</v>
      </c>
      <c r="C177" s="92" t="str">
        <f>IF($A177="","",VLOOKUP($A177,'Annex 2 Designated EHV charges'!$D:$O,3,0))</f>
        <v>1170000430191</v>
      </c>
      <c r="D177" s="91" t="str">
        <f>IF($A177="","",VLOOKUP($A177,'Annex 2 Designated EHV charges'!$D:$O,4,0))</f>
        <v>Eakring Solar Farm</v>
      </c>
      <c r="E177" s="93" t="str">
        <f>IFERROR(IF(VLOOKUP($A177,'Annex 2 Designated EHV charges'!$D:$P,COLUMN(E177)+5,FALSE)=0,"",VLOOKUP($A177,'Annex 2 Designated EHV charges'!$D:$P,COLUMN(E177)+5,FALSE)),"")</f>
        <v/>
      </c>
      <c r="F177" s="303">
        <f>IFERROR(IF(VLOOKUP($A177,'Annex 2 Designated EHV charges'!$D:$P,COLUMN(F177)+5,FALSE)=0,"",VLOOKUP($A177,'Annex 2 Designated EHV charges'!$D:$P,COLUMN(F177)+5,FALSE)),"")</f>
        <v>510.1</v>
      </c>
      <c r="G177" s="303">
        <f>IFERROR(IF(VLOOKUP($A177,'Annex 2 Designated EHV charges'!$D:$P,COLUMN(G177)+5,FALSE)=0,"",VLOOKUP($A177,'Annex 2 Designated EHV charges'!$D:$P,COLUMN(G177)+5,FALSE)),"")</f>
        <v>0.05</v>
      </c>
      <c r="H177" s="303">
        <f>IFERROR(IF(VLOOKUP($A177,'Annex 2 Designated EHV charges'!$D:$P,COLUMN(H177)+5,FALSE)=0,"",VLOOKUP($A177,'Annex 2 Designated EHV charges'!$D:$P,COLUMN(H177)+5,FALSE)),"")</f>
        <v>0.05</v>
      </c>
    </row>
    <row r="178" spans="1:8" x14ac:dyDescent="0.2">
      <c r="A178" s="92">
        <f t="array" ref="A178">IFERROR(INDEX('Annex 2 Designated EHV charges'!$D$11:$D$400, MATCH(0, IF(ISBLANK('Annex 2 Designated EHV charges'!$D$11:$D$400),1, COUNTIF(A$4:$A177, 'Annex 2 Designated EHV charges'!$D$11:$D$400)), 0)),"")</f>
        <v>673</v>
      </c>
      <c r="B178" s="91">
        <f>IF($A178="","",VLOOKUP($A178,'Annex 2 Designated EHV charges'!$D:$O,2,0))</f>
        <v>673</v>
      </c>
      <c r="C178" s="92" t="str">
        <f>IF($A178="","",VLOOKUP($A178,'Annex 2 Designated EHV charges'!$D:$O,3,0))</f>
        <v>1170000439886</v>
      </c>
      <c r="D178" s="91" t="str">
        <f>IF($A178="","",VLOOKUP($A178,'Annex 2 Designated EHV charges'!$D:$O,4,0))</f>
        <v>Ragdale PV Solar Park</v>
      </c>
      <c r="E178" s="93" t="str">
        <f>IFERROR(IF(VLOOKUP($A178,'Annex 2 Designated EHV charges'!$D:$P,COLUMN(E178)+5,FALSE)=0,"",VLOOKUP($A178,'Annex 2 Designated EHV charges'!$D:$P,COLUMN(E178)+5,FALSE)),"")</f>
        <v/>
      </c>
      <c r="F178" s="303">
        <f>IFERROR(IF(VLOOKUP($A178,'Annex 2 Designated EHV charges'!$D:$P,COLUMN(F178)+5,FALSE)=0,"",VLOOKUP($A178,'Annex 2 Designated EHV charges'!$D:$P,COLUMN(F178)+5,FALSE)),"")</f>
        <v>2639.73</v>
      </c>
      <c r="G178" s="303">
        <f>IFERROR(IF(VLOOKUP($A178,'Annex 2 Designated EHV charges'!$D:$P,COLUMN(G178)+5,FALSE)=0,"",VLOOKUP($A178,'Annex 2 Designated EHV charges'!$D:$P,COLUMN(G178)+5,FALSE)),"")</f>
        <v>0.05</v>
      </c>
      <c r="H178" s="303">
        <f>IFERROR(IF(VLOOKUP($A178,'Annex 2 Designated EHV charges'!$D:$P,COLUMN(H178)+5,FALSE)=0,"",VLOOKUP($A178,'Annex 2 Designated EHV charges'!$D:$P,COLUMN(H178)+5,FALSE)),"")</f>
        <v>0.05</v>
      </c>
    </row>
    <row r="179" spans="1:8" x14ac:dyDescent="0.2">
      <c r="A179" s="92">
        <f t="array" ref="A179">IFERROR(INDEX('Annex 2 Designated EHV charges'!$D$11:$D$400, MATCH(0, IF(ISBLANK('Annex 2 Designated EHV charges'!$D$11:$D$400),1, COUNTIF(A$4:$A178, 'Annex 2 Designated EHV charges'!$D$11:$D$400)), 0)),"")</f>
        <v>674</v>
      </c>
      <c r="B179" s="91">
        <f>IF($A179="","",VLOOKUP($A179,'Annex 2 Designated EHV charges'!$D:$O,2,0))</f>
        <v>674</v>
      </c>
      <c r="C179" s="92" t="str">
        <f>IF($A179="","",VLOOKUP($A179,'Annex 2 Designated EHV charges'!$D:$O,3,0))</f>
        <v>1170000438321</v>
      </c>
      <c r="D179" s="91" t="str">
        <f>IF($A179="","",VLOOKUP($A179,'Annex 2 Designated EHV charges'!$D:$O,4,0))</f>
        <v>Thoresby Solar Farm</v>
      </c>
      <c r="E179" s="93" t="str">
        <f>IFERROR(IF(VLOOKUP($A179,'Annex 2 Designated EHV charges'!$D:$P,COLUMN(E179)+5,FALSE)=0,"",VLOOKUP($A179,'Annex 2 Designated EHV charges'!$D:$P,COLUMN(E179)+5,FALSE)),"")</f>
        <v/>
      </c>
      <c r="F179" s="303">
        <f>IFERROR(IF(VLOOKUP($A179,'Annex 2 Designated EHV charges'!$D:$P,COLUMN(F179)+5,FALSE)=0,"",VLOOKUP($A179,'Annex 2 Designated EHV charges'!$D:$P,COLUMN(F179)+5,FALSE)),"")</f>
        <v>317.38</v>
      </c>
      <c r="G179" s="303">
        <f>IFERROR(IF(VLOOKUP($A179,'Annex 2 Designated EHV charges'!$D:$P,COLUMN(G179)+5,FALSE)=0,"",VLOOKUP($A179,'Annex 2 Designated EHV charges'!$D:$P,COLUMN(G179)+5,FALSE)),"")</f>
        <v>0.05</v>
      </c>
      <c r="H179" s="303">
        <f>IFERROR(IF(VLOOKUP($A179,'Annex 2 Designated EHV charges'!$D:$P,COLUMN(H179)+5,FALSE)=0,"",VLOOKUP($A179,'Annex 2 Designated EHV charges'!$D:$P,COLUMN(H179)+5,FALSE)),"")</f>
        <v>0.05</v>
      </c>
    </row>
    <row r="180" spans="1:8" x14ac:dyDescent="0.2">
      <c r="A180" s="92">
        <f t="array" ref="A180">IFERROR(INDEX('Annex 2 Designated EHV charges'!$D$11:$D$400, MATCH(0, IF(ISBLANK('Annex 2 Designated EHV charges'!$D$11:$D$400),1, COUNTIF(A$4:$A179, 'Annex 2 Designated EHV charges'!$D$11:$D$400)), 0)),"")</f>
        <v>675</v>
      </c>
      <c r="B180" s="91">
        <f>IF($A180="","",VLOOKUP($A180,'Annex 2 Designated EHV charges'!$D:$O,2,0))</f>
        <v>675</v>
      </c>
      <c r="C180" s="92" t="str">
        <f>IF($A180="","",VLOOKUP($A180,'Annex 2 Designated EHV charges'!$D:$O,3,0))</f>
        <v>1170000437220</v>
      </c>
      <c r="D180" s="91" t="str">
        <f>IF($A180="","",VLOOKUP($A180,'Annex 2 Designated EHV charges'!$D:$O,4,0))</f>
        <v>Welbeck Solar Farm</v>
      </c>
      <c r="E180" s="93" t="str">
        <f>IFERROR(IF(VLOOKUP($A180,'Annex 2 Designated EHV charges'!$D:$P,COLUMN(E180)+5,FALSE)=0,"",VLOOKUP($A180,'Annex 2 Designated EHV charges'!$D:$P,COLUMN(E180)+5,FALSE)),"")</f>
        <v/>
      </c>
      <c r="F180" s="303">
        <f>IFERROR(IF(VLOOKUP($A180,'Annex 2 Designated EHV charges'!$D:$P,COLUMN(F180)+5,FALSE)=0,"",VLOOKUP($A180,'Annex 2 Designated EHV charges'!$D:$P,COLUMN(F180)+5,FALSE)),"")</f>
        <v>2131.48</v>
      </c>
      <c r="G180" s="303">
        <f>IFERROR(IF(VLOOKUP($A180,'Annex 2 Designated EHV charges'!$D:$P,COLUMN(G180)+5,FALSE)=0,"",VLOOKUP($A180,'Annex 2 Designated EHV charges'!$D:$P,COLUMN(G180)+5,FALSE)),"")</f>
        <v>0.05</v>
      </c>
      <c r="H180" s="303">
        <f>IFERROR(IF(VLOOKUP($A180,'Annex 2 Designated EHV charges'!$D:$P,COLUMN(H180)+5,FALSE)=0,"",VLOOKUP($A180,'Annex 2 Designated EHV charges'!$D:$P,COLUMN(H180)+5,FALSE)),"")</f>
        <v>0.05</v>
      </c>
    </row>
    <row r="181" spans="1:8" x14ac:dyDescent="0.2">
      <c r="A181" s="92">
        <f t="array" ref="A181">IFERROR(INDEX('Annex 2 Designated EHV charges'!$D$11:$D$400, MATCH(0, IF(ISBLANK('Annex 2 Designated EHV charges'!$D$11:$D$400),1, COUNTIF(A$4:$A180, 'Annex 2 Designated EHV charges'!$D$11:$D$400)), 0)),"")</f>
        <v>676</v>
      </c>
      <c r="B181" s="91">
        <f>IF($A181="","",VLOOKUP($A181,'Annex 2 Designated EHV charges'!$D:$O,2,0))</f>
        <v>676</v>
      </c>
      <c r="C181" s="92" t="str">
        <f>IF($A181="","",VLOOKUP($A181,'Annex 2 Designated EHV charges'!$D:$O,3,0))</f>
        <v>1170000444681</v>
      </c>
      <c r="D181" s="91" t="str">
        <f>IF($A181="","",VLOOKUP($A181,'Annex 2 Designated EHV charges'!$D:$O,4,0))</f>
        <v>Atherstone Solar Farm</v>
      </c>
      <c r="E181" s="93" t="str">
        <f>IFERROR(IF(VLOOKUP($A181,'Annex 2 Designated EHV charges'!$D:$P,COLUMN(E181)+5,FALSE)=0,"",VLOOKUP($A181,'Annex 2 Designated EHV charges'!$D:$P,COLUMN(E181)+5,FALSE)),"")</f>
        <v/>
      </c>
      <c r="F181" s="303">
        <f>IFERROR(IF(VLOOKUP($A181,'Annex 2 Designated EHV charges'!$D:$P,COLUMN(F181)+5,FALSE)=0,"",VLOOKUP($A181,'Annex 2 Designated EHV charges'!$D:$P,COLUMN(F181)+5,FALSE)),"")</f>
        <v>926.66</v>
      </c>
      <c r="G181" s="303">
        <f>IFERROR(IF(VLOOKUP($A181,'Annex 2 Designated EHV charges'!$D:$P,COLUMN(G181)+5,FALSE)=0,"",VLOOKUP($A181,'Annex 2 Designated EHV charges'!$D:$P,COLUMN(G181)+5,FALSE)),"")</f>
        <v>0.05</v>
      </c>
      <c r="H181" s="303">
        <f>IFERROR(IF(VLOOKUP($A181,'Annex 2 Designated EHV charges'!$D:$P,COLUMN(H181)+5,FALSE)=0,"",VLOOKUP($A181,'Annex 2 Designated EHV charges'!$D:$P,COLUMN(H181)+5,FALSE)),"")</f>
        <v>0.05</v>
      </c>
    </row>
    <row r="182" spans="1:8" x14ac:dyDescent="0.2">
      <c r="A182" s="92">
        <f t="array" ref="A182">IFERROR(INDEX('Annex 2 Designated EHV charges'!$D$11:$D$400, MATCH(0, IF(ISBLANK('Annex 2 Designated EHV charges'!$D$11:$D$400),1, COUNTIF(A$4:$A181, 'Annex 2 Designated EHV charges'!$D$11:$D$400)), 0)),"")</f>
        <v>677</v>
      </c>
      <c r="B182" s="91">
        <f>IF($A182="","",VLOOKUP($A182,'Annex 2 Designated EHV charges'!$D:$O,2,0))</f>
        <v>677</v>
      </c>
      <c r="C182" s="92" t="str">
        <f>IF($A182="","",VLOOKUP($A182,'Annex 2 Designated EHV charges'!$D:$O,3,0))</f>
        <v>1170000445133</v>
      </c>
      <c r="D182" s="91" t="str">
        <f>IF($A182="","",VLOOKUP($A182,'Annex 2 Designated EHV charges'!$D:$O,4,0))</f>
        <v>Babworth Estate PV Farm</v>
      </c>
      <c r="E182" s="93" t="str">
        <f>IFERROR(IF(VLOOKUP($A182,'Annex 2 Designated EHV charges'!$D:$P,COLUMN(E182)+5,FALSE)=0,"",VLOOKUP($A182,'Annex 2 Designated EHV charges'!$D:$P,COLUMN(E182)+5,FALSE)),"")</f>
        <v/>
      </c>
      <c r="F182" s="303">
        <f>IFERROR(IF(VLOOKUP($A182,'Annex 2 Designated EHV charges'!$D:$P,COLUMN(F182)+5,FALSE)=0,"",VLOOKUP($A182,'Annex 2 Designated EHV charges'!$D:$P,COLUMN(F182)+5,FALSE)),"")</f>
        <v>608.30999999999995</v>
      </c>
      <c r="G182" s="303">
        <f>IFERROR(IF(VLOOKUP($A182,'Annex 2 Designated EHV charges'!$D:$P,COLUMN(G182)+5,FALSE)=0,"",VLOOKUP($A182,'Annex 2 Designated EHV charges'!$D:$P,COLUMN(G182)+5,FALSE)),"")</f>
        <v>0.05</v>
      </c>
      <c r="H182" s="303">
        <f>IFERROR(IF(VLOOKUP($A182,'Annex 2 Designated EHV charges'!$D:$P,COLUMN(H182)+5,FALSE)=0,"",VLOOKUP($A182,'Annex 2 Designated EHV charges'!$D:$P,COLUMN(H182)+5,FALSE)),"")</f>
        <v>0.05</v>
      </c>
    </row>
    <row r="183" spans="1:8" x14ac:dyDescent="0.2">
      <c r="A183" s="92">
        <f t="array" ref="A183">IFERROR(INDEX('Annex 2 Designated EHV charges'!$D$11:$D$400, MATCH(0, IF(ISBLANK('Annex 2 Designated EHV charges'!$D$11:$D$400),1, COUNTIF(A$4:$A182, 'Annex 2 Designated EHV charges'!$D$11:$D$400)), 0)),"")</f>
        <v>679</v>
      </c>
      <c r="B183" s="91">
        <f>IF($A183="","",VLOOKUP($A183,'Annex 2 Designated EHV charges'!$D:$O,2,0))</f>
        <v>679</v>
      </c>
      <c r="C183" s="92" t="str">
        <f>IF($A183="","",VLOOKUP($A183,'Annex 2 Designated EHV charges'!$D:$O,3,0))</f>
        <v>1170000446606</v>
      </c>
      <c r="D183" s="91" t="str">
        <f>IF($A183="","",VLOOKUP($A183,'Annex 2 Designated EHV charges'!$D:$O,4,0))</f>
        <v>Homestead Farm Solar Park</v>
      </c>
      <c r="E183" s="93" t="str">
        <f>IFERROR(IF(VLOOKUP($A183,'Annex 2 Designated EHV charges'!$D:$P,COLUMN(E183)+5,FALSE)=0,"",VLOOKUP($A183,'Annex 2 Designated EHV charges'!$D:$P,COLUMN(E183)+5,FALSE)),"")</f>
        <v/>
      </c>
      <c r="F183" s="303">
        <f>IFERROR(IF(VLOOKUP($A183,'Annex 2 Designated EHV charges'!$D:$P,COLUMN(F183)+5,FALSE)=0,"",VLOOKUP($A183,'Annex 2 Designated EHV charges'!$D:$P,COLUMN(F183)+5,FALSE)),"")</f>
        <v>1083.21</v>
      </c>
      <c r="G183" s="303">
        <f>IFERROR(IF(VLOOKUP($A183,'Annex 2 Designated EHV charges'!$D:$P,COLUMN(G183)+5,FALSE)=0,"",VLOOKUP($A183,'Annex 2 Designated EHV charges'!$D:$P,COLUMN(G183)+5,FALSE)),"")</f>
        <v>0.05</v>
      </c>
      <c r="H183" s="303">
        <f>IFERROR(IF(VLOOKUP($A183,'Annex 2 Designated EHV charges'!$D:$P,COLUMN(H183)+5,FALSE)=0,"",VLOOKUP($A183,'Annex 2 Designated EHV charges'!$D:$P,COLUMN(H183)+5,FALSE)),"")</f>
        <v>0.05</v>
      </c>
    </row>
    <row r="184" spans="1:8" x14ac:dyDescent="0.2">
      <c r="A184" s="92">
        <f t="array" ref="A184">IFERROR(INDEX('Annex 2 Designated EHV charges'!$D$11:$D$400, MATCH(0, IF(ISBLANK('Annex 2 Designated EHV charges'!$D$11:$D$400),1, COUNTIF(A$4:$A183, 'Annex 2 Designated EHV charges'!$D$11:$D$400)), 0)),"")</f>
        <v>680</v>
      </c>
      <c r="B184" s="91">
        <f>IF($A184="","",VLOOKUP($A184,'Annex 2 Designated EHV charges'!$D:$O,2,0))</f>
        <v>680</v>
      </c>
      <c r="C184" s="92" t="str">
        <f>IF($A184="","",VLOOKUP($A184,'Annex 2 Designated EHV charges'!$D:$O,3,0))</f>
        <v>1170000447042</v>
      </c>
      <c r="D184" s="91" t="str">
        <f>IF($A184="","",VLOOKUP($A184,'Annex 2 Designated EHV charges'!$D:$O,4,0))</f>
        <v>Grange Solar Farm</v>
      </c>
      <c r="E184" s="93" t="str">
        <f>IFERROR(IF(VLOOKUP($A184,'Annex 2 Designated EHV charges'!$D:$P,COLUMN(E184)+5,FALSE)=0,"",VLOOKUP($A184,'Annex 2 Designated EHV charges'!$D:$P,COLUMN(E184)+5,FALSE)),"")</f>
        <v/>
      </c>
      <c r="F184" s="303">
        <f>IFERROR(IF(VLOOKUP($A184,'Annex 2 Designated EHV charges'!$D:$P,COLUMN(F184)+5,FALSE)=0,"",VLOOKUP($A184,'Annex 2 Designated EHV charges'!$D:$P,COLUMN(F184)+5,FALSE)),"")</f>
        <v>325.25</v>
      </c>
      <c r="G184" s="303">
        <f>IFERROR(IF(VLOOKUP($A184,'Annex 2 Designated EHV charges'!$D:$P,COLUMN(G184)+5,FALSE)=0,"",VLOOKUP($A184,'Annex 2 Designated EHV charges'!$D:$P,COLUMN(G184)+5,FALSE)),"")</f>
        <v>0.05</v>
      </c>
      <c r="H184" s="303">
        <f>IFERROR(IF(VLOOKUP($A184,'Annex 2 Designated EHV charges'!$D:$P,COLUMN(H184)+5,FALSE)=0,"",VLOOKUP($A184,'Annex 2 Designated EHV charges'!$D:$P,COLUMN(H184)+5,FALSE)),"")</f>
        <v>0.05</v>
      </c>
    </row>
    <row r="185" spans="1:8" x14ac:dyDescent="0.2">
      <c r="A185" s="92">
        <f t="array" ref="A185">IFERROR(INDEX('Annex 2 Designated EHV charges'!$D$11:$D$400, MATCH(0, IF(ISBLANK('Annex 2 Designated EHV charges'!$D$11:$D$400),1, COUNTIF(A$4:$A184, 'Annex 2 Designated EHV charges'!$D$11:$D$400)), 0)),"")</f>
        <v>2034</v>
      </c>
      <c r="B185" s="91">
        <f>IF($A185="","",VLOOKUP($A185,'Annex 2 Designated EHV charges'!$D:$O,2,0))</f>
        <v>2034</v>
      </c>
      <c r="C185" s="92">
        <f>IF($A185="","",VLOOKUP($A185,'Annex 2 Designated EHV charges'!$D:$O,3,0))</f>
        <v>2034</v>
      </c>
      <c r="D185" s="91" t="str">
        <f>IF($A185="","",VLOOKUP($A185,'Annex 2 Designated EHV charges'!$D:$O,4,0))</f>
        <v>Grendon/Huntingdon Interconnector</v>
      </c>
      <c r="E185" s="93" t="str">
        <f>IFERROR(IF(VLOOKUP($A185,'Annex 2 Designated EHV charges'!$D:$P,COLUMN(E185)+5,FALSE)=0,"",VLOOKUP($A185,'Annex 2 Designated EHV charges'!$D:$P,COLUMN(E185)+5,FALSE)),"")</f>
        <v/>
      </c>
      <c r="F185" s="303" t="str">
        <f>IFERROR(IF(VLOOKUP($A185,'Annex 2 Designated EHV charges'!$D:$P,COLUMN(F185)+5,FALSE)=0,"",VLOOKUP($A185,'Annex 2 Designated EHV charges'!$D:$P,COLUMN(F185)+5,FALSE)),"")</f>
        <v/>
      </c>
      <c r="G185" s="303" t="str">
        <f>IFERROR(IF(VLOOKUP($A185,'Annex 2 Designated EHV charges'!$D:$P,COLUMN(G185)+5,FALSE)=0,"",VLOOKUP($A185,'Annex 2 Designated EHV charges'!$D:$P,COLUMN(G185)+5,FALSE)),"")</f>
        <v/>
      </c>
      <c r="H185" s="303" t="str">
        <f>IFERROR(IF(VLOOKUP($A185,'Annex 2 Designated EHV charges'!$D:$P,COLUMN(H185)+5,FALSE)=0,"",VLOOKUP($A185,'Annex 2 Designated EHV charges'!$D:$P,COLUMN(H185)+5,FALSE)),"")</f>
        <v/>
      </c>
    </row>
    <row r="186" spans="1:8" x14ac:dyDescent="0.2">
      <c r="A186" s="92">
        <f t="array" ref="A186">IFERROR(INDEX('Annex 2 Designated EHV charges'!$D$11:$D$400, MATCH(0, IF(ISBLANK('Annex 2 Designated EHV charges'!$D$11:$D$400),1, COUNTIF(A$4:$A185, 'Annex 2 Designated EHV charges'!$D$11:$D$400)), 0)),"")</f>
        <v>7015</v>
      </c>
      <c r="B186" s="91">
        <f>IF($A186="","",VLOOKUP($A186,'Annex 2 Designated EHV charges'!$D:$O,2,0))</f>
        <v>7015</v>
      </c>
      <c r="C186" s="92">
        <f>IF($A186="","",VLOOKUP($A186,'Annex 2 Designated EHV charges'!$D:$O,3,0))</f>
        <v>7015</v>
      </c>
      <c r="D186" s="91" t="str">
        <f>IF($A186="","",VLOOKUP($A186,'Annex 2 Designated EHV charges'!$D:$O,4,0))</f>
        <v>Corby Power generation</v>
      </c>
      <c r="E186" s="93">
        <f>IFERROR(IF(VLOOKUP($A186,'Annex 2 Designated EHV charges'!$D:$P,COLUMN(E186)+5,FALSE)=0,"",VLOOKUP($A186,'Annex 2 Designated EHV charges'!$D:$P,COLUMN(E186)+5,FALSE)),"")</f>
        <v>-1.7869999999999999</v>
      </c>
      <c r="F186" s="303">
        <f>IFERROR(IF(VLOOKUP($A186,'Annex 2 Designated EHV charges'!$D:$P,COLUMN(F186)+5,FALSE)=0,"",VLOOKUP($A186,'Annex 2 Designated EHV charges'!$D:$P,COLUMN(F186)+5,FALSE)),"")</f>
        <v>934.17</v>
      </c>
      <c r="G186" s="303">
        <f>IFERROR(IF(VLOOKUP($A186,'Annex 2 Designated EHV charges'!$D:$P,COLUMN(G186)+5,FALSE)=0,"",VLOOKUP($A186,'Annex 2 Designated EHV charges'!$D:$P,COLUMN(G186)+5,FALSE)),"")</f>
        <v>0.05</v>
      </c>
      <c r="H186" s="303">
        <f>IFERROR(IF(VLOOKUP($A186,'Annex 2 Designated EHV charges'!$D:$P,COLUMN(H186)+5,FALSE)=0,"",VLOOKUP($A186,'Annex 2 Designated EHV charges'!$D:$P,COLUMN(H186)+5,FALSE)),"")</f>
        <v>0.05</v>
      </c>
    </row>
    <row r="187" spans="1:8" x14ac:dyDescent="0.2">
      <c r="A187" s="92">
        <f t="array" ref="A187">IFERROR(INDEX('Annex 2 Designated EHV charges'!$D$11:$D$400, MATCH(0, IF(ISBLANK('Annex 2 Designated EHV charges'!$D$11:$D$400),1, COUNTIF(A$4:$A186, 'Annex 2 Designated EHV charges'!$D$11:$D$400)), 0)),"")</f>
        <v>7316</v>
      </c>
      <c r="B187" s="91">
        <f>IF($A187="","",VLOOKUP($A187,'Annex 2 Designated EHV charges'!$D:$O,2,0))</f>
        <v>7316</v>
      </c>
      <c r="C187" s="92">
        <f>IF($A187="","",VLOOKUP($A187,'Annex 2 Designated EHV charges'!$D:$O,3,0))</f>
        <v>7316</v>
      </c>
      <c r="D187" s="91" t="str">
        <f>IF($A187="","",VLOOKUP($A187,'Annex 2 Designated EHV charges'!$D:$O,4,0))</f>
        <v>Redfield Road 1 STOR</v>
      </c>
      <c r="E187" s="93">
        <f>IFERROR(IF(VLOOKUP($A187,'Annex 2 Designated EHV charges'!$D:$P,COLUMN(E187)+5,FALSE)=0,"",VLOOKUP($A187,'Annex 2 Designated EHV charges'!$D:$P,COLUMN(E187)+5,FALSE)),"")</f>
        <v>-2.4780000000000002</v>
      </c>
      <c r="F187" s="303">
        <f>IFERROR(IF(VLOOKUP($A187,'Annex 2 Designated EHV charges'!$D:$P,COLUMN(F187)+5,FALSE)=0,"",VLOOKUP($A187,'Annex 2 Designated EHV charges'!$D:$P,COLUMN(F187)+5,FALSE)),"")</f>
        <v>1600.6</v>
      </c>
      <c r="G187" s="303">
        <f>IFERROR(IF(VLOOKUP($A187,'Annex 2 Designated EHV charges'!$D:$P,COLUMN(G187)+5,FALSE)=0,"",VLOOKUP($A187,'Annex 2 Designated EHV charges'!$D:$P,COLUMN(G187)+5,FALSE)),"")</f>
        <v>0.05</v>
      </c>
      <c r="H187" s="303">
        <f>IFERROR(IF(VLOOKUP($A187,'Annex 2 Designated EHV charges'!$D:$P,COLUMN(H187)+5,FALSE)=0,"",VLOOKUP($A187,'Annex 2 Designated EHV charges'!$D:$P,COLUMN(H187)+5,FALSE)),"")</f>
        <v>0.05</v>
      </c>
    </row>
    <row r="188" spans="1:8" x14ac:dyDescent="0.2">
      <c r="A188" s="92">
        <f t="array" ref="A188">IFERROR(INDEX('Annex 2 Designated EHV charges'!$D$11:$D$400, MATCH(0, IF(ISBLANK('Annex 2 Designated EHV charges'!$D$11:$D$400),1, COUNTIF(A$4:$A187, 'Annex 2 Designated EHV charges'!$D$11:$D$400)), 0)),"")</f>
        <v>7325</v>
      </c>
      <c r="B188" s="91">
        <f>IF($A188="","",VLOOKUP($A188,'Annex 2 Designated EHV charges'!$D:$O,2,0))</f>
        <v>7325</v>
      </c>
      <c r="C188" s="92">
        <f>IF($A188="","",VLOOKUP($A188,'Annex 2 Designated EHV charges'!$D:$O,3,0))</f>
        <v>7325</v>
      </c>
      <c r="D188" s="91" t="str">
        <f>IF($A188="","",VLOOKUP($A188,'Annex 2 Designated EHV charges'!$D:$O,4,0))</f>
        <v>Trafalgar Pk Gas STOR</v>
      </c>
      <c r="E188" s="93">
        <f>IFERROR(IF(VLOOKUP($A188,'Annex 2 Designated EHV charges'!$D:$P,COLUMN(E188)+5,FALSE)=0,"",VLOOKUP($A188,'Annex 2 Designated EHV charges'!$D:$P,COLUMN(E188)+5,FALSE)),"")</f>
        <v>-2.76</v>
      </c>
      <c r="F188" s="303">
        <f>IFERROR(IF(VLOOKUP($A188,'Annex 2 Designated EHV charges'!$D:$P,COLUMN(F188)+5,FALSE)=0,"",VLOOKUP($A188,'Annex 2 Designated EHV charges'!$D:$P,COLUMN(F188)+5,FALSE)),"")</f>
        <v>1528.69</v>
      </c>
      <c r="G188" s="303">
        <f>IFERROR(IF(VLOOKUP($A188,'Annex 2 Designated EHV charges'!$D:$P,COLUMN(G188)+5,FALSE)=0,"",VLOOKUP($A188,'Annex 2 Designated EHV charges'!$D:$P,COLUMN(G188)+5,FALSE)),"")</f>
        <v>0.05</v>
      </c>
      <c r="H188" s="303">
        <f>IFERROR(IF(VLOOKUP($A188,'Annex 2 Designated EHV charges'!$D:$P,COLUMN(H188)+5,FALSE)=0,"",VLOOKUP($A188,'Annex 2 Designated EHV charges'!$D:$P,COLUMN(H188)+5,FALSE)),"")</f>
        <v>0.05</v>
      </c>
    </row>
    <row r="189" spans="1:8" x14ac:dyDescent="0.2">
      <c r="A189" s="92">
        <f t="array" ref="A189">IFERROR(INDEX('Annex 2 Designated EHV charges'!$D$11:$D$400, MATCH(0, IF(ISBLANK('Annex 2 Designated EHV charges'!$D$11:$D$400),1, COUNTIF(A$4:$A188, 'Annex 2 Designated EHV charges'!$D$11:$D$400)), 0)),"")</f>
        <v>7327</v>
      </c>
      <c r="B189" s="91">
        <f>IF($A189="","",VLOOKUP($A189,'Annex 2 Designated EHV charges'!$D:$O,2,0))</f>
        <v>7327</v>
      </c>
      <c r="C189" s="92">
        <f>IF($A189="","",VLOOKUP($A189,'Annex 2 Designated EHV charges'!$D:$O,3,0))</f>
        <v>7327</v>
      </c>
      <c r="D189" s="91" t="str">
        <f>IF($A189="","",VLOOKUP($A189,'Annex 2 Designated EHV charges'!$D:$O,4,0))</f>
        <v>Redfield Road B STOR</v>
      </c>
      <c r="E189" s="93">
        <f>IFERROR(IF(VLOOKUP($A189,'Annex 2 Designated EHV charges'!$D:$P,COLUMN(E189)+5,FALSE)=0,"",VLOOKUP($A189,'Annex 2 Designated EHV charges'!$D:$P,COLUMN(E189)+5,FALSE)),"")</f>
        <v>-2.4780000000000002</v>
      </c>
      <c r="F189" s="303">
        <f>IFERROR(IF(VLOOKUP($A189,'Annex 2 Designated EHV charges'!$D:$P,COLUMN(F189)+5,FALSE)=0,"",VLOOKUP($A189,'Annex 2 Designated EHV charges'!$D:$P,COLUMN(F189)+5,FALSE)),"")</f>
        <v>1878.1</v>
      </c>
      <c r="G189" s="303">
        <f>IFERROR(IF(VLOOKUP($A189,'Annex 2 Designated EHV charges'!$D:$P,COLUMN(G189)+5,FALSE)=0,"",VLOOKUP($A189,'Annex 2 Designated EHV charges'!$D:$P,COLUMN(G189)+5,FALSE)),"")</f>
        <v>0.05</v>
      </c>
      <c r="H189" s="303">
        <f>IFERROR(IF(VLOOKUP($A189,'Annex 2 Designated EHV charges'!$D:$P,COLUMN(H189)+5,FALSE)=0,"",VLOOKUP($A189,'Annex 2 Designated EHV charges'!$D:$P,COLUMN(H189)+5,FALSE)),"")</f>
        <v>0.05</v>
      </c>
    </row>
    <row r="190" spans="1:8" x14ac:dyDescent="0.2">
      <c r="A190" s="92">
        <f t="array" ref="A190">IFERROR(INDEX('Annex 2 Designated EHV charges'!$D$11:$D$400, MATCH(0, IF(ISBLANK('Annex 2 Designated EHV charges'!$D$11:$D$400),1, COUNTIF(A$4:$A189, 'Annex 2 Designated EHV charges'!$D$11:$D$400)), 0)),"")</f>
        <v>7444</v>
      </c>
      <c r="B190" s="91">
        <f>IF($A190="","",VLOOKUP($A190,'Annex 2 Designated EHV charges'!$D:$O,2,0))</f>
        <v>7444</v>
      </c>
      <c r="C190" s="92">
        <f>IF($A190="","",VLOOKUP($A190,'Annex 2 Designated EHV charges'!$D:$O,3,0))</f>
        <v>7444</v>
      </c>
      <c r="D190" s="91" t="str">
        <f>IF($A190="","",VLOOKUP($A190,'Annex 2 Designated EHV charges'!$D:$O,4,0))</f>
        <v>Derby Power Station</v>
      </c>
      <c r="E190" s="93" t="str">
        <f>IFERROR(IF(VLOOKUP($A190,'Annex 2 Designated EHV charges'!$D:$P,COLUMN(E190)+5,FALSE)=0,"",VLOOKUP($A190,'Annex 2 Designated EHV charges'!$D:$P,COLUMN(E190)+5,FALSE)),"")</f>
        <v/>
      </c>
      <c r="F190" s="303" t="str">
        <f>IFERROR(IF(VLOOKUP($A190,'Annex 2 Designated EHV charges'!$D:$P,COLUMN(F190)+5,FALSE)=0,"",VLOOKUP($A190,'Annex 2 Designated EHV charges'!$D:$P,COLUMN(F190)+5,FALSE)),"")</f>
        <v/>
      </c>
      <c r="G190" s="303" t="str">
        <f>IFERROR(IF(VLOOKUP($A190,'Annex 2 Designated EHV charges'!$D:$P,COLUMN(G190)+5,FALSE)=0,"",VLOOKUP($A190,'Annex 2 Designated EHV charges'!$D:$P,COLUMN(G190)+5,FALSE)),"")</f>
        <v/>
      </c>
      <c r="H190" s="303" t="str">
        <f>IFERROR(IF(VLOOKUP($A190,'Annex 2 Designated EHV charges'!$D:$P,COLUMN(H190)+5,FALSE)=0,"",VLOOKUP($A190,'Annex 2 Designated EHV charges'!$D:$P,COLUMN(H190)+5,FALSE)),"")</f>
        <v/>
      </c>
    </row>
    <row r="191" spans="1:8" x14ac:dyDescent="0.2">
      <c r="A191" s="92">
        <f t="array" ref="A191">IFERROR(INDEX('Annex 2 Designated EHV charges'!$D$11:$D$400, MATCH(0, IF(ISBLANK('Annex 2 Designated EHV charges'!$D$11:$D$400),1, COUNTIF(A$4:$A190, 'Annex 2 Designated EHV charges'!$D$11:$D$400)), 0)),"")</f>
        <v>10501</v>
      </c>
      <c r="B191" s="91">
        <f>IF($A191="","",VLOOKUP($A191,'Annex 2 Designated EHV charges'!$D:$O,2,0))</f>
        <v>10501</v>
      </c>
      <c r="C191" s="92">
        <f>IF($A191="","",VLOOKUP($A191,'Annex 2 Designated EHV charges'!$D:$O,3,0))</f>
        <v>10501</v>
      </c>
      <c r="D191" s="91" t="str">
        <f>IF($A191="","",VLOOKUP($A191,'Annex 2 Designated EHV charges'!$D:$O,4,0))</f>
        <v>Watnall Brickworks</v>
      </c>
      <c r="E191" s="93" t="str">
        <f>IFERROR(IF(VLOOKUP($A191,'Annex 2 Designated EHV charges'!$D:$P,COLUMN(E191)+5,FALSE)=0,"",VLOOKUP($A191,'Annex 2 Designated EHV charges'!$D:$P,COLUMN(E191)+5,FALSE)),"")</f>
        <v/>
      </c>
      <c r="F191" s="303">
        <f>IFERROR(IF(VLOOKUP($A191,'Annex 2 Designated EHV charges'!$D:$P,COLUMN(F191)+5,FALSE)=0,"",VLOOKUP($A191,'Annex 2 Designated EHV charges'!$D:$P,COLUMN(F191)+5,FALSE)),"")</f>
        <v>6256.05</v>
      </c>
      <c r="G191" s="303">
        <f>IFERROR(IF(VLOOKUP($A191,'Annex 2 Designated EHV charges'!$D:$P,COLUMN(G191)+5,FALSE)=0,"",VLOOKUP($A191,'Annex 2 Designated EHV charges'!$D:$P,COLUMN(G191)+5,FALSE)),"")</f>
        <v>0.05</v>
      </c>
      <c r="H191" s="303">
        <f>IFERROR(IF(VLOOKUP($A191,'Annex 2 Designated EHV charges'!$D:$P,COLUMN(H191)+5,FALSE)=0,"",VLOOKUP($A191,'Annex 2 Designated EHV charges'!$D:$P,COLUMN(H191)+5,FALSE)),"")</f>
        <v>0.05</v>
      </c>
    </row>
    <row r="192" spans="1:8" x14ac:dyDescent="0.2">
      <c r="A192" s="92">
        <f t="array" ref="A192">IFERROR(INDEX('Annex 2 Designated EHV charges'!$D$11:$D$400, MATCH(0, IF(ISBLANK('Annex 2 Designated EHV charges'!$D$11:$D$400),1, COUNTIF(A$4:$A191, 'Annex 2 Designated EHV charges'!$D$11:$D$400)), 0)),"")</f>
        <v>370</v>
      </c>
      <c r="B192" s="91">
        <f>IF($A192="","",VLOOKUP($A192,'Annex 2 Designated EHV charges'!$D:$O,2,0))</f>
        <v>370</v>
      </c>
      <c r="C192" s="92" t="str">
        <f>IF($A192="","",VLOOKUP($A192,'Annex 2 Designated EHV charges'!$D:$O,3,0))</f>
        <v>1170000535113</v>
      </c>
      <c r="D192" s="91" t="str">
        <f>IF($A192="","",VLOOKUP($A192,'Annex 2 Designated EHV charges'!$D:$O,4,0))</f>
        <v xml:space="preserve">Pebble Hall Farm AD </v>
      </c>
      <c r="E192" s="93">
        <f>IFERROR(IF(VLOOKUP($A192,'Annex 2 Designated EHV charges'!$D:$P,COLUMN(E192)+5,FALSE)=0,"",VLOOKUP($A192,'Annex 2 Designated EHV charges'!$D:$P,COLUMN(E192)+5,FALSE)),"")</f>
        <v>-4.8239999999999998</v>
      </c>
      <c r="F192" s="303">
        <f>IFERROR(IF(VLOOKUP($A192,'Annex 2 Designated EHV charges'!$D:$P,COLUMN(F192)+5,FALSE)=0,"",VLOOKUP($A192,'Annex 2 Designated EHV charges'!$D:$P,COLUMN(F192)+5,FALSE)),"")</f>
        <v>142.19</v>
      </c>
      <c r="G192" s="303">
        <f>IFERROR(IF(VLOOKUP($A192,'Annex 2 Designated EHV charges'!$D:$P,COLUMN(G192)+5,FALSE)=0,"",VLOOKUP($A192,'Annex 2 Designated EHV charges'!$D:$P,COLUMN(G192)+5,FALSE)),"")</f>
        <v>0.05</v>
      </c>
      <c r="H192" s="303">
        <f>IFERROR(IF(VLOOKUP($A192,'Annex 2 Designated EHV charges'!$D:$P,COLUMN(H192)+5,FALSE)=0,"",VLOOKUP($A192,'Annex 2 Designated EHV charges'!$D:$P,COLUMN(H192)+5,FALSE)),"")</f>
        <v>0.05</v>
      </c>
    </row>
    <row r="193" spans="1:8" x14ac:dyDescent="0.2">
      <c r="A193" s="92">
        <f t="array" ref="A193">IFERROR(INDEX('Annex 2 Designated EHV charges'!$D$11:$D$400, MATCH(0, IF(ISBLANK('Annex 2 Designated EHV charges'!$D$11:$D$400),1, COUNTIF(A$4:$A192, 'Annex 2 Designated EHV charges'!$D$11:$D$400)), 0)),"")</f>
        <v>375</v>
      </c>
      <c r="B193" s="91">
        <f>IF($A193="","",VLOOKUP($A193,'Annex 2 Designated EHV charges'!$D:$O,2,0))</f>
        <v>375</v>
      </c>
      <c r="C193" s="92" t="str">
        <f>IF($A193="","",VLOOKUP($A193,'Annex 2 Designated EHV charges'!$D:$O,3,0))</f>
        <v>1170000579254</v>
      </c>
      <c r="D193" s="91" t="str">
        <f>IF($A193="","",VLOOKUP($A193,'Annex 2 Designated EHV charges'!$D:$O,4,0))</f>
        <v>Langar Commercial PV</v>
      </c>
      <c r="E193" s="93" t="str">
        <f>IFERROR(IF(VLOOKUP($A193,'Annex 2 Designated EHV charges'!$D:$P,COLUMN(E193)+5,FALSE)=0,"",VLOOKUP($A193,'Annex 2 Designated EHV charges'!$D:$P,COLUMN(E193)+5,FALSE)),"")</f>
        <v/>
      </c>
      <c r="F193" s="303">
        <f>IFERROR(IF(VLOOKUP($A193,'Annex 2 Designated EHV charges'!$D:$P,COLUMN(F193)+5,FALSE)=0,"",VLOOKUP($A193,'Annex 2 Designated EHV charges'!$D:$P,COLUMN(F193)+5,FALSE)),"")</f>
        <v>155.25</v>
      </c>
      <c r="G193" s="303">
        <f>IFERROR(IF(VLOOKUP($A193,'Annex 2 Designated EHV charges'!$D:$P,COLUMN(G193)+5,FALSE)=0,"",VLOOKUP($A193,'Annex 2 Designated EHV charges'!$D:$P,COLUMN(G193)+5,FALSE)),"")</f>
        <v>0.05</v>
      </c>
      <c r="H193" s="303">
        <f>IFERROR(IF(VLOOKUP($A193,'Annex 2 Designated EHV charges'!$D:$P,COLUMN(H193)+5,FALSE)=0,"",VLOOKUP($A193,'Annex 2 Designated EHV charges'!$D:$P,COLUMN(H193)+5,FALSE)),"")</f>
        <v>0.05</v>
      </c>
    </row>
    <row r="194" spans="1:8" x14ac:dyDescent="0.2">
      <c r="A194" s="92">
        <f t="array" ref="A194">IFERROR(INDEX('Annex 2 Designated EHV charges'!$D$11:$D$400, MATCH(0, IF(ISBLANK('Annex 2 Designated EHV charges'!$D$11:$D$400),1, COUNTIF(A$4:$A193, 'Annex 2 Designated EHV charges'!$D$11:$D$400)), 0)),"")</f>
        <v>404</v>
      </c>
      <c r="B194" s="91">
        <f>IF($A194="","",VLOOKUP($A194,'Annex 2 Designated EHV charges'!$D:$O,2,0))</f>
        <v>404</v>
      </c>
      <c r="C194" s="92" t="str">
        <f>IF($A194="","",VLOOKUP($A194,'Annex 2 Designated EHV charges'!$D:$O,3,0))</f>
        <v>1170000645118</v>
      </c>
      <c r="D194" s="91" t="str">
        <f>IF($A194="","",VLOOKUP($A194,'Annex 2 Designated EHV charges'!$D:$O,4,0))</f>
        <v>Welland Bio Power Exp</v>
      </c>
      <c r="E194" s="93">
        <f>IFERROR(IF(VLOOKUP($A194,'Annex 2 Designated EHV charges'!$D:$P,COLUMN(E194)+5,FALSE)=0,"",VLOOKUP($A194,'Annex 2 Designated EHV charges'!$D:$P,COLUMN(E194)+5,FALSE)),"")</f>
        <v>-4.8239999999999998</v>
      </c>
      <c r="F194" s="303">
        <f>IFERROR(IF(VLOOKUP($A194,'Annex 2 Designated EHV charges'!$D:$P,COLUMN(F194)+5,FALSE)=0,"",VLOOKUP($A194,'Annex 2 Designated EHV charges'!$D:$P,COLUMN(F194)+5,FALSE)),"")</f>
        <v>142.19</v>
      </c>
      <c r="G194" s="303">
        <f>IFERROR(IF(VLOOKUP($A194,'Annex 2 Designated EHV charges'!$D:$P,COLUMN(G194)+5,FALSE)=0,"",VLOOKUP($A194,'Annex 2 Designated EHV charges'!$D:$P,COLUMN(G194)+5,FALSE)),"")</f>
        <v>0.05</v>
      </c>
      <c r="H194" s="303">
        <f>IFERROR(IF(VLOOKUP($A194,'Annex 2 Designated EHV charges'!$D:$P,COLUMN(H194)+5,FALSE)=0,"",VLOOKUP($A194,'Annex 2 Designated EHV charges'!$D:$P,COLUMN(H194)+5,FALSE)),"")</f>
        <v>0.05</v>
      </c>
    </row>
    <row r="195" spans="1:8" x14ac:dyDescent="0.2">
      <c r="A195" s="92">
        <f t="array" ref="A195">IFERROR(INDEX('Annex 2 Designated EHV charges'!$D$11:$D$400, MATCH(0, IF(ISBLANK('Annex 2 Designated EHV charges'!$D$11:$D$400),1, COUNTIF(A$4:$A194, 'Annex 2 Designated EHV charges'!$D$11:$D$400)), 0)),"")</f>
        <v>417</v>
      </c>
      <c r="B195" s="91">
        <f>IF($A195="","",VLOOKUP($A195,'Annex 2 Designated EHV charges'!$D:$O,2,0))</f>
        <v>417</v>
      </c>
      <c r="C195" s="92" t="str">
        <f>IF($A195="","",VLOOKUP($A195,'Annex 2 Designated EHV charges'!$D:$O,3,0))</f>
        <v>1170000740808</v>
      </c>
      <c r="D195" s="91" t="str">
        <f>IF($A195="","",VLOOKUP($A195,'Annex 2 Designated EHV charges'!$D:$O,4,0))</f>
        <v>Langar PV Community</v>
      </c>
      <c r="E195" s="93" t="str">
        <f>IFERROR(IF(VLOOKUP($A195,'Annex 2 Designated EHV charges'!$D:$P,COLUMN(E195)+5,FALSE)=0,"",VLOOKUP($A195,'Annex 2 Designated EHV charges'!$D:$P,COLUMN(E195)+5,FALSE)),"")</f>
        <v/>
      </c>
      <c r="F195" s="303">
        <f>IFERROR(IF(VLOOKUP($A195,'Annex 2 Designated EHV charges'!$D:$P,COLUMN(F195)+5,FALSE)=0,"",VLOOKUP($A195,'Annex 2 Designated EHV charges'!$D:$P,COLUMN(F195)+5,FALSE)),"")</f>
        <v>155.25</v>
      </c>
      <c r="G195" s="303">
        <f>IFERROR(IF(VLOOKUP($A195,'Annex 2 Designated EHV charges'!$D:$P,COLUMN(G195)+5,FALSE)=0,"",VLOOKUP($A195,'Annex 2 Designated EHV charges'!$D:$P,COLUMN(G195)+5,FALSE)),"")</f>
        <v>0.05</v>
      </c>
      <c r="H195" s="303">
        <f>IFERROR(IF(VLOOKUP($A195,'Annex 2 Designated EHV charges'!$D:$P,COLUMN(H195)+5,FALSE)=0,"",VLOOKUP($A195,'Annex 2 Designated EHV charges'!$D:$P,COLUMN(H195)+5,FALSE)),"")</f>
        <v>0.05</v>
      </c>
    </row>
    <row r="196" spans="1:8" x14ac:dyDescent="0.2">
      <c r="A196" s="92" t="str">
        <f t="array" ref="A196">IFERROR(INDEX('Annex 2 Designated EHV charges'!$D$11:$D$400, MATCH(0, IF(ISBLANK('Annex 2 Designated EHV charges'!$D$11:$D$400),1, COUNTIF(A$4:$A195, 'Annex 2 Designated EHV charges'!$D$11:$D$400)), 0)),"")</f>
        <v>New Export 1</v>
      </c>
      <c r="B196" s="91" t="str">
        <f>IF($A196="","",VLOOKUP($A196,'Annex 2 Designated EHV charges'!$D:$O,2,0))</f>
        <v>New Export 1</v>
      </c>
      <c r="C196" s="92" t="str">
        <f>IF($A196="","",VLOOKUP($A196,'Annex 2 Designated EHV charges'!$D:$O,3,0))</f>
        <v>New Export 1</v>
      </c>
      <c r="D196" s="91" t="str">
        <f>IF($A196="","",VLOOKUP($A196,'Annex 2 Designated EHV charges'!$D:$O,4,0))</f>
        <v>Adstock Solar Farm</v>
      </c>
      <c r="E196" s="93" t="str">
        <f>IFERROR(IF(VLOOKUP($A196,'Annex 2 Designated EHV charges'!$D:$P,COLUMN(E196)+5,FALSE)=0,"",VLOOKUP($A196,'Annex 2 Designated EHV charges'!$D:$P,COLUMN(E196)+5,FALSE)),"")</f>
        <v/>
      </c>
      <c r="F196" s="303">
        <f>IFERROR(IF(VLOOKUP($A196,'Annex 2 Designated EHV charges'!$D:$P,COLUMN(F196)+5,FALSE)=0,"",VLOOKUP($A196,'Annex 2 Designated EHV charges'!$D:$P,COLUMN(F196)+5,FALSE)),"")</f>
        <v>366.81</v>
      </c>
      <c r="G196" s="303">
        <f>IFERROR(IF(VLOOKUP($A196,'Annex 2 Designated EHV charges'!$D:$P,COLUMN(G196)+5,FALSE)=0,"",VLOOKUP($A196,'Annex 2 Designated EHV charges'!$D:$P,COLUMN(G196)+5,FALSE)),"")</f>
        <v>0.05</v>
      </c>
      <c r="H196" s="303">
        <f>IFERROR(IF(VLOOKUP($A196,'Annex 2 Designated EHV charges'!$D:$P,COLUMN(H196)+5,FALSE)=0,"",VLOOKUP($A196,'Annex 2 Designated EHV charges'!$D:$P,COLUMN(H196)+5,FALSE)),"")</f>
        <v>0.05</v>
      </c>
    </row>
    <row r="197" spans="1:8" x14ac:dyDescent="0.2">
      <c r="A197" s="92" t="str">
        <f t="array" ref="A197">IFERROR(INDEX('Annex 2 Designated EHV charges'!$D$11:$D$400, MATCH(0, IF(ISBLANK('Annex 2 Designated EHV charges'!$D$11:$D$400),1, COUNTIF(A$4:$A196, 'Annex 2 Designated EHV charges'!$D$11:$D$400)), 0)),"")</f>
        <v>New Export 2</v>
      </c>
      <c r="B197" s="91" t="str">
        <f>IF($A197="","",VLOOKUP($A197,'Annex 2 Designated EHV charges'!$D:$O,2,0))</f>
        <v>New Export 2</v>
      </c>
      <c r="C197" s="92" t="str">
        <f>IF($A197="","",VLOOKUP($A197,'Annex 2 Designated EHV charges'!$D:$O,3,0))</f>
        <v>New Export 2</v>
      </c>
      <c r="D197" s="91" t="str">
        <f>IF($A197="","",VLOOKUP($A197,'Annex 2 Designated EHV charges'!$D:$O,4,0))</f>
        <v>Alfreton Solar PV</v>
      </c>
      <c r="E197" s="93" t="str">
        <f>IFERROR(IF(VLOOKUP($A197,'Annex 2 Designated EHV charges'!$D:$P,COLUMN(E197)+5,FALSE)=0,"",VLOOKUP($A197,'Annex 2 Designated EHV charges'!$D:$P,COLUMN(E197)+5,FALSE)),"")</f>
        <v/>
      </c>
      <c r="F197" s="303">
        <f>IFERROR(IF(VLOOKUP($A197,'Annex 2 Designated EHV charges'!$D:$P,COLUMN(F197)+5,FALSE)=0,"",VLOOKUP($A197,'Annex 2 Designated EHV charges'!$D:$P,COLUMN(F197)+5,FALSE)),"")</f>
        <v>2871.39</v>
      </c>
      <c r="G197" s="303">
        <f>IFERROR(IF(VLOOKUP($A197,'Annex 2 Designated EHV charges'!$D:$P,COLUMN(G197)+5,FALSE)=0,"",VLOOKUP($A197,'Annex 2 Designated EHV charges'!$D:$P,COLUMN(G197)+5,FALSE)),"")</f>
        <v>0.05</v>
      </c>
      <c r="H197" s="303">
        <f>IFERROR(IF(VLOOKUP($A197,'Annex 2 Designated EHV charges'!$D:$P,COLUMN(H197)+5,FALSE)=0,"",VLOOKUP($A197,'Annex 2 Designated EHV charges'!$D:$P,COLUMN(H197)+5,FALSE)),"")</f>
        <v>0.05</v>
      </c>
    </row>
    <row r="198" spans="1:8" x14ac:dyDescent="0.2">
      <c r="A198" s="92" t="str">
        <f t="array" ref="A198">IFERROR(INDEX('Annex 2 Designated EHV charges'!$D$11:$D$400, MATCH(0, IF(ISBLANK('Annex 2 Designated EHV charges'!$D$11:$D$400),1, COUNTIF(A$4:$A197, 'Annex 2 Designated EHV charges'!$D$11:$D$400)), 0)),"")</f>
        <v>New Export 3</v>
      </c>
      <c r="B198" s="91" t="str">
        <f>IF($A198="","",VLOOKUP($A198,'Annex 2 Designated EHV charges'!$D:$O,2,0))</f>
        <v>New Export 3</v>
      </c>
      <c r="C198" s="92" t="str">
        <f>IF($A198="","",VLOOKUP($A198,'Annex 2 Designated EHV charges'!$D:$O,3,0))</f>
        <v>New Export 3</v>
      </c>
      <c r="D198" s="91" t="str">
        <f>IF($A198="","",VLOOKUP($A198,'Annex 2 Designated EHV charges'!$D:$O,4,0))</f>
        <v>Althorp Estate</v>
      </c>
      <c r="E198" s="93" t="str">
        <f>IFERROR(IF(VLOOKUP($A198,'Annex 2 Designated EHV charges'!$D:$P,COLUMN(E198)+5,FALSE)=0,"",VLOOKUP($A198,'Annex 2 Designated EHV charges'!$D:$P,COLUMN(E198)+5,FALSE)),"")</f>
        <v/>
      </c>
      <c r="F198" s="303">
        <f>IFERROR(IF(VLOOKUP($A198,'Annex 2 Designated EHV charges'!$D:$P,COLUMN(F198)+5,FALSE)=0,"",VLOOKUP($A198,'Annex 2 Designated EHV charges'!$D:$P,COLUMN(F198)+5,FALSE)),"")</f>
        <v>12634</v>
      </c>
      <c r="G198" s="303">
        <f>IFERROR(IF(VLOOKUP($A198,'Annex 2 Designated EHV charges'!$D:$P,COLUMN(G198)+5,FALSE)=0,"",VLOOKUP($A198,'Annex 2 Designated EHV charges'!$D:$P,COLUMN(G198)+5,FALSE)),"")</f>
        <v>0.05</v>
      </c>
      <c r="H198" s="303">
        <f>IFERROR(IF(VLOOKUP($A198,'Annex 2 Designated EHV charges'!$D:$P,COLUMN(H198)+5,FALSE)=0,"",VLOOKUP($A198,'Annex 2 Designated EHV charges'!$D:$P,COLUMN(H198)+5,FALSE)),"")</f>
        <v>0.05</v>
      </c>
    </row>
    <row r="199" spans="1:8" x14ac:dyDescent="0.2">
      <c r="A199" s="92" t="str">
        <f t="array" ref="A199">IFERROR(INDEX('Annex 2 Designated EHV charges'!$D$11:$D$400, MATCH(0, IF(ISBLANK('Annex 2 Designated EHV charges'!$D$11:$D$400),1, COUNTIF(A$4:$A198, 'Annex 2 Designated EHV charges'!$D$11:$D$400)), 0)),"")</f>
        <v>New Export 4</v>
      </c>
      <c r="B199" s="91" t="str">
        <f>IF($A199="","",VLOOKUP($A199,'Annex 2 Designated EHV charges'!$D:$O,2,0))</f>
        <v>New Export 4</v>
      </c>
      <c r="C199" s="92" t="str">
        <f>IF($A199="","",VLOOKUP($A199,'Annex 2 Designated EHV charges'!$D:$O,3,0))</f>
        <v>New Export 4</v>
      </c>
      <c r="D199" s="91" t="str">
        <f>IF($A199="","",VLOOKUP($A199,'Annex 2 Designated EHV charges'!$D:$O,4,0))</f>
        <v>Asfordby B STOR</v>
      </c>
      <c r="E199" s="93">
        <f>IFERROR(IF(VLOOKUP($A199,'Annex 2 Designated EHV charges'!$D:$P,COLUMN(E199)+5,FALSE)=0,"",VLOOKUP($A199,'Annex 2 Designated EHV charges'!$D:$P,COLUMN(E199)+5,FALSE)),"")</f>
        <v>-3.1589999999999998</v>
      </c>
      <c r="F199" s="303">
        <f>IFERROR(IF(VLOOKUP($A199,'Annex 2 Designated EHV charges'!$D:$P,COLUMN(F199)+5,FALSE)=0,"",VLOOKUP($A199,'Annex 2 Designated EHV charges'!$D:$P,COLUMN(F199)+5,FALSE)),"")</f>
        <v>467.09</v>
      </c>
      <c r="G199" s="303">
        <f>IFERROR(IF(VLOOKUP($A199,'Annex 2 Designated EHV charges'!$D:$P,COLUMN(G199)+5,FALSE)=0,"",VLOOKUP($A199,'Annex 2 Designated EHV charges'!$D:$P,COLUMN(G199)+5,FALSE)),"")</f>
        <v>0.05</v>
      </c>
      <c r="H199" s="303">
        <f>IFERROR(IF(VLOOKUP($A199,'Annex 2 Designated EHV charges'!$D:$P,COLUMN(H199)+5,FALSE)=0,"",VLOOKUP($A199,'Annex 2 Designated EHV charges'!$D:$P,COLUMN(H199)+5,FALSE)),"")</f>
        <v>0.05</v>
      </c>
    </row>
    <row r="200" spans="1:8" x14ac:dyDescent="0.2">
      <c r="A200" s="92" t="str">
        <f t="array" ref="A200">IFERROR(INDEX('Annex 2 Designated EHV charges'!$D$11:$D$400, MATCH(0, IF(ISBLANK('Annex 2 Designated EHV charges'!$D$11:$D$400),1, COUNTIF(A$4:$A199, 'Annex 2 Designated EHV charges'!$D$11:$D$400)), 0)),"")</f>
        <v>New Export 5</v>
      </c>
      <c r="B200" s="91" t="str">
        <f>IF($A200="","",VLOOKUP($A200,'Annex 2 Designated EHV charges'!$D:$O,2,0))</f>
        <v>New Export 5</v>
      </c>
      <c r="C200" s="92" t="str">
        <f>IF($A200="","",VLOOKUP($A200,'Annex 2 Designated EHV charges'!$D:$O,3,0))</f>
        <v>New Export 5</v>
      </c>
      <c r="D200" s="91" t="str">
        <f>IF($A200="","",VLOOKUP($A200,'Annex 2 Designated EHV charges'!$D:$O,4,0))</f>
        <v>Ashorne Solar</v>
      </c>
      <c r="E200" s="93">
        <f>IFERROR(IF(VLOOKUP($A200,'Annex 2 Designated EHV charges'!$D:$P,COLUMN(E200)+5,FALSE)=0,"",VLOOKUP($A200,'Annex 2 Designated EHV charges'!$D:$P,COLUMN(E200)+5,FALSE)),"")</f>
        <v>-1.694</v>
      </c>
      <c r="F200" s="303">
        <f>IFERROR(IF(VLOOKUP($A200,'Annex 2 Designated EHV charges'!$D:$P,COLUMN(F200)+5,FALSE)=0,"",VLOOKUP($A200,'Annex 2 Designated EHV charges'!$D:$P,COLUMN(F200)+5,FALSE)),"")</f>
        <v>778.22</v>
      </c>
      <c r="G200" s="303">
        <f>IFERROR(IF(VLOOKUP($A200,'Annex 2 Designated EHV charges'!$D:$P,COLUMN(G200)+5,FALSE)=0,"",VLOOKUP($A200,'Annex 2 Designated EHV charges'!$D:$P,COLUMN(G200)+5,FALSE)),"")</f>
        <v>0.05</v>
      </c>
      <c r="H200" s="303">
        <f>IFERROR(IF(VLOOKUP($A200,'Annex 2 Designated EHV charges'!$D:$P,COLUMN(H200)+5,FALSE)=0,"",VLOOKUP($A200,'Annex 2 Designated EHV charges'!$D:$P,COLUMN(H200)+5,FALSE)),"")</f>
        <v>0.05</v>
      </c>
    </row>
    <row r="201" spans="1:8" x14ac:dyDescent="0.2">
      <c r="A201" s="92" t="str">
        <f t="array" ref="A201">IFERROR(INDEX('Annex 2 Designated EHV charges'!$D$11:$D$400, MATCH(0, IF(ISBLANK('Annex 2 Designated EHV charges'!$D$11:$D$400),1, COUNTIF(A$4:$A200, 'Annex 2 Designated EHV charges'!$D$11:$D$400)), 0)),"")</f>
        <v>New Export 6</v>
      </c>
      <c r="B201" s="91" t="str">
        <f>IF($A201="","",VLOOKUP($A201,'Annex 2 Designated EHV charges'!$D:$O,2,0))</f>
        <v>New Export 6</v>
      </c>
      <c r="C201" s="92" t="str">
        <f>IF($A201="","",VLOOKUP($A201,'Annex 2 Designated EHV charges'!$D:$O,3,0))</f>
        <v>New Export 6</v>
      </c>
      <c r="D201" s="91" t="str">
        <f>IF($A201="","",VLOOKUP($A201,'Annex 2 Designated EHV charges'!$D:$O,4,0))</f>
        <v>Aston Flamville</v>
      </c>
      <c r="E201" s="93" t="str">
        <f>IFERROR(IF(VLOOKUP($A201,'Annex 2 Designated EHV charges'!$D:$P,COLUMN(E201)+5,FALSE)=0,"",VLOOKUP($A201,'Annex 2 Designated EHV charges'!$D:$P,COLUMN(E201)+5,FALSE)),"")</f>
        <v/>
      </c>
      <c r="F201" s="303">
        <f>IFERROR(IF(VLOOKUP($A201,'Annex 2 Designated EHV charges'!$D:$P,COLUMN(F201)+5,FALSE)=0,"",VLOOKUP($A201,'Annex 2 Designated EHV charges'!$D:$P,COLUMN(F201)+5,FALSE)),"")</f>
        <v>366.38</v>
      </c>
      <c r="G201" s="303">
        <f>IFERROR(IF(VLOOKUP($A201,'Annex 2 Designated EHV charges'!$D:$P,COLUMN(G201)+5,FALSE)=0,"",VLOOKUP($A201,'Annex 2 Designated EHV charges'!$D:$P,COLUMN(G201)+5,FALSE)),"")</f>
        <v>0.05</v>
      </c>
      <c r="H201" s="303">
        <f>IFERROR(IF(VLOOKUP($A201,'Annex 2 Designated EHV charges'!$D:$P,COLUMN(H201)+5,FALSE)=0,"",VLOOKUP($A201,'Annex 2 Designated EHV charges'!$D:$P,COLUMN(H201)+5,FALSE)),"")</f>
        <v>0.05</v>
      </c>
    </row>
    <row r="202" spans="1:8" x14ac:dyDescent="0.2">
      <c r="A202" s="92" t="str">
        <f t="array" ref="A202">IFERROR(INDEX('Annex 2 Designated EHV charges'!$D$11:$D$400, MATCH(0, IF(ISBLANK('Annex 2 Designated EHV charges'!$D$11:$D$400),1, COUNTIF(A$4:$A201, 'Annex 2 Designated EHV charges'!$D$11:$D$400)), 0)),"")</f>
        <v>New Export 7</v>
      </c>
      <c r="B202" s="91" t="str">
        <f>IF($A202="","",VLOOKUP($A202,'Annex 2 Designated EHV charges'!$D:$O,2,0))</f>
        <v>New Export 7</v>
      </c>
      <c r="C202" s="92" t="str">
        <f>IF($A202="","",VLOOKUP($A202,'Annex 2 Designated EHV charges'!$D:$O,3,0))</f>
        <v>New Export 7</v>
      </c>
      <c r="D202" s="91" t="str">
        <f>IF($A202="","",VLOOKUP($A202,'Annex 2 Designated EHV charges'!$D:$O,4,0))</f>
        <v>Averham Leazes</v>
      </c>
      <c r="E202" s="93" t="str">
        <f>IFERROR(IF(VLOOKUP($A202,'Annex 2 Designated EHV charges'!$D:$P,COLUMN(E202)+5,FALSE)=0,"",VLOOKUP($A202,'Annex 2 Designated EHV charges'!$D:$P,COLUMN(E202)+5,FALSE)),"")</f>
        <v/>
      </c>
      <c r="F202" s="303">
        <f>IFERROR(IF(VLOOKUP($A202,'Annex 2 Designated EHV charges'!$D:$P,COLUMN(F202)+5,FALSE)=0,"",VLOOKUP($A202,'Annex 2 Designated EHV charges'!$D:$P,COLUMN(F202)+5,FALSE)),"")</f>
        <v>3627.33</v>
      </c>
      <c r="G202" s="303">
        <f>IFERROR(IF(VLOOKUP($A202,'Annex 2 Designated EHV charges'!$D:$P,COLUMN(G202)+5,FALSE)=0,"",VLOOKUP($A202,'Annex 2 Designated EHV charges'!$D:$P,COLUMN(G202)+5,FALSE)),"")</f>
        <v>0.05</v>
      </c>
      <c r="H202" s="303">
        <f>IFERROR(IF(VLOOKUP($A202,'Annex 2 Designated EHV charges'!$D:$P,COLUMN(H202)+5,FALSE)=0,"",VLOOKUP($A202,'Annex 2 Designated EHV charges'!$D:$P,COLUMN(H202)+5,FALSE)),"")</f>
        <v>0.05</v>
      </c>
    </row>
    <row r="203" spans="1:8" x14ac:dyDescent="0.2">
      <c r="A203" s="92" t="str">
        <f t="array" ref="A203">IFERROR(INDEX('Annex 2 Designated EHV charges'!$D$11:$D$400, MATCH(0, IF(ISBLANK('Annex 2 Designated EHV charges'!$D$11:$D$400),1, COUNTIF(A$4:$A202, 'Annex 2 Designated EHV charges'!$D$11:$D$400)), 0)),"")</f>
        <v>New Export 8</v>
      </c>
      <c r="B203" s="91" t="str">
        <f>IF($A203="","",VLOOKUP($A203,'Annex 2 Designated EHV charges'!$D:$O,2,0))</f>
        <v>New Export 8</v>
      </c>
      <c r="C203" s="92" t="str">
        <f>IF($A203="","",VLOOKUP($A203,'Annex 2 Designated EHV charges'!$D:$O,3,0))</f>
        <v>New Export 8</v>
      </c>
      <c r="D203" s="91" t="str">
        <f>IF($A203="","",VLOOKUP($A203,'Annex 2 Designated EHV charges'!$D:$O,4,0))</f>
        <v>Bagworth Road</v>
      </c>
      <c r="E203" s="93" t="str">
        <f>IFERROR(IF(VLOOKUP($A203,'Annex 2 Designated EHV charges'!$D:$P,COLUMN(E203)+5,FALSE)=0,"",VLOOKUP($A203,'Annex 2 Designated EHV charges'!$D:$P,COLUMN(E203)+5,FALSE)),"")</f>
        <v/>
      </c>
      <c r="F203" s="303">
        <f>IFERROR(IF(VLOOKUP($A203,'Annex 2 Designated EHV charges'!$D:$P,COLUMN(F203)+5,FALSE)=0,"",VLOOKUP($A203,'Annex 2 Designated EHV charges'!$D:$P,COLUMN(F203)+5,FALSE)),"")</f>
        <v>929.52</v>
      </c>
      <c r="G203" s="303">
        <f>IFERROR(IF(VLOOKUP($A203,'Annex 2 Designated EHV charges'!$D:$P,COLUMN(G203)+5,FALSE)=0,"",VLOOKUP($A203,'Annex 2 Designated EHV charges'!$D:$P,COLUMN(G203)+5,FALSE)),"")</f>
        <v>0.05</v>
      </c>
      <c r="H203" s="303">
        <f>IFERROR(IF(VLOOKUP($A203,'Annex 2 Designated EHV charges'!$D:$P,COLUMN(H203)+5,FALSE)=0,"",VLOOKUP($A203,'Annex 2 Designated EHV charges'!$D:$P,COLUMN(H203)+5,FALSE)),"")</f>
        <v>0.05</v>
      </c>
    </row>
    <row r="204" spans="1:8" x14ac:dyDescent="0.2">
      <c r="A204" s="92" t="str">
        <f t="array" ref="A204">IFERROR(INDEX('Annex 2 Designated EHV charges'!$D$11:$D$400, MATCH(0, IF(ISBLANK('Annex 2 Designated EHV charges'!$D$11:$D$400),1, COUNTIF(A$4:$A203, 'Annex 2 Designated EHV charges'!$D$11:$D$400)), 0)),"")</f>
        <v>New Export 9</v>
      </c>
      <c r="B204" s="91" t="str">
        <f>IF($A204="","",VLOOKUP($A204,'Annex 2 Designated EHV charges'!$D:$O,2,0))</f>
        <v>New Export 9</v>
      </c>
      <c r="C204" s="92" t="str">
        <f>IF($A204="","",VLOOKUP($A204,'Annex 2 Designated EHV charges'!$D:$O,3,0))</f>
        <v>New Export 9</v>
      </c>
      <c r="D204" s="91" t="str">
        <f>IF($A204="","",VLOOKUP($A204,'Annex 2 Designated EHV charges'!$D:$O,4,0))</f>
        <v>Belvoir PV</v>
      </c>
      <c r="E204" s="93" t="str">
        <f>IFERROR(IF(VLOOKUP($A204,'Annex 2 Designated EHV charges'!$D:$P,COLUMN(E204)+5,FALSE)=0,"",VLOOKUP($A204,'Annex 2 Designated EHV charges'!$D:$P,COLUMN(E204)+5,FALSE)),"")</f>
        <v/>
      </c>
      <c r="F204" s="303">
        <f>IFERROR(IF(VLOOKUP($A204,'Annex 2 Designated EHV charges'!$D:$P,COLUMN(F204)+5,FALSE)=0,"",VLOOKUP($A204,'Annex 2 Designated EHV charges'!$D:$P,COLUMN(F204)+5,FALSE)),"")</f>
        <v>929.52</v>
      </c>
      <c r="G204" s="303">
        <f>IFERROR(IF(VLOOKUP($A204,'Annex 2 Designated EHV charges'!$D:$P,COLUMN(G204)+5,FALSE)=0,"",VLOOKUP($A204,'Annex 2 Designated EHV charges'!$D:$P,COLUMN(G204)+5,FALSE)),"")</f>
        <v>0.05</v>
      </c>
      <c r="H204" s="303">
        <f>IFERROR(IF(VLOOKUP($A204,'Annex 2 Designated EHV charges'!$D:$P,COLUMN(H204)+5,FALSE)=0,"",VLOOKUP($A204,'Annex 2 Designated EHV charges'!$D:$P,COLUMN(H204)+5,FALSE)),"")</f>
        <v>0.05</v>
      </c>
    </row>
    <row r="205" spans="1:8" x14ac:dyDescent="0.2">
      <c r="A205" s="92" t="str">
        <f t="array" ref="A205">IFERROR(INDEX('Annex 2 Designated EHV charges'!$D$11:$D$400, MATCH(0, IF(ISBLANK('Annex 2 Designated EHV charges'!$D$11:$D$400),1, COUNTIF(A$4:$A204, 'Annex 2 Designated EHV charges'!$D$11:$D$400)), 0)),"")</f>
        <v>New Export 10</v>
      </c>
      <c r="B205" s="91" t="str">
        <f>IF($A205="","",VLOOKUP($A205,'Annex 2 Designated EHV charges'!$D:$O,2,0))</f>
        <v>New Export 10</v>
      </c>
      <c r="C205" s="92" t="str">
        <f>IF($A205="","",VLOOKUP($A205,'Annex 2 Designated EHV charges'!$D:$O,3,0))</f>
        <v>New Export 10</v>
      </c>
      <c r="D205" s="91" t="str">
        <f>IF($A205="","",VLOOKUP($A205,'Annex 2 Designated EHV charges'!$D:$O,4,0))</f>
        <v>Blackbridge Farm</v>
      </c>
      <c r="E205" s="93">
        <f>IFERROR(IF(VLOOKUP($A205,'Annex 2 Designated EHV charges'!$D:$P,COLUMN(E205)+5,FALSE)=0,"",VLOOKUP($A205,'Annex 2 Designated EHV charges'!$D:$P,COLUMN(E205)+5,FALSE)),"")</f>
        <v>-3.62</v>
      </c>
      <c r="F205" s="303">
        <f>IFERROR(IF(VLOOKUP($A205,'Annex 2 Designated EHV charges'!$D:$P,COLUMN(F205)+5,FALSE)=0,"",VLOOKUP($A205,'Annex 2 Designated EHV charges'!$D:$P,COLUMN(F205)+5,FALSE)),"")</f>
        <v>308.20999999999998</v>
      </c>
      <c r="G205" s="303">
        <f>IFERROR(IF(VLOOKUP($A205,'Annex 2 Designated EHV charges'!$D:$P,COLUMN(G205)+5,FALSE)=0,"",VLOOKUP($A205,'Annex 2 Designated EHV charges'!$D:$P,COLUMN(G205)+5,FALSE)),"")</f>
        <v>0.05</v>
      </c>
      <c r="H205" s="303">
        <f>IFERROR(IF(VLOOKUP($A205,'Annex 2 Designated EHV charges'!$D:$P,COLUMN(H205)+5,FALSE)=0,"",VLOOKUP($A205,'Annex 2 Designated EHV charges'!$D:$P,COLUMN(H205)+5,FALSE)),"")</f>
        <v>0.05</v>
      </c>
    </row>
    <row r="206" spans="1:8" x14ac:dyDescent="0.2">
      <c r="A206" s="92" t="str">
        <f t="array" ref="A206">IFERROR(INDEX('Annex 2 Designated EHV charges'!$D$11:$D$400, MATCH(0, IF(ISBLANK('Annex 2 Designated EHV charges'!$D$11:$D$400),1, COUNTIF(A$4:$A205, 'Annex 2 Designated EHV charges'!$D$11:$D$400)), 0)),"")</f>
        <v>New Export 11</v>
      </c>
      <c r="B206" s="91" t="str">
        <f>IF($A206="","",VLOOKUP($A206,'Annex 2 Designated EHV charges'!$D:$O,2,0))</f>
        <v>New Export 11</v>
      </c>
      <c r="C206" s="92" t="str">
        <f>IF($A206="","",VLOOKUP($A206,'Annex 2 Designated EHV charges'!$D:$O,3,0))</f>
        <v>New Export 11</v>
      </c>
      <c r="D206" s="91" t="str">
        <f>IF($A206="","",VLOOKUP($A206,'Annex 2 Designated EHV charges'!$D:$O,4,0))</f>
        <v>Boston Biomass 2</v>
      </c>
      <c r="E206" s="93">
        <f>IFERROR(IF(VLOOKUP($A206,'Annex 2 Designated EHV charges'!$D:$P,COLUMN(E206)+5,FALSE)=0,"",VLOOKUP($A206,'Annex 2 Designated EHV charges'!$D:$P,COLUMN(E206)+5,FALSE)),"")</f>
        <v>-2.3530000000000002</v>
      </c>
      <c r="F206" s="303">
        <f>IFERROR(IF(VLOOKUP($A206,'Annex 2 Designated EHV charges'!$D:$P,COLUMN(F206)+5,FALSE)=0,"",VLOOKUP($A206,'Annex 2 Designated EHV charges'!$D:$P,COLUMN(F206)+5,FALSE)),"")</f>
        <v>878.58</v>
      </c>
      <c r="G206" s="303">
        <f>IFERROR(IF(VLOOKUP($A206,'Annex 2 Designated EHV charges'!$D:$P,COLUMN(G206)+5,FALSE)=0,"",VLOOKUP($A206,'Annex 2 Designated EHV charges'!$D:$P,COLUMN(G206)+5,FALSE)),"")</f>
        <v>0.05</v>
      </c>
      <c r="H206" s="303">
        <f>IFERROR(IF(VLOOKUP($A206,'Annex 2 Designated EHV charges'!$D:$P,COLUMN(H206)+5,FALSE)=0,"",VLOOKUP($A206,'Annex 2 Designated EHV charges'!$D:$P,COLUMN(H206)+5,FALSE)),"")</f>
        <v>0.05</v>
      </c>
    </row>
    <row r="207" spans="1:8" x14ac:dyDescent="0.2">
      <c r="A207" s="92" t="str">
        <f t="array" ref="A207">IFERROR(INDEX('Annex 2 Designated EHV charges'!$D$11:$D$400, MATCH(0, IF(ISBLANK('Annex 2 Designated EHV charges'!$D$11:$D$400),1, COUNTIF(A$4:$A206, 'Annex 2 Designated EHV charges'!$D$11:$D$400)), 0)),"")</f>
        <v>New Export 12</v>
      </c>
      <c r="B207" s="91" t="str">
        <f>IF($A207="","",VLOOKUP($A207,'Annex 2 Designated EHV charges'!$D:$O,2,0))</f>
        <v>New Export 12</v>
      </c>
      <c r="C207" s="92" t="str">
        <f>IF($A207="","",VLOOKUP($A207,'Annex 2 Designated EHV charges'!$D:$O,3,0))</f>
        <v>New Export 12</v>
      </c>
      <c r="D207" s="91" t="str">
        <f>IF($A207="","",VLOOKUP($A207,'Annex 2 Designated EHV charges'!$D:$O,4,0))</f>
        <v>Brackley Solar Farm</v>
      </c>
      <c r="E207" s="93" t="str">
        <f>IFERROR(IF(VLOOKUP($A207,'Annex 2 Designated EHV charges'!$D:$P,COLUMN(E207)+5,FALSE)=0,"",VLOOKUP($A207,'Annex 2 Designated EHV charges'!$D:$P,COLUMN(E207)+5,FALSE)),"")</f>
        <v/>
      </c>
      <c r="F207" s="303">
        <f>IFERROR(IF(VLOOKUP($A207,'Annex 2 Designated EHV charges'!$D:$P,COLUMN(F207)+5,FALSE)=0,"",VLOOKUP($A207,'Annex 2 Designated EHV charges'!$D:$P,COLUMN(F207)+5,FALSE)),"")</f>
        <v>3615.8</v>
      </c>
      <c r="G207" s="303">
        <f>IFERROR(IF(VLOOKUP($A207,'Annex 2 Designated EHV charges'!$D:$P,COLUMN(G207)+5,FALSE)=0,"",VLOOKUP($A207,'Annex 2 Designated EHV charges'!$D:$P,COLUMN(G207)+5,FALSE)),"")</f>
        <v>0.05</v>
      </c>
      <c r="H207" s="303">
        <f>IFERROR(IF(VLOOKUP($A207,'Annex 2 Designated EHV charges'!$D:$P,COLUMN(H207)+5,FALSE)=0,"",VLOOKUP($A207,'Annex 2 Designated EHV charges'!$D:$P,COLUMN(H207)+5,FALSE)),"")</f>
        <v>0.05</v>
      </c>
    </row>
    <row r="208" spans="1:8" x14ac:dyDescent="0.2">
      <c r="A208" s="92" t="str">
        <f t="array" ref="A208">IFERROR(INDEX('Annex 2 Designated EHV charges'!$D$11:$D$400, MATCH(0, IF(ISBLANK('Annex 2 Designated EHV charges'!$D$11:$D$400),1, COUNTIF(A$4:$A207, 'Annex 2 Designated EHV charges'!$D$11:$D$400)), 0)),"")</f>
        <v>New Export 13</v>
      </c>
      <c r="B208" s="91" t="str">
        <f>IF($A208="","",VLOOKUP($A208,'Annex 2 Designated EHV charges'!$D:$O,2,0))</f>
        <v>New Export 13</v>
      </c>
      <c r="C208" s="92" t="str">
        <f>IF($A208="","",VLOOKUP($A208,'Annex 2 Designated EHV charges'!$D:$O,3,0))</f>
        <v>New Export 13</v>
      </c>
      <c r="D208" s="91" t="str">
        <f>IF($A208="","",VLOOKUP($A208,'Annex 2 Designated EHV charges'!$D:$O,4,0))</f>
        <v>Breach Farm 132</v>
      </c>
      <c r="E208" s="93" t="str">
        <f>IFERROR(IF(VLOOKUP($A208,'Annex 2 Designated EHV charges'!$D:$P,COLUMN(E208)+5,FALSE)=0,"",VLOOKUP($A208,'Annex 2 Designated EHV charges'!$D:$P,COLUMN(E208)+5,FALSE)),"")</f>
        <v/>
      </c>
      <c r="F208" s="303">
        <f>IFERROR(IF(VLOOKUP($A208,'Annex 2 Designated EHV charges'!$D:$P,COLUMN(F208)+5,FALSE)=0,"",VLOOKUP($A208,'Annex 2 Designated EHV charges'!$D:$P,COLUMN(F208)+5,FALSE)),"")</f>
        <v>637.25</v>
      </c>
      <c r="G208" s="303">
        <f>IFERROR(IF(VLOOKUP($A208,'Annex 2 Designated EHV charges'!$D:$P,COLUMN(G208)+5,FALSE)=0,"",VLOOKUP($A208,'Annex 2 Designated EHV charges'!$D:$P,COLUMN(G208)+5,FALSE)),"")</f>
        <v>0.05</v>
      </c>
      <c r="H208" s="303">
        <f>IFERROR(IF(VLOOKUP($A208,'Annex 2 Designated EHV charges'!$D:$P,COLUMN(H208)+5,FALSE)=0,"",VLOOKUP($A208,'Annex 2 Designated EHV charges'!$D:$P,COLUMN(H208)+5,FALSE)),"")</f>
        <v>0.05</v>
      </c>
    </row>
    <row r="209" spans="1:8" x14ac:dyDescent="0.2">
      <c r="A209" s="92" t="str">
        <f t="array" ref="A209">IFERROR(INDEX('Annex 2 Designated EHV charges'!$D$11:$D$400, MATCH(0, IF(ISBLANK('Annex 2 Designated EHV charges'!$D$11:$D$400),1, COUNTIF(A$4:$A208, 'Annex 2 Designated EHV charges'!$D$11:$D$400)), 0)),"")</f>
        <v>New Export 14</v>
      </c>
      <c r="B209" s="91" t="str">
        <f>IF($A209="","",VLOOKUP($A209,'Annex 2 Designated EHV charges'!$D:$O,2,0))</f>
        <v>New Export 14</v>
      </c>
      <c r="C209" s="92" t="str">
        <f>IF($A209="","",VLOOKUP($A209,'Annex 2 Designated EHV charges'!$D:$O,3,0))</f>
        <v>New Export 14</v>
      </c>
      <c r="D209" s="91" t="str">
        <f>IF($A209="","",VLOOKUP($A209,'Annex 2 Designated EHV charges'!$D:$O,4,0))</f>
        <v>Bridge Street ESS &amp; PV</v>
      </c>
      <c r="E209" s="93">
        <f>IFERROR(IF(VLOOKUP($A209,'Annex 2 Designated EHV charges'!$D:$P,COLUMN(E209)+5,FALSE)=0,"",VLOOKUP($A209,'Annex 2 Designated EHV charges'!$D:$P,COLUMN(E209)+5,FALSE)),"")</f>
        <v>-3.8879999999999999</v>
      </c>
      <c r="F209" s="303">
        <f>IFERROR(IF(VLOOKUP($A209,'Annex 2 Designated EHV charges'!$D:$P,COLUMN(F209)+5,FALSE)=0,"",VLOOKUP($A209,'Annex 2 Designated EHV charges'!$D:$P,COLUMN(F209)+5,FALSE)),"")</f>
        <v>279.55</v>
      </c>
      <c r="G209" s="303">
        <f>IFERROR(IF(VLOOKUP($A209,'Annex 2 Designated EHV charges'!$D:$P,COLUMN(G209)+5,FALSE)=0,"",VLOOKUP($A209,'Annex 2 Designated EHV charges'!$D:$P,COLUMN(G209)+5,FALSE)),"")</f>
        <v>0.05</v>
      </c>
      <c r="H209" s="303">
        <f>IFERROR(IF(VLOOKUP($A209,'Annex 2 Designated EHV charges'!$D:$P,COLUMN(H209)+5,FALSE)=0,"",VLOOKUP($A209,'Annex 2 Designated EHV charges'!$D:$P,COLUMN(H209)+5,FALSE)),"")</f>
        <v>0.05</v>
      </c>
    </row>
    <row r="210" spans="1:8" x14ac:dyDescent="0.2">
      <c r="A210" s="92" t="str">
        <f t="array" ref="A210">IFERROR(INDEX('Annex 2 Designated EHV charges'!$D$11:$D$400, MATCH(0, IF(ISBLANK('Annex 2 Designated EHV charges'!$D$11:$D$400),1, COUNTIF(A$4:$A209, 'Annex 2 Designated EHV charges'!$D$11:$D$400)), 0)),"")</f>
        <v>New Export 15</v>
      </c>
      <c r="B210" s="91" t="str">
        <f>IF($A210="","",VLOOKUP($A210,'Annex 2 Designated EHV charges'!$D:$O,2,0))</f>
        <v>New Export 15</v>
      </c>
      <c r="C210" s="92" t="str">
        <f>IF($A210="","",VLOOKUP($A210,'Annex 2 Designated EHV charges'!$D:$O,3,0))</f>
        <v>New Export 15</v>
      </c>
      <c r="D210" s="91" t="str">
        <f>IF($A210="","",VLOOKUP($A210,'Annex 2 Designated EHV charges'!$D:$O,4,0))</f>
        <v>Brigstock</v>
      </c>
      <c r="E210" s="93" t="str">
        <f>IFERROR(IF(VLOOKUP($A210,'Annex 2 Designated EHV charges'!$D:$P,COLUMN(E210)+5,FALSE)=0,"",VLOOKUP($A210,'Annex 2 Designated EHV charges'!$D:$P,COLUMN(E210)+5,FALSE)),"")</f>
        <v/>
      </c>
      <c r="F210" s="303">
        <f>IFERROR(IF(VLOOKUP($A210,'Annex 2 Designated EHV charges'!$D:$P,COLUMN(F210)+5,FALSE)=0,"",VLOOKUP($A210,'Annex 2 Designated EHV charges'!$D:$P,COLUMN(F210)+5,FALSE)),"")</f>
        <v>928.73</v>
      </c>
      <c r="G210" s="303">
        <f>IFERROR(IF(VLOOKUP($A210,'Annex 2 Designated EHV charges'!$D:$P,COLUMN(G210)+5,FALSE)=0,"",VLOOKUP($A210,'Annex 2 Designated EHV charges'!$D:$P,COLUMN(G210)+5,FALSE)),"")</f>
        <v>0.05</v>
      </c>
      <c r="H210" s="303">
        <f>IFERROR(IF(VLOOKUP($A210,'Annex 2 Designated EHV charges'!$D:$P,COLUMN(H210)+5,FALSE)=0,"",VLOOKUP($A210,'Annex 2 Designated EHV charges'!$D:$P,COLUMN(H210)+5,FALSE)),"")</f>
        <v>0.05</v>
      </c>
    </row>
    <row r="211" spans="1:8" x14ac:dyDescent="0.2">
      <c r="A211" s="92" t="str">
        <f t="array" ref="A211">IFERROR(INDEX('Annex 2 Designated EHV charges'!$D$11:$D$400, MATCH(0, IF(ISBLANK('Annex 2 Designated EHV charges'!$D$11:$D$400),1, COUNTIF(A$4:$A210, 'Annex 2 Designated EHV charges'!$D$11:$D$400)), 0)),"")</f>
        <v>New Export 16</v>
      </c>
      <c r="B211" s="91" t="str">
        <f>IF($A211="","",VLOOKUP($A211,'Annex 2 Designated EHV charges'!$D:$O,2,0))</f>
        <v>New Export 16</v>
      </c>
      <c r="C211" s="92" t="str">
        <f>IF($A211="","",VLOOKUP($A211,'Annex 2 Designated EHV charges'!$D:$O,3,0))</f>
        <v>New Export 16</v>
      </c>
      <c r="D211" s="91" t="str">
        <f>IF($A211="","",VLOOKUP($A211,'Annex 2 Designated EHV charges'!$D:$O,4,0))</f>
        <v>Burnt Thorns Farm</v>
      </c>
      <c r="E211" s="93" t="str">
        <f>IFERROR(IF(VLOOKUP($A211,'Annex 2 Designated EHV charges'!$D:$P,COLUMN(E211)+5,FALSE)=0,"",VLOOKUP($A211,'Annex 2 Designated EHV charges'!$D:$P,COLUMN(E211)+5,FALSE)),"")</f>
        <v/>
      </c>
      <c r="F211" s="303">
        <f>IFERROR(IF(VLOOKUP($A211,'Annex 2 Designated EHV charges'!$D:$P,COLUMN(F211)+5,FALSE)=0,"",VLOOKUP($A211,'Annex 2 Designated EHV charges'!$D:$P,COLUMN(F211)+5,FALSE)),"")</f>
        <v>305.64</v>
      </c>
      <c r="G211" s="303">
        <f>IFERROR(IF(VLOOKUP($A211,'Annex 2 Designated EHV charges'!$D:$P,COLUMN(G211)+5,FALSE)=0,"",VLOOKUP($A211,'Annex 2 Designated EHV charges'!$D:$P,COLUMN(G211)+5,FALSE)),"")</f>
        <v>0.05</v>
      </c>
      <c r="H211" s="303">
        <f>IFERROR(IF(VLOOKUP($A211,'Annex 2 Designated EHV charges'!$D:$P,COLUMN(H211)+5,FALSE)=0,"",VLOOKUP($A211,'Annex 2 Designated EHV charges'!$D:$P,COLUMN(H211)+5,FALSE)),"")</f>
        <v>0.05</v>
      </c>
    </row>
    <row r="212" spans="1:8" x14ac:dyDescent="0.2">
      <c r="A212" s="92" t="str">
        <f t="array" ref="A212">IFERROR(INDEX('Annex 2 Designated EHV charges'!$D$11:$D$400, MATCH(0, IF(ISBLANK('Annex 2 Designated EHV charges'!$D$11:$D$400),1, COUNTIF(A$4:$A211, 'Annex 2 Designated EHV charges'!$D$11:$D$400)), 0)),"")</f>
        <v>New Export 17</v>
      </c>
      <c r="B212" s="91" t="str">
        <f>IF($A212="","",VLOOKUP($A212,'Annex 2 Designated EHV charges'!$D:$O,2,0))</f>
        <v>New Export 17</v>
      </c>
      <c r="C212" s="92" t="str">
        <f>IF($A212="","",VLOOKUP($A212,'Annex 2 Designated EHV charges'!$D:$O,3,0))</f>
        <v>New Export 17</v>
      </c>
      <c r="D212" s="91" t="str">
        <f>IF($A212="","",VLOOKUP($A212,'Annex 2 Designated EHV charges'!$D:$O,4,0))</f>
        <v>By Pass Farm</v>
      </c>
      <c r="E212" s="93" t="str">
        <f>IFERROR(IF(VLOOKUP($A212,'Annex 2 Designated EHV charges'!$D:$P,COLUMN(E212)+5,FALSE)=0,"",VLOOKUP($A212,'Annex 2 Designated EHV charges'!$D:$P,COLUMN(E212)+5,FALSE)),"")</f>
        <v/>
      </c>
      <c r="F212" s="303">
        <f>IFERROR(IF(VLOOKUP($A212,'Annex 2 Designated EHV charges'!$D:$P,COLUMN(F212)+5,FALSE)=0,"",VLOOKUP($A212,'Annex 2 Designated EHV charges'!$D:$P,COLUMN(F212)+5,FALSE)),"")</f>
        <v>925.65</v>
      </c>
      <c r="G212" s="303">
        <f>IFERROR(IF(VLOOKUP($A212,'Annex 2 Designated EHV charges'!$D:$P,COLUMN(G212)+5,FALSE)=0,"",VLOOKUP($A212,'Annex 2 Designated EHV charges'!$D:$P,COLUMN(G212)+5,FALSE)),"")</f>
        <v>0.05</v>
      </c>
      <c r="H212" s="303">
        <f>IFERROR(IF(VLOOKUP($A212,'Annex 2 Designated EHV charges'!$D:$P,COLUMN(H212)+5,FALSE)=0,"",VLOOKUP($A212,'Annex 2 Designated EHV charges'!$D:$P,COLUMN(H212)+5,FALSE)),"")</f>
        <v>0.05</v>
      </c>
    </row>
    <row r="213" spans="1:8" x14ac:dyDescent="0.2">
      <c r="A213" s="92" t="str">
        <f t="array" ref="A213">IFERROR(INDEX('Annex 2 Designated EHV charges'!$D$11:$D$400, MATCH(0, IF(ISBLANK('Annex 2 Designated EHV charges'!$D$11:$D$400),1, COUNTIF(A$4:$A212, 'Annex 2 Designated EHV charges'!$D$11:$D$400)), 0)),"")</f>
        <v>New Export 18</v>
      </c>
      <c r="B213" s="91" t="str">
        <f>IF($A213="","",VLOOKUP($A213,'Annex 2 Designated EHV charges'!$D:$O,2,0))</f>
        <v>New Export 18</v>
      </c>
      <c r="C213" s="92" t="str">
        <f>IF($A213="","",VLOOKUP($A213,'Annex 2 Designated EHV charges'!$D:$O,3,0))</f>
        <v>New Export 18</v>
      </c>
      <c r="D213" s="91" t="str">
        <f>IF($A213="","",VLOOKUP($A213,'Annex 2 Designated EHV charges'!$D:$O,4,0))</f>
        <v>Canal Solar Farm</v>
      </c>
      <c r="E213" s="93">
        <f>IFERROR(IF(VLOOKUP($A213,'Annex 2 Designated EHV charges'!$D:$P,COLUMN(E213)+5,FALSE)=0,"",VLOOKUP($A213,'Annex 2 Designated EHV charges'!$D:$P,COLUMN(E213)+5,FALSE)),"")</f>
        <v>-3.0270000000000001</v>
      </c>
      <c r="F213" s="303">
        <f>IFERROR(IF(VLOOKUP($A213,'Annex 2 Designated EHV charges'!$D:$P,COLUMN(F213)+5,FALSE)=0,"",VLOOKUP($A213,'Annex 2 Designated EHV charges'!$D:$P,COLUMN(F213)+5,FALSE)),"")</f>
        <v>536.69000000000005</v>
      </c>
      <c r="G213" s="303">
        <f>IFERROR(IF(VLOOKUP($A213,'Annex 2 Designated EHV charges'!$D:$P,COLUMN(G213)+5,FALSE)=0,"",VLOOKUP($A213,'Annex 2 Designated EHV charges'!$D:$P,COLUMN(G213)+5,FALSE)),"")</f>
        <v>0.05</v>
      </c>
      <c r="H213" s="303">
        <f>IFERROR(IF(VLOOKUP($A213,'Annex 2 Designated EHV charges'!$D:$P,COLUMN(H213)+5,FALSE)=0,"",VLOOKUP($A213,'Annex 2 Designated EHV charges'!$D:$P,COLUMN(H213)+5,FALSE)),"")</f>
        <v>0.05</v>
      </c>
    </row>
    <row r="214" spans="1:8" x14ac:dyDescent="0.2">
      <c r="A214" s="92" t="str">
        <f t="array" ref="A214">IFERROR(INDEX('Annex 2 Designated EHV charges'!$D$11:$D$400, MATCH(0, IF(ISBLANK('Annex 2 Designated EHV charges'!$D$11:$D$400),1, COUNTIF(A$4:$A213, 'Annex 2 Designated EHV charges'!$D$11:$D$400)), 0)),"")</f>
        <v>New Export 19</v>
      </c>
      <c r="B214" s="91" t="str">
        <f>IF($A214="","",VLOOKUP($A214,'Annex 2 Designated EHV charges'!$D:$O,2,0))</f>
        <v>New Export 19</v>
      </c>
      <c r="C214" s="92" t="str">
        <f>IF($A214="","",VLOOKUP($A214,'Annex 2 Designated EHV charges'!$D:$O,3,0))</f>
        <v>New Export 19</v>
      </c>
      <c r="D214" s="91" t="str">
        <f>IF($A214="","",VLOOKUP($A214,'Annex 2 Designated EHV charges'!$D:$O,4,0))</f>
        <v>Caudwell Farm</v>
      </c>
      <c r="E214" s="93" t="str">
        <f>IFERROR(IF(VLOOKUP($A214,'Annex 2 Designated EHV charges'!$D:$P,COLUMN(E214)+5,FALSE)=0,"",VLOOKUP($A214,'Annex 2 Designated EHV charges'!$D:$P,COLUMN(E214)+5,FALSE)),"")</f>
        <v/>
      </c>
      <c r="F214" s="303">
        <f>IFERROR(IF(VLOOKUP($A214,'Annex 2 Designated EHV charges'!$D:$P,COLUMN(F214)+5,FALSE)=0,"",VLOOKUP($A214,'Annex 2 Designated EHV charges'!$D:$P,COLUMN(F214)+5,FALSE)),"")</f>
        <v>9637.34</v>
      </c>
      <c r="G214" s="303">
        <f>IFERROR(IF(VLOOKUP($A214,'Annex 2 Designated EHV charges'!$D:$P,COLUMN(G214)+5,FALSE)=0,"",VLOOKUP($A214,'Annex 2 Designated EHV charges'!$D:$P,COLUMN(G214)+5,FALSE)),"")</f>
        <v>0.05</v>
      </c>
      <c r="H214" s="303">
        <f>IFERROR(IF(VLOOKUP($A214,'Annex 2 Designated EHV charges'!$D:$P,COLUMN(H214)+5,FALSE)=0,"",VLOOKUP($A214,'Annex 2 Designated EHV charges'!$D:$P,COLUMN(H214)+5,FALSE)),"")</f>
        <v>0.05</v>
      </c>
    </row>
    <row r="215" spans="1:8" x14ac:dyDescent="0.2">
      <c r="A215" s="92" t="str">
        <f t="array" ref="A215">IFERROR(INDEX('Annex 2 Designated EHV charges'!$D$11:$D$400, MATCH(0, IF(ISBLANK('Annex 2 Designated EHV charges'!$D$11:$D$400),1, COUNTIF(A$4:$A214, 'Annex 2 Designated EHV charges'!$D$11:$D$400)), 0)),"")</f>
        <v>New Export 20</v>
      </c>
      <c r="B215" s="91" t="str">
        <f>IF($A215="","",VLOOKUP($A215,'Annex 2 Designated EHV charges'!$D:$O,2,0))</f>
        <v>New Export 20</v>
      </c>
      <c r="C215" s="92" t="str">
        <f>IF($A215="","",VLOOKUP($A215,'Annex 2 Designated EHV charges'!$D:$O,3,0))</f>
        <v>New Export 20</v>
      </c>
      <c r="D215" s="91" t="str">
        <f>IF($A215="","",VLOOKUP($A215,'Annex 2 Designated EHV charges'!$D:$O,4,0))</f>
        <v>Chapel Street</v>
      </c>
      <c r="E215" s="93" t="str">
        <f>IFERROR(IF(VLOOKUP($A215,'Annex 2 Designated EHV charges'!$D:$P,COLUMN(E215)+5,FALSE)=0,"",VLOOKUP($A215,'Annex 2 Designated EHV charges'!$D:$P,COLUMN(E215)+5,FALSE)),"")</f>
        <v/>
      </c>
      <c r="F215" s="303">
        <f>IFERROR(IF(VLOOKUP($A215,'Annex 2 Designated EHV charges'!$D:$P,COLUMN(F215)+5,FALSE)=0,"",VLOOKUP($A215,'Annex 2 Designated EHV charges'!$D:$P,COLUMN(F215)+5,FALSE)),"")</f>
        <v>806.94</v>
      </c>
      <c r="G215" s="303">
        <f>IFERROR(IF(VLOOKUP($A215,'Annex 2 Designated EHV charges'!$D:$P,COLUMN(G215)+5,FALSE)=0,"",VLOOKUP($A215,'Annex 2 Designated EHV charges'!$D:$P,COLUMN(G215)+5,FALSE)),"")</f>
        <v>0.05</v>
      </c>
      <c r="H215" s="303">
        <f>IFERROR(IF(VLOOKUP($A215,'Annex 2 Designated EHV charges'!$D:$P,COLUMN(H215)+5,FALSE)=0,"",VLOOKUP($A215,'Annex 2 Designated EHV charges'!$D:$P,COLUMN(H215)+5,FALSE)),"")</f>
        <v>0.05</v>
      </c>
    </row>
    <row r="216" spans="1:8" x14ac:dyDescent="0.2">
      <c r="A216" s="92" t="str">
        <f t="array" ref="A216">IFERROR(INDEX('Annex 2 Designated EHV charges'!$D$11:$D$400, MATCH(0, IF(ISBLANK('Annex 2 Designated EHV charges'!$D$11:$D$400),1, COUNTIF(A$4:$A215, 'Annex 2 Designated EHV charges'!$D$11:$D$400)), 0)),"")</f>
        <v>New Export 21</v>
      </c>
      <c r="B216" s="91" t="str">
        <f>IF($A216="","",VLOOKUP($A216,'Annex 2 Designated EHV charges'!$D:$O,2,0))</f>
        <v>New Export 21</v>
      </c>
      <c r="C216" s="92" t="str">
        <f>IF($A216="","",VLOOKUP($A216,'Annex 2 Designated EHV charges'!$D:$O,3,0))</f>
        <v>New Export 21</v>
      </c>
      <c r="D216" s="91" t="str">
        <f>IF($A216="","",VLOOKUP($A216,'Annex 2 Designated EHV charges'!$D:$O,4,0))</f>
        <v>Chestnut Farm</v>
      </c>
      <c r="E216" s="93">
        <f>IFERROR(IF(VLOOKUP($A216,'Annex 2 Designated EHV charges'!$D:$P,COLUMN(E216)+5,FALSE)=0,"",VLOOKUP($A216,'Annex 2 Designated EHV charges'!$D:$P,COLUMN(E216)+5,FALSE)),"")</f>
        <v>-2.9369999999999998</v>
      </c>
      <c r="F216" s="303">
        <f>IFERROR(IF(VLOOKUP($A216,'Annex 2 Designated EHV charges'!$D:$P,COLUMN(F216)+5,FALSE)=0,"",VLOOKUP($A216,'Annex 2 Designated EHV charges'!$D:$P,COLUMN(F216)+5,FALSE)),"")</f>
        <v>283.60000000000002</v>
      </c>
      <c r="G216" s="303">
        <f>IFERROR(IF(VLOOKUP($A216,'Annex 2 Designated EHV charges'!$D:$P,COLUMN(G216)+5,FALSE)=0,"",VLOOKUP($A216,'Annex 2 Designated EHV charges'!$D:$P,COLUMN(G216)+5,FALSE)),"")</f>
        <v>0.05</v>
      </c>
      <c r="H216" s="303">
        <f>IFERROR(IF(VLOOKUP($A216,'Annex 2 Designated EHV charges'!$D:$P,COLUMN(H216)+5,FALSE)=0,"",VLOOKUP($A216,'Annex 2 Designated EHV charges'!$D:$P,COLUMN(H216)+5,FALSE)),"")</f>
        <v>0.05</v>
      </c>
    </row>
    <row r="217" spans="1:8" x14ac:dyDescent="0.2">
      <c r="A217" s="92" t="str">
        <f t="array" ref="A217">IFERROR(INDEX('Annex 2 Designated EHV charges'!$D$11:$D$400, MATCH(0, IF(ISBLANK('Annex 2 Designated EHV charges'!$D$11:$D$400),1, COUNTIF(A$4:$A216, 'Annex 2 Designated EHV charges'!$D$11:$D$400)), 0)),"")</f>
        <v>New Export 22</v>
      </c>
      <c r="B217" s="91" t="str">
        <f>IF($A217="","",VLOOKUP($A217,'Annex 2 Designated EHV charges'!$D:$O,2,0))</f>
        <v>New Export 22</v>
      </c>
      <c r="C217" s="92" t="str">
        <f>IF($A217="","",VLOOKUP($A217,'Annex 2 Designated EHV charges'!$D:$O,3,0))</f>
        <v>New Export 22</v>
      </c>
      <c r="D217" s="91" t="str">
        <f>IF($A217="","",VLOOKUP($A217,'Annex 2 Designated EHV charges'!$D:$O,4,0))</f>
        <v>Cogenhoe BESS</v>
      </c>
      <c r="E217" s="93">
        <f>IFERROR(IF(VLOOKUP($A217,'Annex 2 Designated EHV charges'!$D:$P,COLUMN(E217)+5,FALSE)=0,"",VLOOKUP($A217,'Annex 2 Designated EHV charges'!$D:$P,COLUMN(E217)+5,FALSE)),"")</f>
        <v>-1.7869999999999999</v>
      </c>
      <c r="F217" s="303">
        <f>IFERROR(IF(VLOOKUP($A217,'Annex 2 Designated EHV charges'!$D:$P,COLUMN(F217)+5,FALSE)=0,"",VLOOKUP($A217,'Annex 2 Designated EHV charges'!$D:$P,COLUMN(F217)+5,FALSE)),"")</f>
        <v>467.09</v>
      </c>
      <c r="G217" s="303">
        <f>IFERROR(IF(VLOOKUP($A217,'Annex 2 Designated EHV charges'!$D:$P,COLUMN(G217)+5,FALSE)=0,"",VLOOKUP($A217,'Annex 2 Designated EHV charges'!$D:$P,COLUMN(G217)+5,FALSE)),"")</f>
        <v>0.05</v>
      </c>
      <c r="H217" s="303">
        <f>IFERROR(IF(VLOOKUP($A217,'Annex 2 Designated EHV charges'!$D:$P,COLUMN(H217)+5,FALSE)=0,"",VLOOKUP($A217,'Annex 2 Designated EHV charges'!$D:$P,COLUMN(H217)+5,FALSE)),"")</f>
        <v>0.05</v>
      </c>
    </row>
    <row r="218" spans="1:8" x14ac:dyDescent="0.2">
      <c r="A218" s="92" t="str">
        <f t="array" ref="A218">IFERROR(INDEX('Annex 2 Designated EHV charges'!$D$11:$D$400, MATCH(0, IF(ISBLANK('Annex 2 Designated EHV charges'!$D$11:$D$400),1, COUNTIF(A$4:$A217, 'Annex 2 Designated EHV charges'!$D$11:$D$400)), 0)),"")</f>
        <v>New Export 23</v>
      </c>
      <c r="B218" s="91" t="str">
        <f>IF($A218="","",VLOOKUP($A218,'Annex 2 Designated EHV charges'!$D:$O,2,0))</f>
        <v>New Export 23</v>
      </c>
      <c r="C218" s="92" t="str">
        <f>IF($A218="","",VLOOKUP($A218,'Annex 2 Designated EHV charges'!$D:$O,3,0))</f>
        <v>New Export 23</v>
      </c>
      <c r="D218" s="91" t="str">
        <f>IF($A218="","",VLOOKUP($A218,'Annex 2 Designated EHV charges'!$D:$O,4,0))</f>
        <v>Copse Lodge Solar Farm</v>
      </c>
      <c r="E218" s="93" t="str">
        <f>IFERROR(IF(VLOOKUP($A218,'Annex 2 Designated EHV charges'!$D:$P,COLUMN(E218)+5,FALSE)=0,"",VLOOKUP($A218,'Annex 2 Designated EHV charges'!$D:$P,COLUMN(E218)+5,FALSE)),"")</f>
        <v/>
      </c>
      <c r="F218" s="303">
        <f>IFERROR(IF(VLOOKUP($A218,'Annex 2 Designated EHV charges'!$D:$P,COLUMN(F218)+5,FALSE)=0,"",VLOOKUP($A218,'Annex 2 Designated EHV charges'!$D:$P,COLUMN(F218)+5,FALSE)),"")</f>
        <v>929.52</v>
      </c>
      <c r="G218" s="303">
        <f>IFERROR(IF(VLOOKUP($A218,'Annex 2 Designated EHV charges'!$D:$P,COLUMN(G218)+5,FALSE)=0,"",VLOOKUP($A218,'Annex 2 Designated EHV charges'!$D:$P,COLUMN(G218)+5,FALSE)),"")</f>
        <v>0.05</v>
      </c>
      <c r="H218" s="303">
        <f>IFERROR(IF(VLOOKUP($A218,'Annex 2 Designated EHV charges'!$D:$P,COLUMN(H218)+5,FALSE)=0,"",VLOOKUP($A218,'Annex 2 Designated EHV charges'!$D:$P,COLUMN(H218)+5,FALSE)),"")</f>
        <v>0.05</v>
      </c>
    </row>
    <row r="219" spans="1:8" x14ac:dyDescent="0.2">
      <c r="A219" s="92" t="str">
        <f t="array" ref="A219">IFERROR(INDEX('Annex 2 Designated EHV charges'!$D$11:$D$400, MATCH(0, IF(ISBLANK('Annex 2 Designated EHV charges'!$D$11:$D$400),1, COUNTIF(A$4:$A218, 'Annex 2 Designated EHV charges'!$D$11:$D$400)), 0)),"")</f>
        <v>New Export 24</v>
      </c>
      <c r="B219" s="91" t="str">
        <f>IF($A219="","",VLOOKUP($A219,'Annex 2 Designated EHV charges'!$D:$O,2,0))</f>
        <v>New Export 24</v>
      </c>
      <c r="C219" s="92" t="str">
        <f>IF($A219="","",VLOOKUP($A219,'Annex 2 Designated EHV charges'!$D:$O,3,0))</f>
        <v>New Export 24</v>
      </c>
      <c r="D219" s="91" t="str">
        <f>IF($A219="","",VLOOKUP($A219,'Annex 2 Designated EHV charges'!$D:$O,4,0))</f>
        <v>Corley Solar Farm</v>
      </c>
      <c r="E219" s="93" t="str">
        <f>IFERROR(IF(VLOOKUP($A219,'Annex 2 Designated EHV charges'!$D:$P,COLUMN(E219)+5,FALSE)=0,"",VLOOKUP($A219,'Annex 2 Designated EHV charges'!$D:$P,COLUMN(E219)+5,FALSE)),"")</f>
        <v/>
      </c>
      <c r="F219" s="303">
        <f>IFERROR(IF(VLOOKUP($A219,'Annex 2 Designated EHV charges'!$D:$P,COLUMN(F219)+5,FALSE)=0,"",VLOOKUP($A219,'Annex 2 Designated EHV charges'!$D:$P,COLUMN(F219)+5,FALSE)),"")</f>
        <v>5241.3</v>
      </c>
      <c r="G219" s="303">
        <f>IFERROR(IF(VLOOKUP($A219,'Annex 2 Designated EHV charges'!$D:$P,COLUMN(G219)+5,FALSE)=0,"",VLOOKUP($A219,'Annex 2 Designated EHV charges'!$D:$P,COLUMN(G219)+5,FALSE)),"")</f>
        <v>0.05</v>
      </c>
      <c r="H219" s="303">
        <f>IFERROR(IF(VLOOKUP($A219,'Annex 2 Designated EHV charges'!$D:$P,COLUMN(H219)+5,FALSE)=0,"",VLOOKUP($A219,'Annex 2 Designated EHV charges'!$D:$P,COLUMN(H219)+5,FALSE)),"")</f>
        <v>0.05</v>
      </c>
    </row>
    <row r="220" spans="1:8" x14ac:dyDescent="0.2">
      <c r="A220" s="92" t="str">
        <f t="array" ref="A220">IFERROR(INDEX('Annex 2 Designated EHV charges'!$D$11:$D$400, MATCH(0, IF(ISBLANK('Annex 2 Designated EHV charges'!$D$11:$D$400),1, COUNTIF(A$4:$A219, 'Annex 2 Designated EHV charges'!$D$11:$D$400)), 0)),"")</f>
        <v>New Export 25</v>
      </c>
      <c r="B220" s="91" t="str">
        <f>IF($A220="","",VLOOKUP($A220,'Annex 2 Designated EHV charges'!$D:$O,2,0))</f>
        <v>New Export 25</v>
      </c>
      <c r="C220" s="92" t="str">
        <f>IF($A220="","",VLOOKUP($A220,'Annex 2 Designated EHV charges'!$D:$O,3,0))</f>
        <v>New Export 25</v>
      </c>
      <c r="D220" s="91" t="str">
        <f>IF($A220="","",VLOOKUP($A220,'Annex 2 Designated EHV charges'!$D:$O,4,0))</f>
        <v>Costock Solar Farm</v>
      </c>
      <c r="E220" s="93" t="str">
        <f>IFERROR(IF(VLOOKUP($A220,'Annex 2 Designated EHV charges'!$D:$P,COLUMN(E220)+5,FALSE)=0,"",VLOOKUP($A220,'Annex 2 Designated EHV charges'!$D:$P,COLUMN(E220)+5,FALSE)),"")</f>
        <v/>
      </c>
      <c r="F220" s="303">
        <f>IFERROR(IF(VLOOKUP($A220,'Annex 2 Designated EHV charges'!$D:$P,COLUMN(F220)+5,FALSE)=0,"",VLOOKUP($A220,'Annex 2 Designated EHV charges'!$D:$P,COLUMN(F220)+5,FALSE)),"")</f>
        <v>927.67</v>
      </c>
      <c r="G220" s="303">
        <f>IFERROR(IF(VLOOKUP($A220,'Annex 2 Designated EHV charges'!$D:$P,COLUMN(G220)+5,FALSE)=0,"",VLOOKUP($A220,'Annex 2 Designated EHV charges'!$D:$P,COLUMN(G220)+5,FALSE)),"")</f>
        <v>0.05</v>
      </c>
      <c r="H220" s="303">
        <f>IFERROR(IF(VLOOKUP($A220,'Annex 2 Designated EHV charges'!$D:$P,COLUMN(H220)+5,FALSE)=0,"",VLOOKUP($A220,'Annex 2 Designated EHV charges'!$D:$P,COLUMN(H220)+5,FALSE)),"")</f>
        <v>0.05</v>
      </c>
    </row>
    <row r="221" spans="1:8" x14ac:dyDescent="0.2">
      <c r="A221" s="92" t="str">
        <f t="array" ref="A221">IFERROR(INDEX('Annex 2 Designated EHV charges'!$D$11:$D$400, MATCH(0, IF(ISBLANK('Annex 2 Designated EHV charges'!$D$11:$D$400),1, COUNTIF(A$4:$A220, 'Annex 2 Designated EHV charges'!$D$11:$D$400)), 0)),"")</f>
        <v>New Export 26</v>
      </c>
      <c r="B221" s="91" t="str">
        <f>IF($A221="","",VLOOKUP($A221,'Annex 2 Designated EHV charges'!$D:$O,2,0))</f>
        <v>New Export 26</v>
      </c>
      <c r="C221" s="92" t="str">
        <f>IF($A221="","",VLOOKUP($A221,'Annex 2 Designated EHV charges'!$D:$O,3,0))</f>
        <v>New Export 26</v>
      </c>
      <c r="D221" s="91" t="str">
        <f>IF($A221="","",VLOOKUP($A221,'Annex 2 Designated EHV charges'!$D:$O,4,0))</f>
        <v>Crick Road Solar Plant</v>
      </c>
      <c r="E221" s="93" t="str">
        <f>IFERROR(IF(VLOOKUP($A221,'Annex 2 Designated EHV charges'!$D:$P,COLUMN(E221)+5,FALSE)=0,"",VLOOKUP($A221,'Annex 2 Designated EHV charges'!$D:$P,COLUMN(E221)+5,FALSE)),"")</f>
        <v/>
      </c>
      <c r="F221" s="303">
        <f>IFERROR(IF(VLOOKUP($A221,'Annex 2 Designated EHV charges'!$D:$P,COLUMN(F221)+5,FALSE)=0,"",VLOOKUP($A221,'Annex 2 Designated EHV charges'!$D:$P,COLUMN(F221)+5,FALSE)),"")</f>
        <v>924.91</v>
      </c>
      <c r="G221" s="303">
        <f>IFERROR(IF(VLOOKUP($A221,'Annex 2 Designated EHV charges'!$D:$P,COLUMN(G221)+5,FALSE)=0,"",VLOOKUP($A221,'Annex 2 Designated EHV charges'!$D:$P,COLUMN(G221)+5,FALSE)),"")</f>
        <v>0.05</v>
      </c>
      <c r="H221" s="303">
        <f>IFERROR(IF(VLOOKUP($A221,'Annex 2 Designated EHV charges'!$D:$P,COLUMN(H221)+5,FALSE)=0,"",VLOOKUP($A221,'Annex 2 Designated EHV charges'!$D:$P,COLUMN(H221)+5,FALSE)),"")</f>
        <v>0.05</v>
      </c>
    </row>
    <row r="222" spans="1:8" x14ac:dyDescent="0.2">
      <c r="A222" s="92" t="str">
        <f t="array" ref="A222">IFERROR(INDEX('Annex 2 Designated EHV charges'!$D$11:$D$400, MATCH(0, IF(ISBLANK('Annex 2 Designated EHV charges'!$D$11:$D$400),1, COUNTIF(A$4:$A221, 'Annex 2 Designated EHV charges'!$D$11:$D$400)), 0)),"")</f>
        <v>New Export 27</v>
      </c>
      <c r="B222" s="91" t="str">
        <f>IF($A222="","",VLOOKUP($A222,'Annex 2 Designated EHV charges'!$D:$O,2,0))</f>
        <v>New Export 27</v>
      </c>
      <c r="C222" s="92" t="str">
        <f>IF($A222="","",VLOOKUP($A222,'Annex 2 Designated EHV charges'!$D:$O,3,0))</f>
        <v>New Export 27</v>
      </c>
      <c r="D222" s="91" t="str">
        <f>IF($A222="","",VLOOKUP($A222,'Annex 2 Designated EHV charges'!$D:$O,4,0))</f>
        <v>Dunsford Road (Alfreton PV)</v>
      </c>
      <c r="E222" s="93" t="str">
        <f>IFERROR(IF(VLOOKUP($A222,'Annex 2 Designated EHV charges'!$D:$P,COLUMN(E222)+5,FALSE)=0,"",VLOOKUP($A222,'Annex 2 Designated EHV charges'!$D:$P,COLUMN(E222)+5,FALSE)),"")</f>
        <v/>
      </c>
      <c r="F222" s="303">
        <f>IFERROR(IF(VLOOKUP($A222,'Annex 2 Designated EHV charges'!$D:$P,COLUMN(F222)+5,FALSE)=0,"",VLOOKUP($A222,'Annex 2 Designated EHV charges'!$D:$P,COLUMN(F222)+5,FALSE)),"")</f>
        <v>856.22</v>
      </c>
      <c r="G222" s="303">
        <f>IFERROR(IF(VLOOKUP($A222,'Annex 2 Designated EHV charges'!$D:$P,COLUMN(G222)+5,FALSE)=0,"",VLOOKUP($A222,'Annex 2 Designated EHV charges'!$D:$P,COLUMN(G222)+5,FALSE)),"")</f>
        <v>0.05</v>
      </c>
      <c r="H222" s="303">
        <f>IFERROR(IF(VLOOKUP($A222,'Annex 2 Designated EHV charges'!$D:$P,COLUMN(H222)+5,FALSE)=0,"",VLOOKUP($A222,'Annex 2 Designated EHV charges'!$D:$P,COLUMN(H222)+5,FALSE)),"")</f>
        <v>0.05</v>
      </c>
    </row>
    <row r="223" spans="1:8" x14ac:dyDescent="0.2">
      <c r="A223" s="92" t="str">
        <f t="array" ref="A223">IFERROR(INDEX('Annex 2 Designated EHV charges'!$D$11:$D$400, MATCH(0, IF(ISBLANK('Annex 2 Designated EHV charges'!$D$11:$D$400),1, COUNTIF(A$4:$A222, 'Annex 2 Designated EHV charges'!$D$11:$D$400)), 0)),"")</f>
        <v>New Export 28</v>
      </c>
      <c r="B223" s="91" t="str">
        <f>IF($A223="","",VLOOKUP($A223,'Annex 2 Designated EHV charges'!$D:$O,2,0))</f>
        <v>New Export 28</v>
      </c>
      <c r="C223" s="92" t="str">
        <f>IF($A223="","",VLOOKUP($A223,'Annex 2 Designated EHV charges'!$D:$O,3,0))</f>
        <v>New Export 28</v>
      </c>
      <c r="D223" s="91" t="str">
        <f>IF($A223="","",VLOOKUP($A223,'Annex 2 Designated EHV charges'!$D:$O,4,0))</f>
        <v>Eastcroft EfW</v>
      </c>
      <c r="E223" s="93">
        <f>IFERROR(IF(VLOOKUP($A223,'Annex 2 Designated EHV charges'!$D:$P,COLUMN(E223)+5,FALSE)=0,"",VLOOKUP($A223,'Annex 2 Designated EHV charges'!$D:$P,COLUMN(E223)+5,FALSE)),"")</f>
        <v>-2.4780000000000002</v>
      </c>
      <c r="F223" s="303">
        <f>IFERROR(IF(VLOOKUP($A223,'Annex 2 Designated EHV charges'!$D:$P,COLUMN(F223)+5,FALSE)=0,"",VLOOKUP($A223,'Annex 2 Designated EHV charges'!$D:$P,COLUMN(F223)+5,FALSE)),"")</f>
        <v>2857.41</v>
      </c>
      <c r="G223" s="303">
        <f>IFERROR(IF(VLOOKUP($A223,'Annex 2 Designated EHV charges'!$D:$P,COLUMN(G223)+5,FALSE)=0,"",VLOOKUP($A223,'Annex 2 Designated EHV charges'!$D:$P,COLUMN(G223)+5,FALSE)),"")</f>
        <v>0.05</v>
      </c>
      <c r="H223" s="303">
        <f>IFERROR(IF(VLOOKUP($A223,'Annex 2 Designated EHV charges'!$D:$P,COLUMN(H223)+5,FALSE)=0,"",VLOOKUP($A223,'Annex 2 Designated EHV charges'!$D:$P,COLUMN(H223)+5,FALSE)),"")</f>
        <v>0.05</v>
      </c>
    </row>
    <row r="224" spans="1:8" x14ac:dyDescent="0.2">
      <c r="A224" s="92" t="str">
        <f t="array" ref="A224">IFERROR(INDEX('Annex 2 Designated EHV charges'!$D$11:$D$400, MATCH(0, IF(ISBLANK('Annex 2 Designated EHV charges'!$D$11:$D$400),1, COUNTIF(A$4:$A223, 'Annex 2 Designated EHV charges'!$D$11:$D$400)), 0)),"")</f>
        <v>New Export 29</v>
      </c>
      <c r="B224" s="91" t="str">
        <f>IF($A224="","",VLOOKUP($A224,'Annex 2 Designated EHV charges'!$D:$O,2,0))</f>
        <v>New Export 29</v>
      </c>
      <c r="C224" s="92" t="str">
        <f>IF($A224="","",VLOOKUP($A224,'Annex 2 Designated EHV charges'!$D:$O,3,0))</f>
        <v>New Export 29</v>
      </c>
      <c r="D224" s="91" t="str">
        <f>IF($A224="","",VLOOKUP($A224,'Annex 2 Designated EHV charges'!$D:$O,4,0))</f>
        <v>Eastfields Solar</v>
      </c>
      <c r="E224" s="93">
        <f>IFERROR(IF(VLOOKUP($A224,'Annex 2 Designated EHV charges'!$D:$P,COLUMN(E224)+5,FALSE)=0,"",VLOOKUP($A224,'Annex 2 Designated EHV charges'!$D:$P,COLUMN(E224)+5,FALSE)),"")</f>
        <v>-2.74</v>
      </c>
      <c r="F224" s="303">
        <f>IFERROR(IF(VLOOKUP($A224,'Annex 2 Designated EHV charges'!$D:$P,COLUMN(F224)+5,FALSE)=0,"",VLOOKUP($A224,'Annex 2 Designated EHV charges'!$D:$P,COLUMN(F224)+5,FALSE)),"")</f>
        <v>818.82</v>
      </c>
      <c r="G224" s="303">
        <f>IFERROR(IF(VLOOKUP($A224,'Annex 2 Designated EHV charges'!$D:$P,COLUMN(G224)+5,FALSE)=0,"",VLOOKUP($A224,'Annex 2 Designated EHV charges'!$D:$P,COLUMN(G224)+5,FALSE)),"")</f>
        <v>0.05</v>
      </c>
      <c r="H224" s="303">
        <f>IFERROR(IF(VLOOKUP($A224,'Annex 2 Designated EHV charges'!$D:$P,COLUMN(H224)+5,FALSE)=0,"",VLOOKUP($A224,'Annex 2 Designated EHV charges'!$D:$P,COLUMN(H224)+5,FALSE)),"")</f>
        <v>0.05</v>
      </c>
    </row>
    <row r="225" spans="1:8" x14ac:dyDescent="0.2">
      <c r="A225" s="92" t="str">
        <f t="array" ref="A225">IFERROR(INDEX('Annex 2 Designated EHV charges'!$D$11:$D$400, MATCH(0, IF(ISBLANK('Annex 2 Designated EHV charges'!$D$11:$D$400),1, COUNTIF(A$4:$A224, 'Annex 2 Designated EHV charges'!$D$11:$D$400)), 0)),"")</f>
        <v>New Export 30</v>
      </c>
      <c r="B225" s="91" t="str">
        <f>IF($A225="","",VLOOKUP($A225,'Annex 2 Designated EHV charges'!$D:$O,2,0))</f>
        <v>New Export 30</v>
      </c>
      <c r="C225" s="92" t="str">
        <f>IF($A225="","",VLOOKUP($A225,'Annex 2 Designated EHV charges'!$D:$O,3,0))</f>
        <v>New Export 30</v>
      </c>
      <c r="D225" s="91" t="str">
        <f>IF($A225="","",VLOOKUP($A225,'Annex 2 Designated EHV charges'!$D:$O,4,0))</f>
        <v>Eden Meadows ESS &amp; PV</v>
      </c>
      <c r="E225" s="93">
        <f>IFERROR(IF(VLOOKUP($A225,'Annex 2 Designated EHV charges'!$D:$P,COLUMN(E225)+5,FALSE)=0,"",VLOOKUP($A225,'Annex 2 Designated EHV charges'!$D:$P,COLUMN(E225)+5,FALSE)),"")</f>
        <v>-0.51300000000000001</v>
      </c>
      <c r="F225" s="303">
        <f>IFERROR(IF(VLOOKUP($A225,'Annex 2 Designated EHV charges'!$D:$P,COLUMN(F225)+5,FALSE)=0,"",VLOOKUP($A225,'Annex 2 Designated EHV charges'!$D:$P,COLUMN(F225)+5,FALSE)),"")</f>
        <v>467.09</v>
      </c>
      <c r="G225" s="303">
        <f>IFERROR(IF(VLOOKUP($A225,'Annex 2 Designated EHV charges'!$D:$P,COLUMN(G225)+5,FALSE)=0,"",VLOOKUP($A225,'Annex 2 Designated EHV charges'!$D:$P,COLUMN(G225)+5,FALSE)),"")</f>
        <v>0.05</v>
      </c>
      <c r="H225" s="303">
        <f>IFERROR(IF(VLOOKUP($A225,'Annex 2 Designated EHV charges'!$D:$P,COLUMN(H225)+5,FALSE)=0,"",VLOOKUP($A225,'Annex 2 Designated EHV charges'!$D:$P,COLUMN(H225)+5,FALSE)),"")</f>
        <v>0.05</v>
      </c>
    </row>
    <row r="226" spans="1:8" x14ac:dyDescent="0.2">
      <c r="A226" s="92" t="str">
        <f t="array" ref="A226">IFERROR(INDEX('Annex 2 Designated EHV charges'!$D$11:$D$400, MATCH(0, IF(ISBLANK('Annex 2 Designated EHV charges'!$D$11:$D$400),1, COUNTIF(A$4:$A225, 'Annex 2 Designated EHV charges'!$D$11:$D$400)), 0)),"")</f>
        <v>New Export 31</v>
      </c>
      <c r="B226" s="91" t="str">
        <f>IF($A226="","",VLOOKUP($A226,'Annex 2 Designated EHV charges'!$D:$O,2,0))</f>
        <v>New Export 31</v>
      </c>
      <c r="C226" s="92" t="str">
        <f>IF($A226="","",VLOOKUP($A226,'Annex 2 Designated EHV charges'!$D:$O,3,0))</f>
        <v>New Export 31</v>
      </c>
      <c r="D226" s="91" t="str">
        <f>IF($A226="","",VLOOKUP($A226,'Annex 2 Designated EHV charges'!$D:$O,4,0))</f>
        <v>Exton Estate Solar Farm</v>
      </c>
      <c r="E226" s="93" t="str">
        <f>IFERROR(IF(VLOOKUP($A226,'Annex 2 Designated EHV charges'!$D:$P,COLUMN(E226)+5,FALSE)=0,"",VLOOKUP($A226,'Annex 2 Designated EHV charges'!$D:$P,COLUMN(E226)+5,FALSE)),"")</f>
        <v/>
      </c>
      <c r="F226" s="303">
        <f>IFERROR(IF(VLOOKUP($A226,'Annex 2 Designated EHV charges'!$D:$P,COLUMN(F226)+5,FALSE)=0,"",VLOOKUP($A226,'Annex 2 Designated EHV charges'!$D:$P,COLUMN(F226)+5,FALSE)),"")</f>
        <v>18363.48</v>
      </c>
      <c r="G226" s="303">
        <f>IFERROR(IF(VLOOKUP($A226,'Annex 2 Designated EHV charges'!$D:$P,COLUMN(G226)+5,FALSE)=0,"",VLOOKUP($A226,'Annex 2 Designated EHV charges'!$D:$P,COLUMN(G226)+5,FALSE)),"")</f>
        <v>0.05</v>
      </c>
      <c r="H226" s="303">
        <f>IFERROR(IF(VLOOKUP($A226,'Annex 2 Designated EHV charges'!$D:$P,COLUMN(H226)+5,FALSE)=0,"",VLOOKUP($A226,'Annex 2 Designated EHV charges'!$D:$P,COLUMN(H226)+5,FALSE)),"")</f>
        <v>0.05</v>
      </c>
    </row>
    <row r="227" spans="1:8" x14ac:dyDescent="0.2">
      <c r="A227" s="92" t="str">
        <f t="array" ref="A227">IFERROR(INDEX('Annex 2 Designated EHV charges'!$D$11:$D$400, MATCH(0, IF(ISBLANK('Annex 2 Designated EHV charges'!$D$11:$D$400),1, COUNTIF(A$4:$A226, 'Annex 2 Designated EHV charges'!$D$11:$D$400)), 0)),"")</f>
        <v>New Export 32</v>
      </c>
      <c r="B227" s="91" t="str">
        <f>IF($A227="","",VLOOKUP($A227,'Annex 2 Designated EHV charges'!$D:$O,2,0))</f>
        <v>New Export 32</v>
      </c>
      <c r="C227" s="92" t="str">
        <f>IF($A227="","",VLOOKUP($A227,'Annex 2 Designated EHV charges'!$D:$O,3,0))</f>
        <v>New Export 32</v>
      </c>
      <c r="D227" s="91" t="str">
        <f>IF($A227="","",VLOOKUP($A227,'Annex 2 Designated EHV charges'!$D:$O,4,0))</f>
        <v>Fen Farm</v>
      </c>
      <c r="E227" s="93">
        <f>IFERROR(IF(VLOOKUP($A227,'Annex 2 Designated EHV charges'!$D:$P,COLUMN(E227)+5,FALSE)=0,"",VLOOKUP($A227,'Annex 2 Designated EHV charges'!$D:$P,COLUMN(E227)+5,FALSE)),"")</f>
        <v>-2.5649999999999999</v>
      </c>
      <c r="F227" s="303">
        <f>IFERROR(IF(VLOOKUP($A227,'Annex 2 Designated EHV charges'!$D:$P,COLUMN(F227)+5,FALSE)=0,"",VLOOKUP($A227,'Annex 2 Designated EHV charges'!$D:$P,COLUMN(F227)+5,FALSE)),"")</f>
        <v>2637.36</v>
      </c>
      <c r="G227" s="303">
        <f>IFERROR(IF(VLOOKUP($A227,'Annex 2 Designated EHV charges'!$D:$P,COLUMN(G227)+5,FALSE)=0,"",VLOOKUP($A227,'Annex 2 Designated EHV charges'!$D:$P,COLUMN(G227)+5,FALSE)),"")</f>
        <v>0.05</v>
      </c>
      <c r="H227" s="303">
        <f>IFERROR(IF(VLOOKUP($A227,'Annex 2 Designated EHV charges'!$D:$P,COLUMN(H227)+5,FALSE)=0,"",VLOOKUP($A227,'Annex 2 Designated EHV charges'!$D:$P,COLUMN(H227)+5,FALSE)),"")</f>
        <v>0.05</v>
      </c>
    </row>
    <row r="228" spans="1:8" x14ac:dyDescent="0.2">
      <c r="A228" s="92" t="str">
        <f t="array" ref="A228">IFERROR(INDEX('Annex 2 Designated EHV charges'!$D$11:$D$400, MATCH(0, IF(ISBLANK('Annex 2 Designated EHV charges'!$D$11:$D$400),1, COUNTIF(A$4:$A227, 'Annex 2 Designated EHV charges'!$D$11:$D$400)), 0)),"")</f>
        <v>New Export 33</v>
      </c>
      <c r="B228" s="91" t="str">
        <f>IF($A228="","",VLOOKUP($A228,'Annex 2 Designated EHV charges'!$D:$O,2,0))</f>
        <v>New Export 33</v>
      </c>
      <c r="C228" s="92" t="str">
        <f>IF($A228="","",VLOOKUP($A228,'Annex 2 Designated EHV charges'!$D:$O,3,0))</f>
        <v>New Export 33</v>
      </c>
      <c r="D228" s="91" t="str">
        <f>IF($A228="","",VLOOKUP($A228,'Annex 2 Designated EHV charges'!$D:$O,4,0))</f>
        <v>Fiskerton Airfield</v>
      </c>
      <c r="E228" s="93" t="str">
        <f>IFERROR(IF(VLOOKUP($A228,'Annex 2 Designated EHV charges'!$D:$P,COLUMN(E228)+5,FALSE)=0,"",VLOOKUP($A228,'Annex 2 Designated EHV charges'!$D:$P,COLUMN(E228)+5,FALSE)),"")</f>
        <v/>
      </c>
      <c r="F228" s="303">
        <f>IFERROR(IF(VLOOKUP($A228,'Annex 2 Designated EHV charges'!$D:$P,COLUMN(F228)+5,FALSE)=0,"",VLOOKUP($A228,'Annex 2 Designated EHV charges'!$D:$P,COLUMN(F228)+5,FALSE)),"")</f>
        <v>932.31</v>
      </c>
      <c r="G228" s="303">
        <f>IFERROR(IF(VLOOKUP($A228,'Annex 2 Designated EHV charges'!$D:$P,COLUMN(G228)+5,FALSE)=0,"",VLOOKUP($A228,'Annex 2 Designated EHV charges'!$D:$P,COLUMN(G228)+5,FALSE)),"")</f>
        <v>0.05</v>
      </c>
      <c r="H228" s="303">
        <f>IFERROR(IF(VLOOKUP($A228,'Annex 2 Designated EHV charges'!$D:$P,COLUMN(H228)+5,FALSE)=0,"",VLOOKUP($A228,'Annex 2 Designated EHV charges'!$D:$P,COLUMN(H228)+5,FALSE)),"")</f>
        <v>0.05</v>
      </c>
    </row>
    <row r="229" spans="1:8" x14ac:dyDescent="0.2">
      <c r="A229" s="92" t="str">
        <f t="array" ref="A229">IFERROR(INDEX('Annex 2 Designated EHV charges'!$D$11:$D$400, MATCH(0, IF(ISBLANK('Annex 2 Designated EHV charges'!$D$11:$D$400),1, COUNTIF(A$4:$A228, 'Annex 2 Designated EHV charges'!$D$11:$D$400)), 0)),"")</f>
        <v>New Export 34</v>
      </c>
      <c r="B229" s="91" t="str">
        <f>IF($A229="","",VLOOKUP($A229,'Annex 2 Designated EHV charges'!$D:$O,2,0))</f>
        <v>New Export 34</v>
      </c>
      <c r="C229" s="92" t="str">
        <f>IF($A229="","",VLOOKUP($A229,'Annex 2 Designated EHV charges'!$D:$O,3,0))</f>
        <v>New Export 34</v>
      </c>
      <c r="D229" s="91" t="str">
        <f>IF($A229="","",VLOOKUP($A229,'Annex 2 Designated EHV charges'!$D:$O,4,0))</f>
        <v>Friskerton Solar Farm</v>
      </c>
      <c r="E229" s="93" t="str">
        <f>IFERROR(IF(VLOOKUP($A229,'Annex 2 Designated EHV charges'!$D:$P,COLUMN(E229)+5,FALSE)=0,"",VLOOKUP($A229,'Annex 2 Designated EHV charges'!$D:$P,COLUMN(E229)+5,FALSE)),"")</f>
        <v/>
      </c>
      <c r="F229" s="303">
        <f>IFERROR(IF(VLOOKUP($A229,'Annex 2 Designated EHV charges'!$D:$P,COLUMN(F229)+5,FALSE)=0,"",VLOOKUP($A229,'Annex 2 Designated EHV charges'!$D:$P,COLUMN(F229)+5,FALSE)),"")</f>
        <v>294.43</v>
      </c>
      <c r="G229" s="303">
        <f>IFERROR(IF(VLOOKUP($A229,'Annex 2 Designated EHV charges'!$D:$P,COLUMN(G229)+5,FALSE)=0,"",VLOOKUP($A229,'Annex 2 Designated EHV charges'!$D:$P,COLUMN(G229)+5,FALSE)),"")</f>
        <v>0.05</v>
      </c>
      <c r="H229" s="303">
        <f>IFERROR(IF(VLOOKUP($A229,'Annex 2 Designated EHV charges'!$D:$P,COLUMN(H229)+5,FALSE)=0,"",VLOOKUP($A229,'Annex 2 Designated EHV charges'!$D:$P,COLUMN(H229)+5,FALSE)),"")</f>
        <v>0.05</v>
      </c>
    </row>
    <row r="230" spans="1:8" x14ac:dyDescent="0.2">
      <c r="A230" s="92" t="str">
        <f t="array" ref="A230">IFERROR(INDEX('Annex 2 Designated EHV charges'!$D$11:$D$400, MATCH(0, IF(ISBLANK('Annex 2 Designated EHV charges'!$D$11:$D$400),1, COUNTIF(A$4:$A229, 'Annex 2 Designated EHV charges'!$D$11:$D$400)), 0)),"")</f>
        <v>New Export 35</v>
      </c>
      <c r="B230" s="91" t="str">
        <f>IF($A230="","",VLOOKUP($A230,'Annex 2 Designated EHV charges'!$D:$O,2,0))</f>
        <v>New Export 35</v>
      </c>
      <c r="C230" s="92" t="str">
        <f>IF($A230="","",VLOOKUP($A230,'Annex 2 Designated EHV charges'!$D:$O,3,0))</f>
        <v>New Export 35</v>
      </c>
      <c r="D230" s="91" t="str">
        <f>IF($A230="","",VLOOKUP($A230,'Annex 2 Designated EHV charges'!$D:$O,4,0))</f>
        <v>Glaston Road</v>
      </c>
      <c r="E230" s="93" t="str">
        <f>IFERROR(IF(VLOOKUP($A230,'Annex 2 Designated EHV charges'!$D:$P,COLUMN(E230)+5,FALSE)=0,"",VLOOKUP($A230,'Annex 2 Designated EHV charges'!$D:$P,COLUMN(E230)+5,FALSE)),"")</f>
        <v/>
      </c>
      <c r="F230" s="303">
        <f>IFERROR(IF(VLOOKUP($A230,'Annex 2 Designated EHV charges'!$D:$P,COLUMN(F230)+5,FALSE)=0,"",VLOOKUP($A230,'Annex 2 Designated EHV charges'!$D:$P,COLUMN(F230)+5,FALSE)),"")</f>
        <v>9672.68</v>
      </c>
      <c r="G230" s="303">
        <f>IFERROR(IF(VLOOKUP($A230,'Annex 2 Designated EHV charges'!$D:$P,COLUMN(G230)+5,FALSE)=0,"",VLOOKUP($A230,'Annex 2 Designated EHV charges'!$D:$P,COLUMN(G230)+5,FALSE)),"")</f>
        <v>0.05</v>
      </c>
      <c r="H230" s="303">
        <f>IFERROR(IF(VLOOKUP($A230,'Annex 2 Designated EHV charges'!$D:$P,COLUMN(H230)+5,FALSE)=0,"",VLOOKUP($A230,'Annex 2 Designated EHV charges'!$D:$P,COLUMN(H230)+5,FALSE)),"")</f>
        <v>0.05</v>
      </c>
    </row>
    <row r="231" spans="1:8" x14ac:dyDescent="0.2">
      <c r="A231" s="92" t="str">
        <f t="array" ref="A231">IFERROR(INDEX('Annex 2 Designated EHV charges'!$D$11:$D$400, MATCH(0, IF(ISBLANK('Annex 2 Designated EHV charges'!$D$11:$D$400),1, COUNTIF(A$4:$A230, 'Annex 2 Designated EHV charges'!$D$11:$D$400)), 0)),"")</f>
        <v>New Export 36</v>
      </c>
      <c r="B231" s="91" t="str">
        <f>IF($A231="","",VLOOKUP($A231,'Annex 2 Designated EHV charges'!$D:$O,2,0))</f>
        <v>New Export 36</v>
      </c>
      <c r="C231" s="92" t="str">
        <f>IF($A231="","",VLOOKUP($A231,'Annex 2 Designated EHV charges'!$D:$O,3,0))</f>
        <v>New Export 36</v>
      </c>
      <c r="D231" s="91" t="str">
        <f>IF($A231="","",VLOOKUP($A231,'Annex 2 Designated EHV charges'!$D:$O,4,0))</f>
        <v>Gonerby Moor PV</v>
      </c>
      <c r="E231" s="93" t="str">
        <f>IFERROR(IF(VLOOKUP($A231,'Annex 2 Designated EHV charges'!$D:$P,COLUMN(E231)+5,FALSE)=0,"",VLOOKUP($A231,'Annex 2 Designated EHV charges'!$D:$P,COLUMN(E231)+5,FALSE)),"")</f>
        <v/>
      </c>
      <c r="F231" s="303">
        <f>IFERROR(IF(VLOOKUP($A231,'Annex 2 Designated EHV charges'!$D:$P,COLUMN(F231)+5,FALSE)=0,"",VLOOKUP($A231,'Annex 2 Designated EHV charges'!$D:$P,COLUMN(F231)+5,FALSE)),"")</f>
        <v>1171.4100000000001</v>
      </c>
      <c r="G231" s="303">
        <f>IFERROR(IF(VLOOKUP($A231,'Annex 2 Designated EHV charges'!$D:$P,COLUMN(G231)+5,FALSE)=0,"",VLOOKUP($A231,'Annex 2 Designated EHV charges'!$D:$P,COLUMN(G231)+5,FALSE)),"")</f>
        <v>0.05</v>
      </c>
      <c r="H231" s="303">
        <f>IFERROR(IF(VLOOKUP($A231,'Annex 2 Designated EHV charges'!$D:$P,COLUMN(H231)+5,FALSE)=0,"",VLOOKUP($A231,'Annex 2 Designated EHV charges'!$D:$P,COLUMN(H231)+5,FALSE)),"")</f>
        <v>0.05</v>
      </c>
    </row>
    <row r="232" spans="1:8" x14ac:dyDescent="0.2">
      <c r="A232" s="92" t="str">
        <f t="array" ref="A232">IFERROR(INDEX('Annex 2 Designated EHV charges'!$D$11:$D$400, MATCH(0, IF(ISBLANK('Annex 2 Designated EHV charges'!$D$11:$D$400),1, COUNTIF(A$4:$A231, 'Annex 2 Designated EHV charges'!$D$11:$D$400)), 0)),"")</f>
        <v>New Export 37</v>
      </c>
      <c r="B232" s="91" t="str">
        <f>IF($A232="","",VLOOKUP($A232,'Annex 2 Designated EHV charges'!$D:$O,2,0))</f>
        <v>New Export 37</v>
      </c>
      <c r="C232" s="92" t="str">
        <f>IF($A232="","",VLOOKUP($A232,'Annex 2 Designated EHV charges'!$D:$O,3,0))</f>
        <v>New Export 37</v>
      </c>
      <c r="D232" s="91" t="str">
        <f>IF($A232="","",VLOOKUP($A232,'Annex 2 Designated EHV charges'!$D:$O,4,0))</f>
        <v>Grantham Solar Farm</v>
      </c>
      <c r="E232" s="93">
        <f>IFERROR(IF(VLOOKUP($A232,'Annex 2 Designated EHV charges'!$D:$P,COLUMN(E232)+5,FALSE)=0,"",VLOOKUP($A232,'Annex 2 Designated EHV charges'!$D:$P,COLUMN(E232)+5,FALSE)),"")</f>
        <v>-0.94</v>
      </c>
      <c r="F232" s="303">
        <f>IFERROR(IF(VLOOKUP($A232,'Annex 2 Designated EHV charges'!$D:$P,COLUMN(F232)+5,FALSE)=0,"",VLOOKUP($A232,'Annex 2 Designated EHV charges'!$D:$P,COLUMN(F232)+5,FALSE)),"")</f>
        <v>3689.23</v>
      </c>
      <c r="G232" s="303">
        <f>IFERROR(IF(VLOOKUP($A232,'Annex 2 Designated EHV charges'!$D:$P,COLUMN(G232)+5,FALSE)=0,"",VLOOKUP($A232,'Annex 2 Designated EHV charges'!$D:$P,COLUMN(G232)+5,FALSE)),"")</f>
        <v>0.05</v>
      </c>
      <c r="H232" s="303">
        <f>IFERROR(IF(VLOOKUP($A232,'Annex 2 Designated EHV charges'!$D:$P,COLUMN(H232)+5,FALSE)=0,"",VLOOKUP($A232,'Annex 2 Designated EHV charges'!$D:$P,COLUMN(H232)+5,FALSE)),"")</f>
        <v>0.05</v>
      </c>
    </row>
    <row r="233" spans="1:8" x14ac:dyDescent="0.2">
      <c r="A233" s="92" t="str">
        <f t="array" ref="A233">IFERROR(INDEX('Annex 2 Designated EHV charges'!$D$11:$D$400, MATCH(0, IF(ISBLANK('Annex 2 Designated EHV charges'!$D$11:$D$400),1, COUNTIF(A$4:$A232, 'Annex 2 Designated EHV charges'!$D$11:$D$400)), 0)),"")</f>
        <v>New Export 38</v>
      </c>
      <c r="B233" s="91" t="str">
        <f>IF($A233="","",VLOOKUP($A233,'Annex 2 Designated EHV charges'!$D:$O,2,0))</f>
        <v>New Export 38</v>
      </c>
      <c r="C233" s="92" t="str">
        <f>IF($A233="","",VLOOKUP($A233,'Annex 2 Designated EHV charges'!$D:$O,3,0))</f>
        <v>New Export 38</v>
      </c>
      <c r="D233" s="91" t="str">
        <f>IF($A233="","",VLOOKUP($A233,'Annex 2 Designated EHV charges'!$D:$O,4,0))</f>
        <v>Grendon Lakes</v>
      </c>
      <c r="E233" s="93">
        <f>IFERROR(IF(VLOOKUP($A233,'Annex 2 Designated EHV charges'!$D:$P,COLUMN(E233)+5,FALSE)=0,"",VLOOKUP($A233,'Annex 2 Designated EHV charges'!$D:$P,COLUMN(E233)+5,FALSE)),"")</f>
        <v>-1.7869999999999999</v>
      </c>
      <c r="F233" s="303">
        <f>IFERROR(IF(VLOOKUP($A233,'Annex 2 Designated EHV charges'!$D:$P,COLUMN(F233)+5,FALSE)=0,"",VLOOKUP($A233,'Annex 2 Designated EHV charges'!$D:$P,COLUMN(F233)+5,FALSE)),"")</f>
        <v>1682.57</v>
      </c>
      <c r="G233" s="303">
        <f>IFERROR(IF(VLOOKUP($A233,'Annex 2 Designated EHV charges'!$D:$P,COLUMN(G233)+5,FALSE)=0,"",VLOOKUP($A233,'Annex 2 Designated EHV charges'!$D:$P,COLUMN(G233)+5,FALSE)),"")</f>
        <v>0.05</v>
      </c>
      <c r="H233" s="303">
        <f>IFERROR(IF(VLOOKUP($A233,'Annex 2 Designated EHV charges'!$D:$P,COLUMN(H233)+5,FALSE)=0,"",VLOOKUP($A233,'Annex 2 Designated EHV charges'!$D:$P,COLUMN(H233)+5,FALSE)),"")</f>
        <v>0.05</v>
      </c>
    </row>
    <row r="234" spans="1:8" x14ac:dyDescent="0.2">
      <c r="A234" s="92" t="str">
        <f t="array" ref="A234">IFERROR(INDEX('Annex 2 Designated EHV charges'!$D$11:$D$400, MATCH(0, IF(ISBLANK('Annex 2 Designated EHV charges'!$D$11:$D$400),1, COUNTIF(A$4:$A233, 'Annex 2 Designated EHV charges'!$D$11:$D$400)), 0)),"")</f>
        <v>New Export 39</v>
      </c>
      <c r="B234" s="91" t="str">
        <f>IF($A234="","",VLOOKUP($A234,'Annex 2 Designated EHV charges'!$D:$O,2,0))</f>
        <v>New Export 39</v>
      </c>
      <c r="C234" s="92" t="str">
        <f>IF($A234="","",VLOOKUP($A234,'Annex 2 Designated EHV charges'!$D:$O,3,0))</f>
        <v>New Export 39</v>
      </c>
      <c r="D234" s="91" t="str">
        <f>IF($A234="","",VLOOKUP($A234,'Annex 2 Designated EHV charges'!$D:$O,4,0))</f>
        <v>Halloughton Solar Farm Southwell</v>
      </c>
      <c r="E234" s="93" t="str">
        <f>IFERROR(IF(VLOOKUP($A234,'Annex 2 Designated EHV charges'!$D:$P,COLUMN(E234)+5,FALSE)=0,"",VLOOKUP($A234,'Annex 2 Designated EHV charges'!$D:$P,COLUMN(E234)+5,FALSE)),"")</f>
        <v/>
      </c>
      <c r="F234" s="303">
        <f>IFERROR(IF(VLOOKUP($A234,'Annex 2 Designated EHV charges'!$D:$P,COLUMN(F234)+5,FALSE)=0,"",VLOOKUP($A234,'Annex 2 Designated EHV charges'!$D:$P,COLUMN(F234)+5,FALSE)),"")</f>
        <v>929.52</v>
      </c>
      <c r="G234" s="303">
        <f>IFERROR(IF(VLOOKUP($A234,'Annex 2 Designated EHV charges'!$D:$P,COLUMN(G234)+5,FALSE)=0,"",VLOOKUP($A234,'Annex 2 Designated EHV charges'!$D:$P,COLUMN(G234)+5,FALSE)),"")</f>
        <v>0.05</v>
      </c>
      <c r="H234" s="303">
        <f>IFERROR(IF(VLOOKUP($A234,'Annex 2 Designated EHV charges'!$D:$P,COLUMN(H234)+5,FALSE)=0,"",VLOOKUP($A234,'Annex 2 Designated EHV charges'!$D:$P,COLUMN(H234)+5,FALSE)),"")</f>
        <v>0.05</v>
      </c>
    </row>
    <row r="235" spans="1:8" x14ac:dyDescent="0.2">
      <c r="A235" s="92" t="str">
        <f t="array" ref="A235">IFERROR(INDEX('Annex 2 Designated EHV charges'!$D$11:$D$400, MATCH(0, IF(ISBLANK('Annex 2 Designated EHV charges'!$D$11:$D$400),1, COUNTIF(A$4:$A234, 'Annex 2 Designated EHV charges'!$D$11:$D$400)), 0)),"")</f>
        <v>New Export 40</v>
      </c>
      <c r="B235" s="91" t="str">
        <f>IF($A235="","",VLOOKUP($A235,'Annex 2 Designated EHV charges'!$D:$O,2,0))</f>
        <v>New Export 40</v>
      </c>
      <c r="C235" s="92" t="str">
        <f>IF($A235="","",VLOOKUP($A235,'Annex 2 Designated EHV charges'!$D:$O,3,0))</f>
        <v>New Export 40</v>
      </c>
      <c r="D235" s="91" t="str">
        <f>IF($A235="","",VLOOKUP($A235,'Annex 2 Designated EHV charges'!$D:$O,4,0))</f>
        <v>Harborough Fields Farm</v>
      </c>
      <c r="E235" s="93" t="str">
        <f>IFERROR(IF(VLOOKUP($A235,'Annex 2 Designated EHV charges'!$D:$P,COLUMN(E235)+5,FALSE)=0,"",VLOOKUP($A235,'Annex 2 Designated EHV charges'!$D:$P,COLUMN(E235)+5,FALSE)),"")</f>
        <v/>
      </c>
      <c r="F235" s="303">
        <f>IFERROR(IF(VLOOKUP($A235,'Annex 2 Designated EHV charges'!$D:$P,COLUMN(F235)+5,FALSE)=0,"",VLOOKUP($A235,'Annex 2 Designated EHV charges'!$D:$P,COLUMN(F235)+5,FALSE)),"")</f>
        <v>483.7</v>
      </c>
      <c r="G235" s="303">
        <f>IFERROR(IF(VLOOKUP($A235,'Annex 2 Designated EHV charges'!$D:$P,COLUMN(G235)+5,FALSE)=0,"",VLOOKUP($A235,'Annex 2 Designated EHV charges'!$D:$P,COLUMN(G235)+5,FALSE)),"")</f>
        <v>0.05</v>
      </c>
      <c r="H235" s="303">
        <f>IFERROR(IF(VLOOKUP($A235,'Annex 2 Designated EHV charges'!$D:$P,COLUMN(H235)+5,FALSE)=0,"",VLOOKUP($A235,'Annex 2 Designated EHV charges'!$D:$P,COLUMN(H235)+5,FALSE)),"")</f>
        <v>0.05</v>
      </c>
    </row>
    <row r="236" spans="1:8" x14ac:dyDescent="0.2">
      <c r="A236" s="92" t="str">
        <f t="array" ref="A236">IFERROR(INDEX('Annex 2 Designated EHV charges'!$D$11:$D$400, MATCH(0, IF(ISBLANK('Annex 2 Designated EHV charges'!$D$11:$D$400),1, COUNTIF(A$4:$A235, 'Annex 2 Designated EHV charges'!$D$11:$D$400)), 0)),"")</f>
        <v>New Export 41</v>
      </c>
      <c r="B236" s="91" t="str">
        <f>IF($A236="","",VLOOKUP($A236,'Annex 2 Designated EHV charges'!$D:$O,2,0))</f>
        <v>New Export 41</v>
      </c>
      <c r="C236" s="92" t="str">
        <f>IF($A236="","",VLOOKUP($A236,'Annex 2 Designated EHV charges'!$D:$O,3,0))</f>
        <v>New Export 41</v>
      </c>
      <c r="D236" s="91" t="str">
        <f>IF($A236="","",VLOOKUP($A236,'Annex 2 Designated EHV charges'!$D:$O,4,0))</f>
        <v>Hasland Solar Farm</v>
      </c>
      <c r="E236" s="93" t="str">
        <f>IFERROR(IF(VLOOKUP($A236,'Annex 2 Designated EHV charges'!$D:$P,COLUMN(E236)+5,FALSE)=0,"",VLOOKUP($A236,'Annex 2 Designated EHV charges'!$D:$P,COLUMN(E236)+5,FALSE)),"")</f>
        <v/>
      </c>
      <c r="F236" s="303">
        <f>IFERROR(IF(VLOOKUP($A236,'Annex 2 Designated EHV charges'!$D:$P,COLUMN(F236)+5,FALSE)=0,"",VLOOKUP($A236,'Annex 2 Designated EHV charges'!$D:$P,COLUMN(F236)+5,FALSE)),"")</f>
        <v>8210.9599999999991</v>
      </c>
      <c r="G236" s="303">
        <f>IFERROR(IF(VLOOKUP($A236,'Annex 2 Designated EHV charges'!$D:$P,COLUMN(G236)+5,FALSE)=0,"",VLOOKUP($A236,'Annex 2 Designated EHV charges'!$D:$P,COLUMN(G236)+5,FALSE)),"")</f>
        <v>0.05</v>
      </c>
      <c r="H236" s="303">
        <f>IFERROR(IF(VLOOKUP($A236,'Annex 2 Designated EHV charges'!$D:$P,COLUMN(H236)+5,FALSE)=0,"",VLOOKUP($A236,'Annex 2 Designated EHV charges'!$D:$P,COLUMN(H236)+5,FALSE)),"")</f>
        <v>0.05</v>
      </c>
    </row>
    <row r="237" spans="1:8" x14ac:dyDescent="0.2">
      <c r="A237" s="92" t="str">
        <f t="array" ref="A237">IFERROR(INDEX('Annex 2 Designated EHV charges'!$D$11:$D$400, MATCH(0, IF(ISBLANK('Annex 2 Designated EHV charges'!$D$11:$D$400),1, COUNTIF(A$4:$A236, 'Annex 2 Designated EHV charges'!$D$11:$D$400)), 0)),"")</f>
        <v>New Export 42</v>
      </c>
      <c r="B237" s="91" t="str">
        <f>IF($A237="","",VLOOKUP($A237,'Annex 2 Designated EHV charges'!$D:$O,2,0))</f>
        <v>New Export 42</v>
      </c>
      <c r="C237" s="92" t="str">
        <f>IF($A237="","",VLOOKUP($A237,'Annex 2 Designated EHV charges'!$D:$O,3,0))</f>
        <v>New Export 42</v>
      </c>
      <c r="D237" s="91" t="str">
        <f>IF($A237="","",VLOOKUP($A237,'Annex 2 Designated EHV charges'!$D:$O,4,0))</f>
        <v>Haunton Manor Farm Solar Project</v>
      </c>
      <c r="E237" s="93" t="str">
        <f>IFERROR(IF(VLOOKUP($A237,'Annex 2 Designated EHV charges'!$D:$P,COLUMN(E237)+5,FALSE)=0,"",VLOOKUP($A237,'Annex 2 Designated EHV charges'!$D:$P,COLUMN(E237)+5,FALSE)),"")</f>
        <v/>
      </c>
      <c r="F237" s="303">
        <f>IFERROR(IF(VLOOKUP($A237,'Annex 2 Designated EHV charges'!$D:$P,COLUMN(F237)+5,FALSE)=0,"",VLOOKUP($A237,'Annex 2 Designated EHV charges'!$D:$P,COLUMN(F237)+5,FALSE)),"")</f>
        <v>925.65</v>
      </c>
      <c r="G237" s="303">
        <f>IFERROR(IF(VLOOKUP($A237,'Annex 2 Designated EHV charges'!$D:$P,COLUMN(G237)+5,FALSE)=0,"",VLOOKUP($A237,'Annex 2 Designated EHV charges'!$D:$P,COLUMN(G237)+5,FALSE)),"")</f>
        <v>0.05</v>
      </c>
      <c r="H237" s="303">
        <f>IFERROR(IF(VLOOKUP($A237,'Annex 2 Designated EHV charges'!$D:$P,COLUMN(H237)+5,FALSE)=0,"",VLOOKUP($A237,'Annex 2 Designated EHV charges'!$D:$P,COLUMN(H237)+5,FALSE)),"")</f>
        <v>0.05</v>
      </c>
    </row>
    <row r="238" spans="1:8" x14ac:dyDescent="0.2">
      <c r="A238" s="92" t="str">
        <f t="array" ref="A238">IFERROR(INDEX('Annex 2 Designated EHV charges'!$D$11:$D$400, MATCH(0, IF(ISBLANK('Annex 2 Designated EHV charges'!$D$11:$D$400),1, COUNTIF(A$4:$A237, 'Annex 2 Designated EHV charges'!$D$11:$D$400)), 0)),"")</f>
        <v>New Export 44</v>
      </c>
      <c r="B238" s="91" t="str">
        <f>IF($A238="","",VLOOKUP($A238,'Annex 2 Designated EHV charges'!$D:$O,2,0))</f>
        <v>New Export 44</v>
      </c>
      <c r="C238" s="92" t="str">
        <f>IF($A238="","",VLOOKUP($A238,'Annex 2 Designated EHV charges'!$D:$O,3,0))</f>
        <v>New Export 44</v>
      </c>
      <c r="D238" s="91" t="str">
        <f>IF($A238="","",VLOOKUP($A238,'Annex 2 Designated EHV charges'!$D:$O,4,0))</f>
        <v>Inkersall Farm PV</v>
      </c>
      <c r="E238" s="93" t="str">
        <f>IFERROR(IF(VLOOKUP($A238,'Annex 2 Designated EHV charges'!$D:$P,COLUMN(E238)+5,FALSE)=0,"",VLOOKUP($A238,'Annex 2 Designated EHV charges'!$D:$P,COLUMN(E238)+5,FALSE)),"")</f>
        <v/>
      </c>
      <c r="F238" s="303">
        <f>IFERROR(IF(VLOOKUP($A238,'Annex 2 Designated EHV charges'!$D:$P,COLUMN(F238)+5,FALSE)=0,"",VLOOKUP($A238,'Annex 2 Designated EHV charges'!$D:$P,COLUMN(F238)+5,FALSE)),"")</f>
        <v>312.05</v>
      </c>
      <c r="G238" s="303">
        <f>IFERROR(IF(VLOOKUP($A238,'Annex 2 Designated EHV charges'!$D:$P,COLUMN(G238)+5,FALSE)=0,"",VLOOKUP($A238,'Annex 2 Designated EHV charges'!$D:$P,COLUMN(G238)+5,FALSE)),"")</f>
        <v>0.05</v>
      </c>
      <c r="H238" s="303">
        <f>IFERROR(IF(VLOOKUP($A238,'Annex 2 Designated EHV charges'!$D:$P,COLUMN(H238)+5,FALSE)=0,"",VLOOKUP($A238,'Annex 2 Designated EHV charges'!$D:$P,COLUMN(H238)+5,FALSE)),"")</f>
        <v>0.05</v>
      </c>
    </row>
    <row r="239" spans="1:8" x14ac:dyDescent="0.2">
      <c r="A239" s="92" t="str">
        <f t="array" ref="A239">IFERROR(INDEX('Annex 2 Designated EHV charges'!$D$11:$D$400, MATCH(0, IF(ISBLANK('Annex 2 Designated EHV charges'!$D$11:$D$400),1, COUNTIF(A$4:$A238, 'Annex 2 Designated EHV charges'!$D$11:$D$400)), 0)),"")</f>
        <v>New Export 45</v>
      </c>
      <c r="B239" s="91" t="str">
        <f>IF($A239="","",VLOOKUP($A239,'Annex 2 Designated EHV charges'!$D:$O,2,0))</f>
        <v>New Export 45</v>
      </c>
      <c r="C239" s="92" t="str">
        <f>IF($A239="","",VLOOKUP($A239,'Annex 2 Designated EHV charges'!$D:$O,3,0))</f>
        <v>New Export 45</v>
      </c>
      <c r="D239" s="91" t="str">
        <f>IF($A239="","",VLOOKUP($A239,'Annex 2 Designated EHV charges'!$D:$O,4,0))</f>
        <v>Inkersall Grange Farm Bilsthorpe PV</v>
      </c>
      <c r="E239" s="93" t="str">
        <f>IFERROR(IF(VLOOKUP($A239,'Annex 2 Designated EHV charges'!$D:$P,COLUMN(E239)+5,FALSE)=0,"",VLOOKUP($A239,'Annex 2 Designated EHV charges'!$D:$P,COLUMN(E239)+5,FALSE)),"")</f>
        <v/>
      </c>
      <c r="F239" s="303">
        <f>IFERROR(IF(VLOOKUP($A239,'Annex 2 Designated EHV charges'!$D:$P,COLUMN(F239)+5,FALSE)=0,"",VLOOKUP($A239,'Annex 2 Designated EHV charges'!$D:$P,COLUMN(F239)+5,FALSE)),"")</f>
        <v>915.82</v>
      </c>
      <c r="G239" s="303">
        <f>IFERROR(IF(VLOOKUP($A239,'Annex 2 Designated EHV charges'!$D:$P,COLUMN(G239)+5,FALSE)=0,"",VLOOKUP($A239,'Annex 2 Designated EHV charges'!$D:$P,COLUMN(G239)+5,FALSE)),"")</f>
        <v>0.05</v>
      </c>
      <c r="H239" s="303">
        <f>IFERROR(IF(VLOOKUP($A239,'Annex 2 Designated EHV charges'!$D:$P,COLUMN(H239)+5,FALSE)=0,"",VLOOKUP($A239,'Annex 2 Designated EHV charges'!$D:$P,COLUMN(H239)+5,FALSE)),"")</f>
        <v>0.05</v>
      </c>
    </row>
    <row r="240" spans="1:8" x14ac:dyDescent="0.2">
      <c r="A240" s="92" t="str">
        <f t="array" ref="A240">IFERROR(INDEX('Annex 2 Designated EHV charges'!$D$11:$D$400, MATCH(0, IF(ISBLANK('Annex 2 Designated EHV charges'!$D$11:$D$400),1, COUNTIF(A$4:$A239, 'Annex 2 Designated EHV charges'!$D$11:$D$400)), 0)),"")</f>
        <v>New Export 46</v>
      </c>
      <c r="B240" s="91" t="str">
        <f>IF($A240="","",VLOOKUP($A240,'Annex 2 Designated EHV charges'!$D:$O,2,0))</f>
        <v>New Export 46</v>
      </c>
      <c r="C240" s="92" t="str">
        <f>IF($A240="","",VLOOKUP($A240,'Annex 2 Designated EHV charges'!$D:$O,3,0))</f>
        <v>New Export 46</v>
      </c>
      <c r="D240" s="91" t="str">
        <f>IF($A240="","",VLOOKUP($A240,'Annex 2 Designated EHV charges'!$D:$O,4,0))</f>
        <v>Inkersall Road ESS &amp; PV</v>
      </c>
      <c r="E240" s="93">
        <f>IFERROR(IF(VLOOKUP($A240,'Annex 2 Designated EHV charges'!$D:$P,COLUMN(E240)+5,FALSE)=0,"",VLOOKUP($A240,'Annex 2 Designated EHV charges'!$D:$P,COLUMN(E240)+5,FALSE)),"")</f>
        <v>-1.103</v>
      </c>
      <c r="F240" s="303">
        <f>IFERROR(IF(VLOOKUP($A240,'Annex 2 Designated EHV charges'!$D:$P,COLUMN(F240)+5,FALSE)=0,"",VLOOKUP($A240,'Annex 2 Designated EHV charges'!$D:$P,COLUMN(F240)+5,FALSE)),"")</f>
        <v>104.28</v>
      </c>
      <c r="G240" s="303">
        <f>IFERROR(IF(VLOOKUP($A240,'Annex 2 Designated EHV charges'!$D:$P,COLUMN(G240)+5,FALSE)=0,"",VLOOKUP($A240,'Annex 2 Designated EHV charges'!$D:$P,COLUMN(G240)+5,FALSE)),"")</f>
        <v>0.05</v>
      </c>
      <c r="H240" s="303">
        <f>IFERROR(IF(VLOOKUP($A240,'Annex 2 Designated EHV charges'!$D:$P,COLUMN(H240)+5,FALSE)=0,"",VLOOKUP($A240,'Annex 2 Designated EHV charges'!$D:$P,COLUMN(H240)+5,FALSE)),"")</f>
        <v>0.05</v>
      </c>
    </row>
    <row r="241" spans="1:8" x14ac:dyDescent="0.2">
      <c r="A241" s="92" t="str">
        <f t="array" ref="A241">IFERROR(INDEX('Annex 2 Designated EHV charges'!$D$11:$D$400, MATCH(0, IF(ISBLANK('Annex 2 Designated EHV charges'!$D$11:$D$400),1, COUNTIF(A$4:$A240, 'Annex 2 Designated EHV charges'!$D$11:$D$400)), 0)),"")</f>
        <v>New Export 47</v>
      </c>
      <c r="B241" s="91" t="str">
        <f>IF($A241="","",VLOOKUP($A241,'Annex 2 Designated EHV charges'!$D:$O,2,0))</f>
        <v>New Export 47</v>
      </c>
      <c r="C241" s="92" t="str">
        <f>IF($A241="","",VLOOKUP($A241,'Annex 2 Designated EHV charges'!$D:$O,3,0))</f>
        <v>New Export 47</v>
      </c>
      <c r="D241" s="91" t="str">
        <f>IF($A241="","",VLOOKUP($A241,'Annex 2 Designated EHV charges'!$D:$O,4,0))</f>
        <v>Kingston Solar</v>
      </c>
      <c r="E241" s="93" t="str">
        <f>IFERROR(IF(VLOOKUP($A241,'Annex 2 Designated EHV charges'!$D:$P,COLUMN(E241)+5,FALSE)=0,"",VLOOKUP($A241,'Annex 2 Designated EHV charges'!$D:$P,COLUMN(E241)+5,FALSE)),"")</f>
        <v/>
      </c>
      <c r="F241" s="303">
        <f>IFERROR(IF(VLOOKUP($A241,'Annex 2 Designated EHV charges'!$D:$P,COLUMN(F241)+5,FALSE)=0,"",VLOOKUP($A241,'Annex 2 Designated EHV charges'!$D:$P,COLUMN(F241)+5,FALSE)),"")</f>
        <v>932.31</v>
      </c>
      <c r="G241" s="303">
        <f>IFERROR(IF(VLOOKUP($A241,'Annex 2 Designated EHV charges'!$D:$P,COLUMN(G241)+5,FALSE)=0,"",VLOOKUP($A241,'Annex 2 Designated EHV charges'!$D:$P,COLUMN(G241)+5,FALSE)),"")</f>
        <v>0.05</v>
      </c>
      <c r="H241" s="303">
        <f>IFERROR(IF(VLOOKUP($A241,'Annex 2 Designated EHV charges'!$D:$P,COLUMN(H241)+5,FALSE)=0,"",VLOOKUP($A241,'Annex 2 Designated EHV charges'!$D:$P,COLUMN(H241)+5,FALSE)),"")</f>
        <v>0.05</v>
      </c>
    </row>
    <row r="242" spans="1:8" x14ac:dyDescent="0.2">
      <c r="A242" s="92" t="str">
        <f t="array" ref="A242">IFERROR(INDEX('Annex 2 Designated EHV charges'!$D$11:$D$400, MATCH(0, IF(ISBLANK('Annex 2 Designated EHV charges'!$D$11:$D$400),1, COUNTIF(A$4:$A241, 'Annex 2 Designated EHV charges'!$D$11:$D$400)), 0)),"")</f>
        <v>New Export 48</v>
      </c>
      <c r="B242" s="91" t="str">
        <f>IF($A242="","",VLOOKUP($A242,'Annex 2 Designated EHV charges'!$D:$O,2,0))</f>
        <v>New Export 48</v>
      </c>
      <c r="C242" s="92" t="str">
        <f>IF($A242="","",VLOOKUP($A242,'Annex 2 Designated EHV charges'!$D:$O,3,0))</f>
        <v>New Export 48</v>
      </c>
      <c r="D242" s="91" t="str">
        <f>IF($A242="","",VLOOKUP($A242,'Annex 2 Designated EHV charges'!$D:$O,4,0))</f>
        <v>Kisses Barn Farm</v>
      </c>
      <c r="E242" s="93" t="str">
        <f>IFERROR(IF(VLOOKUP($A242,'Annex 2 Designated EHV charges'!$D:$P,COLUMN(E242)+5,FALSE)=0,"",VLOOKUP($A242,'Annex 2 Designated EHV charges'!$D:$P,COLUMN(E242)+5,FALSE)),"")</f>
        <v/>
      </c>
      <c r="F242" s="303">
        <f>IFERROR(IF(VLOOKUP($A242,'Annex 2 Designated EHV charges'!$D:$P,COLUMN(F242)+5,FALSE)=0,"",VLOOKUP($A242,'Annex 2 Designated EHV charges'!$D:$P,COLUMN(F242)+5,FALSE)),"")</f>
        <v>3438.95</v>
      </c>
      <c r="G242" s="303">
        <f>IFERROR(IF(VLOOKUP($A242,'Annex 2 Designated EHV charges'!$D:$P,COLUMN(G242)+5,FALSE)=0,"",VLOOKUP($A242,'Annex 2 Designated EHV charges'!$D:$P,COLUMN(G242)+5,FALSE)),"")</f>
        <v>0.05</v>
      </c>
      <c r="H242" s="303">
        <f>IFERROR(IF(VLOOKUP($A242,'Annex 2 Designated EHV charges'!$D:$P,COLUMN(H242)+5,FALSE)=0,"",VLOOKUP($A242,'Annex 2 Designated EHV charges'!$D:$P,COLUMN(H242)+5,FALSE)),"")</f>
        <v>0.05</v>
      </c>
    </row>
    <row r="243" spans="1:8" x14ac:dyDescent="0.2">
      <c r="A243" s="92" t="str">
        <f t="array" ref="A243">IFERROR(INDEX('Annex 2 Designated EHV charges'!$D$11:$D$400, MATCH(0, IF(ISBLANK('Annex 2 Designated EHV charges'!$D$11:$D$400),1, COUNTIF(A$4:$A242, 'Annex 2 Designated EHV charges'!$D$11:$D$400)), 0)),"")</f>
        <v>New Export 49</v>
      </c>
      <c r="B243" s="91" t="str">
        <f>IF($A243="","",VLOOKUP($A243,'Annex 2 Designated EHV charges'!$D:$O,2,0))</f>
        <v>New Export 49</v>
      </c>
      <c r="C243" s="92" t="str">
        <f>IF($A243="","",VLOOKUP($A243,'Annex 2 Designated EHV charges'!$D:$O,3,0))</f>
        <v>New Export 49</v>
      </c>
      <c r="D243" s="91" t="str">
        <f>IF($A243="","",VLOOKUP($A243,'Annex 2 Designated EHV charges'!$D:$O,4,0))</f>
        <v>Land at Ash Farm ESS &amp; PV</v>
      </c>
      <c r="E243" s="93" t="str">
        <f>IFERROR(IF(VLOOKUP($A243,'Annex 2 Designated EHV charges'!$D:$P,COLUMN(E243)+5,FALSE)=0,"",VLOOKUP($A243,'Annex 2 Designated EHV charges'!$D:$P,COLUMN(E243)+5,FALSE)),"")</f>
        <v/>
      </c>
      <c r="F243" s="303">
        <f>IFERROR(IF(VLOOKUP($A243,'Annex 2 Designated EHV charges'!$D:$P,COLUMN(F243)+5,FALSE)=0,"",VLOOKUP($A243,'Annex 2 Designated EHV charges'!$D:$P,COLUMN(F243)+5,FALSE)),"")</f>
        <v>2617.33</v>
      </c>
      <c r="G243" s="303">
        <f>IFERROR(IF(VLOOKUP($A243,'Annex 2 Designated EHV charges'!$D:$P,COLUMN(G243)+5,FALSE)=0,"",VLOOKUP($A243,'Annex 2 Designated EHV charges'!$D:$P,COLUMN(G243)+5,FALSE)),"")</f>
        <v>0.05</v>
      </c>
      <c r="H243" s="303">
        <f>IFERROR(IF(VLOOKUP($A243,'Annex 2 Designated EHV charges'!$D:$P,COLUMN(H243)+5,FALSE)=0,"",VLOOKUP($A243,'Annex 2 Designated EHV charges'!$D:$P,COLUMN(H243)+5,FALSE)),"")</f>
        <v>0.05</v>
      </c>
    </row>
    <row r="244" spans="1:8" x14ac:dyDescent="0.2">
      <c r="A244" s="92" t="str">
        <f t="array" ref="A244">IFERROR(INDEX('Annex 2 Designated EHV charges'!$D$11:$D$400, MATCH(0, IF(ISBLANK('Annex 2 Designated EHV charges'!$D$11:$D$400),1, COUNTIF(A$4:$A243, 'Annex 2 Designated EHV charges'!$D$11:$D$400)), 0)),"")</f>
        <v>New Export 50</v>
      </c>
      <c r="B244" s="91" t="str">
        <f>IF($A244="","",VLOOKUP($A244,'Annex 2 Designated EHV charges'!$D:$O,2,0))</f>
        <v>New Export 50</v>
      </c>
      <c r="C244" s="92" t="str">
        <f>IF($A244="","",VLOOKUP($A244,'Annex 2 Designated EHV charges'!$D:$O,3,0))</f>
        <v>New Export 50</v>
      </c>
      <c r="D244" s="91" t="str">
        <f>IF($A244="","",VLOOKUP($A244,'Annex 2 Designated EHV charges'!$D:$O,4,0))</f>
        <v>Land at Crifton Lodge Farm Bilsthorpe PV</v>
      </c>
      <c r="E244" s="93" t="str">
        <f>IFERROR(IF(VLOOKUP($A244,'Annex 2 Designated EHV charges'!$D:$P,COLUMN(E244)+5,FALSE)=0,"",VLOOKUP($A244,'Annex 2 Designated EHV charges'!$D:$P,COLUMN(E244)+5,FALSE)),"")</f>
        <v/>
      </c>
      <c r="F244" s="303">
        <f>IFERROR(IF(VLOOKUP($A244,'Annex 2 Designated EHV charges'!$D:$P,COLUMN(F244)+5,FALSE)=0,"",VLOOKUP($A244,'Annex 2 Designated EHV charges'!$D:$P,COLUMN(F244)+5,FALSE)),"")</f>
        <v>929.53</v>
      </c>
      <c r="G244" s="303">
        <f>IFERROR(IF(VLOOKUP($A244,'Annex 2 Designated EHV charges'!$D:$P,COLUMN(G244)+5,FALSE)=0,"",VLOOKUP($A244,'Annex 2 Designated EHV charges'!$D:$P,COLUMN(G244)+5,FALSE)),"")</f>
        <v>0.05</v>
      </c>
      <c r="H244" s="303">
        <f>IFERROR(IF(VLOOKUP($A244,'Annex 2 Designated EHV charges'!$D:$P,COLUMN(H244)+5,FALSE)=0,"",VLOOKUP($A244,'Annex 2 Designated EHV charges'!$D:$P,COLUMN(H244)+5,FALSE)),"")</f>
        <v>0.05</v>
      </c>
    </row>
    <row r="245" spans="1:8" x14ac:dyDescent="0.2">
      <c r="A245" s="92" t="str">
        <f t="array" ref="A245">IFERROR(INDEX('Annex 2 Designated EHV charges'!$D$11:$D$400, MATCH(0, IF(ISBLANK('Annex 2 Designated EHV charges'!$D$11:$D$400),1, COUNTIF(A$4:$A244, 'Annex 2 Designated EHV charges'!$D$11:$D$400)), 0)),"")</f>
        <v>New Export 51</v>
      </c>
      <c r="B245" s="91" t="str">
        <f>IF($A245="","",VLOOKUP($A245,'Annex 2 Designated EHV charges'!$D:$O,2,0))</f>
        <v>New Export 51</v>
      </c>
      <c r="C245" s="92" t="str">
        <f>IF($A245="","",VLOOKUP($A245,'Annex 2 Designated EHV charges'!$D:$O,3,0))</f>
        <v>New Export 51</v>
      </c>
      <c r="D245" s="91" t="str">
        <f>IF($A245="","",VLOOKUP($A245,'Annex 2 Designated EHV charges'!$D:$O,4,0))</f>
        <v>Land at Langer Lane ESS &amp; PV</v>
      </c>
      <c r="E245" s="93" t="str">
        <f>IFERROR(IF(VLOOKUP($A245,'Annex 2 Designated EHV charges'!$D:$P,COLUMN(E245)+5,FALSE)=0,"",VLOOKUP($A245,'Annex 2 Designated EHV charges'!$D:$P,COLUMN(E245)+5,FALSE)),"")</f>
        <v/>
      </c>
      <c r="F245" s="303">
        <f>IFERROR(IF(VLOOKUP($A245,'Annex 2 Designated EHV charges'!$D:$P,COLUMN(F245)+5,FALSE)=0,"",VLOOKUP($A245,'Annex 2 Designated EHV charges'!$D:$P,COLUMN(F245)+5,FALSE)),"")</f>
        <v>519.62</v>
      </c>
      <c r="G245" s="303">
        <f>IFERROR(IF(VLOOKUP($A245,'Annex 2 Designated EHV charges'!$D:$P,COLUMN(G245)+5,FALSE)=0,"",VLOOKUP($A245,'Annex 2 Designated EHV charges'!$D:$P,COLUMN(G245)+5,FALSE)),"")</f>
        <v>0.05</v>
      </c>
      <c r="H245" s="303">
        <f>IFERROR(IF(VLOOKUP($A245,'Annex 2 Designated EHV charges'!$D:$P,COLUMN(H245)+5,FALSE)=0,"",VLOOKUP($A245,'Annex 2 Designated EHV charges'!$D:$P,COLUMN(H245)+5,FALSE)),"")</f>
        <v>0.05</v>
      </c>
    </row>
    <row r="246" spans="1:8" x14ac:dyDescent="0.2">
      <c r="A246" s="92" t="str">
        <f t="array" ref="A246">IFERROR(INDEX('Annex 2 Designated EHV charges'!$D$11:$D$400, MATCH(0, IF(ISBLANK('Annex 2 Designated EHV charges'!$D$11:$D$400),1, COUNTIF(A$4:$A245, 'Annex 2 Designated EHV charges'!$D$11:$D$400)), 0)),"")</f>
        <v>New Export 52</v>
      </c>
      <c r="B246" s="91" t="str">
        <f>IF($A246="","",VLOOKUP($A246,'Annex 2 Designated EHV charges'!$D:$O,2,0))</f>
        <v>New Export 52</v>
      </c>
      <c r="C246" s="92" t="str">
        <f>IF($A246="","",VLOOKUP($A246,'Annex 2 Designated EHV charges'!$D:$O,3,0))</f>
        <v>New Export 52</v>
      </c>
      <c r="D246" s="91" t="str">
        <f>IF($A246="","",VLOOKUP($A246,'Annex 2 Designated EHV charges'!$D:$O,4,0))</f>
        <v>Lands at Sutton Cheney</v>
      </c>
      <c r="E246" s="93" t="str">
        <f>IFERROR(IF(VLOOKUP($A246,'Annex 2 Designated EHV charges'!$D:$P,COLUMN(E246)+5,FALSE)=0,"",VLOOKUP($A246,'Annex 2 Designated EHV charges'!$D:$P,COLUMN(E246)+5,FALSE)),"")</f>
        <v/>
      </c>
      <c r="F246" s="303">
        <f>IFERROR(IF(VLOOKUP($A246,'Annex 2 Designated EHV charges'!$D:$P,COLUMN(F246)+5,FALSE)=0,"",VLOOKUP($A246,'Annex 2 Designated EHV charges'!$D:$P,COLUMN(F246)+5,FALSE)),"")</f>
        <v>932.08</v>
      </c>
      <c r="G246" s="303">
        <f>IFERROR(IF(VLOOKUP($A246,'Annex 2 Designated EHV charges'!$D:$P,COLUMN(G246)+5,FALSE)=0,"",VLOOKUP($A246,'Annex 2 Designated EHV charges'!$D:$P,COLUMN(G246)+5,FALSE)),"")</f>
        <v>0.05</v>
      </c>
      <c r="H246" s="303">
        <f>IFERROR(IF(VLOOKUP($A246,'Annex 2 Designated EHV charges'!$D:$P,COLUMN(H246)+5,FALSE)=0,"",VLOOKUP($A246,'Annex 2 Designated EHV charges'!$D:$P,COLUMN(H246)+5,FALSE)),"")</f>
        <v>0.05</v>
      </c>
    </row>
    <row r="247" spans="1:8" x14ac:dyDescent="0.2">
      <c r="A247" s="92" t="str">
        <f t="array" ref="A247">IFERROR(INDEX('Annex 2 Designated EHV charges'!$D$11:$D$400, MATCH(0, IF(ISBLANK('Annex 2 Designated EHV charges'!$D$11:$D$400),1, COUNTIF(A$4:$A246, 'Annex 2 Designated EHV charges'!$D$11:$D$400)), 0)),"")</f>
        <v>New Export 53</v>
      </c>
      <c r="B247" s="91" t="str">
        <f>IF($A247="","",VLOOKUP($A247,'Annex 2 Designated EHV charges'!$D:$O,2,0))</f>
        <v>New Export 53</v>
      </c>
      <c r="C247" s="92" t="str">
        <f>IF($A247="","",VLOOKUP($A247,'Annex 2 Designated EHV charges'!$D:$O,3,0))</f>
        <v>New Export 53</v>
      </c>
      <c r="D247" s="91" t="str">
        <f>IF($A247="","",VLOOKUP($A247,'Annex 2 Designated EHV charges'!$D:$O,4,0))</f>
        <v>Laurel Close PV</v>
      </c>
      <c r="E247" s="93" t="str">
        <f>IFERROR(IF(VLOOKUP($A247,'Annex 2 Designated EHV charges'!$D:$P,COLUMN(E247)+5,FALSE)=0,"",VLOOKUP($A247,'Annex 2 Designated EHV charges'!$D:$P,COLUMN(E247)+5,FALSE)),"")</f>
        <v/>
      </c>
      <c r="F247" s="303">
        <f>IFERROR(IF(VLOOKUP($A247,'Annex 2 Designated EHV charges'!$D:$P,COLUMN(F247)+5,FALSE)=0,"",VLOOKUP($A247,'Annex 2 Designated EHV charges'!$D:$P,COLUMN(F247)+5,FALSE)),"")</f>
        <v>421.12</v>
      </c>
      <c r="G247" s="303">
        <f>IFERROR(IF(VLOOKUP($A247,'Annex 2 Designated EHV charges'!$D:$P,COLUMN(G247)+5,FALSE)=0,"",VLOOKUP($A247,'Annex 2 Designated EHV charges'!$D:$P,COLUMN(G247)+5,FALSE)),"")</f>
        <v>0.05</v>
      </c>
      <c r="H247" s="303">
        <f>IFERROR(IF(VLOOKUP($A247,'Annex 2 Designated EHV charges'!$D:$P,COLUMN(H247)+5,FALSE)=0,"",VLOOKUP($A247,'Annex 2 Designated EHV charges'!$D:$P,COLUMN(H247)+5,FALSE)),"")</f>
        <v>0.05</v>
      </c>
    </row>
    <row r="248" spans="1:8" x14ac:dyDescent="0.2">
      <c r="A248" s="92" t="str">
        <f t="array" ref="A248">IFERROR(INDEX('Annex 2 Designated EHV charges'!$D$11:$D$400, MATCH(0, IF(ISBLANK('Annex 2 Designated EHV charges'!$D$11:$D$400),1, COUNTIF(A$4:$A247, 'Annex 2 Designated EHV charges'!$D$11:$D$400)), 0)),"")</f>
        <v>New Export 54</v>
      </c>
      <c r="B248" s="91" t="str">
        <f>IF($A248="","",VLOOKUP($A248,'Annex 2 Designated EHV charges'!$D:$O,2,0))</f>
        <v>New Export 54</v>
      </c>
      <c r="C248" s="92" t="str">
        <f>IF($A248="","",VLOOKUP($A248,'Annex 2 Designated EHV charges'!$D:$O,3,0))</f>
        <v>New Export 54</v>
      </c>
      <c r="D248" s="91" t="str">
        <f>IF($A248="","",VLOOKUP($A248,'Annex 2 Designated EHV charges'!$D:$O,4,0))</f>
        <v>Longmoor Solar</v>
      </c>
      <c r="E248" s="93" t="str">
        <f>IFERROR(IF(VLOOKUP($A248,'Annex 2 Designated EHV charges'!$D:$P,COLUMN(E248)+5,FALSE)=0,"",VLOOKUP($A248,'Annex 2 Designated EHV charges'!$D:$P,COLUMN(E248)+5,FALSE)),"")</f>
        <v/>
      </c>
      <c r="F248" s="303">
        <f>IFERROR(IF(VLOOKUP($A248,'Annex 2 Designated EHV charges'!$D:$P,COLUMN(F248)+5,FALSE)=0,"",VLOOKUP($A248,'Annex 2 Designated EHV charges'!$D:$P,COLUMN(F248)+5,FALSE)),"")</f>
        <v>927.67</v>
      </c>
      <c r="G248" s="303">
        <f>IFERROR(IF(VLOOKUP($A248,'Annex 2 Designated EHV charges'!$D:$P,COLUMN(G248)+5,FALSE)=0,"",VLOOKUP($A248,'Annex 2 Designated EHV charges'!$D:$P,COLUMN(G248)+5,FALSE)),"")</f>
        <v>0.05</v>
      </c>
      <c r="H248" s="303">
        <f>IFERROR(IF(VLOOKUP($A248,'Annex 2 Designated EHV charges'!$D:$P,COLUMN(H248)+5,FALSE)=0,"",VLOOKUP($A248,'Annex 2 Designated EHV charges'!$D:$P,COLUMN(H248)+5,FALSE)),"")</f>
        <v>0.05</v>
      </c>
    </row>
    <row r="249" spans="1:8" x14ac:dyDescent="0.2">
      <c r="A249" s="92" t="str">
        <f t="array" ref="A249">IFERROR(INDEX('Annex 2 Designated EHV charges'!$D$11:$D$400, MATCH(0, IF(ISBLANK('Annex 2 Designated EHV charges'!$D$11:$D$400),1, COUNTIF(A$4:$A248, 'Annex 2 Designated EHV charges'!$D$11:$D$400)), 0)),"")</f>
        <v>New Export 55</v>
      </c>
      <c r="B249" s="91" t="str">
        <f>IF($A249="","",VLOOKUP($A249,'Annex 2 Designated EHV charges'!$D:$O,2,0))</f>
        <v>New Export 55</v>
      </c>
      <c r="C249" s="92" t="str">
        <f>IF($A249="","",VLOOKUP($A249,'Annex 2 Designated EHV charges'!$D:$O,3,0))</f>
        <v>New Export 55</v>
      </c>
      <c r="D249" s="91" t="str">
        <f>IF($A249="","",VLOOKUP($A249,'Annex 2 Designated EHV charges'!$D:$O,4,0))</f>
        <v>Lower Farm</v>
      </c>
      <c r="E249" s="93" t="str">
        <f>IFERROR(IF(VLOOKUP($A249,'Annex 2 Designated EHV charges'!$D:$P,COLUMN(E249)+5,FALSE)=0,"",VLOOKUP($A249,'Annex 2 Designated EHV charges'!$D:$P,COLUMN(E249)+5,FALSE)),"")</f>
        <v/>
      </c>
      <c r="F249" s="303">
        <f>IFERROR(IF(VLOOKUP($A249,'Annex 2 Designated EHV charges'!$D:$P,COLUMN(F249)+5,FALSE)=0,"",VLOOKUP($A249,'Annex 2 Designated EHV charges'!$D:$P,COLUMN(F249)+5,FALSE)),"")</f>
        <v>3620.32</v>
      </c>
      <c r="G249" s="303">
        <f>IFERROR(IF(VLOOKUP($A249,'Annex 2 Designated EHV charges'!$D:$P,COLUMN(G249)+5,FALSE)=0,"",VLOOKUP($A249,'Annex 2 Designated EHV charges'!$D:$P,COLUMN(G249)+5,FALSE)),"")</f>
        <v>0.05</v>
      </c>
      <c r="H249" s="303">
        <f>IFERROR(IF(VLOOKUP($A249,'Annex 2 Designated EHV charges'!$D:$P,COLUMN(H249)+5,FALSE)=0,"",VLOOKUP($A249,'Annex 2 Designated EHV charges'!$D:$P,COLUMN(H249)+5,FALSE)),"")</f>
        <v>0.05</v>
      </c>
    </row>
    <row r="250" spans="1:8" x14ac:dyDescent="0.2">
      <c r="A250" s="92" t="str">
        <f t="array" ref="A250">IFERROR(INDEX('Annex 2 Designated EHV charges'!$D$11:$D$400, MATCH(0, IF(ISBLANK('Annex 2 Designated EHV charges'!$D$11:$D$400),1, COUNTIF(A$4:$A249, 'Annex 2 Designated EHV charges'!$D$11:$D$400)), 0)),"")</f>
        <v>New Export 56</v>
      </c>
      <c r="B250" s="91" t="str">
        <f>IF($A250="","",VLOOKUP($A250,'Annex 2 Designated EHV charges'!$D:$O,2,0))</f>
        <v>New Export 56</v>
      </c>
      <c r="C250" s="92" t="str">
        <f>IF($A250="","",VLOOKUP($A250,'Annex 2 Designated EHV charges'!$D:$O,3,0))</f>
        <v>New Export 56</v>
      </c>
      <c r="D250" s="91" t="str">
        <f>IF($A250="","",VLOOKUP($A250,'Annex 2 Designated EHV charges'!$D:$O,4,0))</f>
        <v>Mallows Lane ESS &amp; PV</v>
      </c>
      <c r="E250" s="93">
        <f>IFERROR(IF(VLOOKUP($A250,'Annex 2 Designated EHV charges'!$D:$P,COLUMN(E250)+5,FALSE)=0,"",VLOOKUP($A250,'Annex 2 Designated EHV charges'!$D:$P,COLUMN(E250)+5,FALSE)),"")</f>
        <v>-2.9430000000000001</v>
      </c>
      <c r="F250" s="303">
        <f>IFERROR(IF(VLOOKUP($A250,'Annex 2 Designated EHV charges'!$D:$P,COLUMN(F250)+5,FALSE)=0,"",VLOOKUP($A250,'Annex 2 Designated EHV charges'!$D:$P,COLUMN(F250)+5,FALSE)),"")</f>
        <v>208.55</v>
      </c>
      <c r="G250" s="303">
        <f>IFERROR(IF(VLOOKUP($A250,'Annex 2 Designated EHV charges'!$D:$P,COLUMN(G250)+5,FALSE)=0,"",VLOOKUP($A250,'Annex 2 Designated EHV charges'!$D:$P,COLUMN(G250)+5,FALSE)),"")</f>
        <v>0.05</v>
      </c>
      <c r="H250" s="303">
        <f>IFERROR(IF(VLOOKUP($A250,'Annex 2 Designated EHV charges'!$D:$P,COLUMN(H250)+5,FALSE)=0,"",VLOOKUP($A250,'Annex 2 Designated EHV charges'!$D:$P,COLUMN(H250)+5,FALSE)),"")</f>
        <v>0.05</v>
      </c>
    </row>
    <row r="251" spans="1:8" x14ac:dyDescent="0.2">
      <c r="A251" s="92" t="str">
        <f t="array" ref="A251">IFERROR(INDEX('Annex 2 Designated EHV charges'!$D$11:$D$400, MATCH(0, IF(ISBLANK('Annex 2 Designated EHV charges'!$D$11:$D$400),1, COUNTIF(A$4:$A250, 'Annex 2 Designated EHV charges'!$D$11:$D$400)), 0)),"")</f>
        <v>New Export 57</v>
      </c>
      <c r="B251" s="91" t="str">
        <f>IF($A251="","",VLOOKUP($A251,'Annex 2 Designated EHV charges'!$D:$O,2,0))</f>
        <v>New Export 57</v>
      </c>
      <c r="C251" s="92" t="str">
        <f>IF($A251="","",VLOOKUP($A251,'Annex 2 Designated EHV charges'!$D:$O,3,0))</f>
        <v>New Export 57</v>
      </c>
      <c r="D251" s="91" t="str">
        <f>IF($A251="","",VLOOKUP($A251,'Annex 2 Designated EHV charges'!$D:$O,4,0))</f>
        <v>Manor Fam Bourton</v>
      </c>
      <c r="E251" s="93" t="str">
        <f>IFERROR(IF(VLOOKUP($A251,'Annex 2 Designated EHV charges'!$D:$P,COLUMN(E251)+5,FALSE)=0,"",VLOOKUP($A251,'Annex 2 Designated EHV charges'!$D:$P,COLUMN(E251)+5,FALSE)),"")</f>
        <v/>
      </c>
      <c r="F251" s="303">
        <f>IFERROR(IF(VLOOKUP($A251,'Annex 2 Designated EHV charges'!$D:$P,COLUMN(F251)+5,FALSE)=0,"",VLOOKUP($A251,'Annex 2 Designated EHV charges'!$D:$P,COLUMN(F251)+5,FALSE)),"")</f>
        <v>730.09</v>
      </c>
      <c r="G251" s="303">
        <f>IFERROR(IF(VLOOKUP($A251,'Annex 2 Designated EHV charges'!$D:$P,COLUMN(G251)+5,FALSE)=0,"",VLOOKUP($A251,'Annex 2 Designated EHV charges'!$D:$P,COLUMN(G251)+5,FALSE)),"")</f>
        <v>0.05</v>
      </c>
      <c r="H251" s="303">
        <f>IFERROR(IF(VLOOKUP($A251,'Annex 2 Designated EHV charges'!$D:$P,COLUMN(H251)+5,FALSE)=0,"",VLOOKUP($A251,'Annex 2 Designated EHV charges'!$D:$P,COLUMN(H251)+5,FALSE)),"")</f>
        <v>0.05</v>
      </c>
    </row>
    <row r="252" spans="1:8" x14ac:dyDescent="0.2">
      <c r="A252" s="92" t="str">
        <f t="array" ref="A252">IFERROR(INDEX('Annex 2 Designated EHV charges'!$D$11:$D$400, MATCH(0, IF(ISBLANK('Annex 2 Designated EHV charges'!$D$11:$D$400),1, COUNTIF(A$4:$A251, 'Annex 2 Designated EHV charges'!$D$11:$D$400)), 0)),"")</f>
        <v>New Export 58</v>
      </c>
      <c r="B252" s="91" t="str">
        <f>IF($A252="","",VLOOKUP($A252,'Annex 2 Designated EHV charges'!$D:$O,2,0))</f>
        <v>New Export 58</v>
      </c>
      <c r="C252" s="92" t="str">
        <f>IF($A252="","",VLOOKUP($A252,'Annex 2 Designated EHV charges'!$D:$O,3,0))</f>
        <v>New Export 58</v>
      </c>
      <c r="D252" s="91" t="str">
        <f>IF($A252="","",VLOOKUP($A252,'Annex 2 Designated EHV charges'!$D:$O,4,0))</f>
        <v>Markham Vale</v>
      </c>
      <c r="E252" s="93">
        <f>IFERROR(IF(VLOOKUP($A252,'Annex 2 Designated EHV charges'!$D:$P,COLUMN(E252)+5,FALSE)=0,"",VLOOKUP($A252,'Annex 2 Designated EHV charges'!$D:$P,COLUMN(E252)+5,FALSE)),"")</f>
        <v>-1.103</v>
      </c>
      <c r="F252" s="303">
        <f>IFERROR(IF(VLOOKUP($A252,'Annex 2 Designated EHV charges'!$D:$P,COLUMN(F252)+5,FALSE)=0,"",VLOOKUP($A252,'Annex 2 Designated EHV charges'!$D:$P,COLUMN(F252)+5,FALSE)),"")</f>
        <v>217.13</v>
      </c>
      <c r="G252" s="303">
        <f>IFERROR(IF(VLOOKUP($A252,'Annex 2 Designated EHV charges'!$D:$P,COLUMN(G252)+5,FALSE)=0,"",VLOOKUP($A252,'Annex 2 Designated EHV charges'!$D:$P,COLUMN(G252)+5,FALSE)),"")</f>
        <v>0.05</v>
      </c>
      <c r="H252" s="303">
        <f>IFERROR(IF(VLOOKUP($A252,'Annex 2 Designated EHV charges'!$D:$P,COLUMN(H252)+5,FALSE)=0,"",VLOOKUP($A252,'Annex 2 Designated EHV charges'!$D:$P,COLUMN(H252)+5,FALSE)),"")</f>
        <v>0.05</v>
      </c>
    </row>
    <row r="253" spans="1:8" x14ac:dyDescent="0.2">
      <c r="A253" s="92" t="str">
        <f t="array" ref="A253">IFERROR(INDEX('Annex 2 Designated EHV charges'!$D$11:$D$400, MATCH(0, IF(ISBLANK('Annex 2 Designated EHV charges'!$D$11:$D$400),1, COUNTIF(A$4:$A252, 'Annex 2 Designated EHV charges'!$D$11:$D$400)), 0)),"")</f>
        <v>New Export 59</v>
      </c>
      <c r="B253" s="91" t="str">
        <f>IF($A253="","",VLOOKUP($A253,'Annex 2 Designated EHV charges'!$D:$O,2,0))</f>
        <v>New Export 59</v>
      </c>
      <c r="C253" s="92" t="str">
        <f>IF($A253="","",VLOOKUP($A253,'Annex 2 Designated EHV charges'!$D:$O,3,0))</f>
        <v>New Export 59</v>
      </c>
      <c r="D253" s="91" t="str">
        <f>IF($A253="","",VLOOKUP($A253,'Annex 2 Designated EHV charges'!$D:$O,4,0))</f>
        <v>Middle Farm Road</v>
      </c>
      <c r="E253" s="93" t="str">
        <f>IFERROR(IF(VLOOKUP($A253,'Annex 2 Designated EHV charges'!$D:$P,COLUMN(E253)+5,FALSE)=0,"",VLOOKUP($A253,'Annex 2 Designated EHV charges'!$D:$P,COLUMN(E253)+5,FALSE)),"")</f>
        <v/>
      </c>
      <c r="F253" s="303">
        <f>IFERROR(IF(VLOOKUP($A253,'Annex 2 Designated EHV charges'!$D:$P,COLUMN(F253)+5,FALSE)=0,"",VLOOKUP($A253,'Annex 2 Designated EHV charges'!$D:$P,COLUMN(F253)+5,FALSE)),"")</f>
        <v>1042.69</v>
      </c>
      <c r="G253" s="303">
        <f>IFERROR(IF(VLOOKUP($A253,'Annex 2 Designated EHV charges'!$D:$P,COLUMN(G253)+5,FALSE)=0,"",VLOOKUP($A253,'Annex 2 Designated EHV charges'!$D:$P,COLUMN(G253)+5,FALSE)),"")</f>
        <v>0.05</v>
      </c>
      <c r="H253" s="303">
        <f>IFERROR(IF(VLOOKUP($A253,'Annex 2 Designated EHV charges'!$D:$P,COLUMN(H253)+5,FALSE)=0,"",VLOOKUP($A253,'Annex 2 Designated EHV charges'!$D:$P,COLUMN(H253)+5,FALSE)),"")</f>
        <v>0.05</v>
      </c>
    </row>
    <row r="254" spans="1:8" x14ac:dyDescent="0.2">
      <c r="A254" s="92" t="str">
        <f t="array" ref="A254">IFERROR(INDEX('Annex 2 Designated EHV charges'!$D$11:$D$400, MATCH(0, IF(ISBLANK('Annex 2 Designated EHV charges'!$D$11:$D$400),1, COUNTIF(A$4:$A253, 'Annex 2 Designated EHV charges'!$D$11:$D$400)), 0)),"")</f>
        <v>New Export 60</v>
      </c>
      <c r="B254" s="91" t="str">
        <f>IF($A254="","",VLOOKUP($A254,'Annex 2 Designated EHV charges'!$D:$O,2,0))</f>
        <v>New Export 60</v>
      </c>
      <c r="C254" s="92" t="str">
        <f>IF($A254="","",VLOOKUP($A254,'Annex 2 Designated EHV charges'!$D:$O,3,0))</f>
        <v>New Export 60</v>
      </c>
      <c r="D254" s="91" t="str">
        <f>IF($A254="","",VLOOKUP($A254,'Annex 2 Designated EHV charges'!$D:$O,4,0))</f>
        <v>Mill Farm</v>
      </c>
      <c r="E254" s="93" t="str">
        <f>IFERROR(IF(VLOOKUP($A254,'Annex 2 Designated EHV charges'!$D:$P,COLUMN(E254)+5,FALSE)=0,"",VLOOKUP($A254,'Annex 2 Designated EHV charges'!$D:$P,COLUMN(E254)+5,FALSE)),"")</f>
        <v/>
      </c>
      <c r="F254" s="303">
        <f>IFERROR(IF(VLOOKUP($A254,'Annex 2 Designated EHV charges'!$D:$P,COLUMN(F254)+5,FALSE)=0,"",VLOOKUP($A254,'Annex 2 Designated EHV charges'!$D:$P,COLUMN(F254)+5,FALSE)),"")</f>
        <v>1193.32</v>
      </c>
      <c r="G254" s="303">
        <f>IFERROR(IF(VLOOKUP($A254,'Annex 2 Designated EHV charges'!$D:$P,COLUMN(G254)+5,FALSE)=0,"",VLOOKUP($A254,'Annex 2 Designated EHV charges'!$D:$P,COLUMN(G254)+5,FALSE)),"")</f>
        <v>0.05</v>
      </c>
      <c r="H254" s="303">
        <f>IFERROR(IF(VLOOKUP($A254,'Annex 2 Designated EHV charges'!$D:$P,COLUMN(H254)+5,FALSE)=0,"",VLOOKUP($A254,'Annex 2 Designated EHV charges'!$D:$P,COLUMN(H254)+5,FALSE)),"")</f>
        <v>0.05</v>
      </c>
    </row>
    <row r="255" spans="1:8" x14ac:dyDescent="0.2">
      <c r="A255" s="92" t="str">
        <f t="array" ref="A255">IFERROR(INDEX('Annex 2 Designated EHV charges'!$D$11:$D$400, MATCH(0, IF(ISBLANK('Annex 2 Designated EHV charges'!$D$11:$D$400),1, COUNTIF(A$4:$A254, 'Annex 2 Designated EHV charges'!$D$11:$D$400)), 0)),"")</f>
        <v>New Export 61</v>
      </c>
      <c r="B255" s="91" t="str">
        <f>IF($A255="","",VLOOKUP($A255,'Annex 2 Designated EHV charges'!$D:$O,2,0))</f>
        <v>New Export 61</v>
      </c>
      <c r="C255" s="92" t="str">
        <f>IF($A255="","",VLOOKUP($A255,'Annex 2 Designated EHV charges'!$D:$O,3,0))</f>
        <v>New Export 61</v>
      </c>
      <c r="D255" s="91" t="str">
        <f>IF($A255="","",VLOOKUP($A255,'Annex 2 Designated EHV charges'!$D:$O,4,0))</f>
        <v>Moor Lane Solar Farm</v>
      </c>
      <c r="E255" s="93" t="str">
        <f>IFERROR(IF(VLOOKUP($A255,'Annex 2 Designated EHV charges'!$D:$P,COLUMN(E255)+5,FALSE)=0,"",VLOOKUP($A255,'Annex 2 Designated EHV charges'!$D:$P,COLUMN(E255)+5,FALSE)),"")</f>
        <v/>
      </c>
      <c r="F255" s="303">
        <f>IFERROR(IF(VLOOKUP($A255,'Annex 2 Designated EHV charges'!$D:$P,COLUMN(F255)+5,FALSE)=0,"",VLOOKUP($A255,'Annex 2 Designated EHV charges'!$D:$P,COLUMN(F255)+5,FALSE)),"")</f>
        <v>4736.5600000000004</v>
      </c>
      <c r="G255" s="303">
        <f>IFERROR(IF(VLOOKUP($A255,'Annex 2 Designated EHV charges'!$D:$P,COLUMN(G255)+5,FALSE)=0,"",VLOOKUP($A255,'Annex 2 Designated EHV charges'!$D:$P,COLUMN(G255)+5,FALSE)),"")</f>
        <v>0.05</v>
      </c>
      <c r="H255" s="303">
        <f>IFERROR(IF(VLOOKUP($A255,'Annex 2 Designated EHV charges'!$D:$P,COLUMN(H255)+5,FALSE)=0,"",VLOOKUP($A255,'Annex 2 Designated EHV charges'!$D:$P,COLUMN(H255)+5,FALSE)),"")</f>
        <v>0.05</v>
      </c>
    </row>
    <row r="256" spans="1:8" x14ac:dyDescent="0.2">
      <c r="A256" s="92" t="str">
        <f t="array" ref="A256">IFERROR(INDEX('Annex 2 Designated EHV charges'!$D$11:$D$400, MATCH(0, IF(ISBLANK('Annex 2 Designated EHV charges'!$D$11:$D$400),1, COUNTIF(A$4:$A255, 'Annex 2 Designated EHV charges'!$D$11:$D$400)), 0)),"")</f>
        <v>New Export 62</v>
      </c>
      <c r="B256" s="91" t="str">
        <f>IF($A256="","",VLOOKUP($A256,'Annex 2 Designated EHV charges'!$D:$O,2,0))</f>
        <v>New Export 62</v>
      </c>
      <c r="C256" s="92" t="str">
        <f>IF($A256="","",VLOOKUP($A256,'Annex 2 Designated EHV charges'!$D:$O,3,0))</f>
        <v>New Export 62</v>
      </c>
      <c r="D256" s="91" t="str">
        <f>IF($A256="","",VLOOKUP($A256,'Annex 2 Designated EHV charges'!$D:$O,4,0))</f>
        <v>Moreton Morrell Solar</v>
      </c>
      <c r="E256" s="93" t="str">
        <f>IFERROR(IF(VLOOKUP($A256,'Annex 2 Designated EHV charges'!$D:$P,COLUMN(E256)+5,FALSE)=0,"",VLOOKUP($A256,'Annex 2 Designated EHV charges'!$D:$P,COLUMN(E256)+5,FALSE)),"")</f>
        <v/>
      </c>
      <c r="F256" s="303">
        <f>IFERROR(IF(VLOOKUP($A256,'Annex 2 Designated EHV charges'!$D:$P,COLUMN(F256)+5,FALSE)=0,"",VLOOKUP($A256,'Annex 2 Designated EHV charges'!$D:$P,COLUMN(F256)+5,FALSE)),"")</f>
        <v>364.27</v>
      </c>
      <c r="G256" s="303">
        <f>IFERROR(IF(VLOOKUP($A256,'Annex 2 Designated EHV charges'!$D:$P,COLUMN(G256)+5,FALSE)=0,"",VLOOKUP($A256,'Annex 2 Designated EHV charges'!$D:$P,COLUMN(G256)+5,FALSE)),"")</f>
        <v>0.05</v>
      </c>
      <c r="H256" s="303">
        <f>IFERROR(IF(VLOOKUP($A256,'Annex 2 Designated EHV charges'!$D:$P,COLUMN(H256)+5,FALSE)=0,"",VLOOKUP($A256,'Annex 2 Designated EHV charges'!$D:$P,COLUMN(H256)+5,FALSE)),"")</f>
        <v>0.05</v>
      </c>
    </row>
    <row r="257" spans="1:8" x14ac:dyDescent="0.2">
      <c r="A257" s="92" t="str">
        <f t="array" ref="A257">IFERROR(INDEX('Annex 2 Designated EHV charges'!$D$11:$D$400, MATCH(0, IF(ISBLANK('Annex 2 Designated EHV charges'!$D$11:$D$400),1, COUNTIF(A$4:$A256, 'Annex 2 Designated EHV charges'!$D$11:$D$400)), 0)),"")</f>
        <v>New Export 63</v>
      </c>
      <c r="B257" s="91" t="str">
        <f>IF($A257="","",VLOOKUP($A257,'Annex 2 Designated EHV charges'!$D:$O,2,0))</f>
        <v>New Export 63</v>
      </c>
      <c r="C257" s="92" t="str">
        <f>IF($A257="","",VLOOKUP($A257,'Annex 2 Designated EHV charges'!$D:$O,3,0))</f>
        <v>New Export 63</v>
      </c>
      <c r="D257" s="91" t="str">
        <f>IF($A257="","",VLOOKUP($A257,'Annex 2 Designated EHV charges'!$D:$O,4,0))</f>
        <v>Newbold Pacey</v>
      </c>
      <c r="E257" s="93" t="str">
        <f>IFERROR(IF(VLOOKUP($A257,'Annex 2 Designated EHV charges'!$D:$P,COLUMN(E257)+5,FALSE)=0,"",VLOOKUP($A257,'Annex 2 Designated EHV charges'!$D:$P,COLUMN(E257)+5,FALSE)),"")</f>
        <v/>
      </c>
      <c r="F257" s="303">
        <f>IFERROR(IF(VLOOKUP($A257,'Annex 2 Designated EHV charges'!$D:$P,COLUMN(F257)+5,FALSE)=0,"",VLOOKUP($A257,'Annex 2 Designated EHV charges'!$D:$P,COLUMN(F257)+5,FALSE)),"")</f>
        <v>364.27</v>
      </c>
      <c r="G257" s="303">
        <f>IFERROR(IF(VLOOKUP($A257,'Annex 2 Designated EHV charges'!$D:$P,COLUMN(G257)+5,FALSE)=0,"",VLOOKUP($A257,'Annex 2 Designated EHV charges'!$D:$P,COLUMN(G257)+5,FALSE)),"")</f>
        <v>0.05</v>
      </c>
      <c r="H257" s="303">
        <f>IFERROR(IF(VLOOKUP($A257,'Annex 2 Designated EHV charges'!$D:$P,COLUMN(H257)+5,FALSE)=0,"",VLOOKUP($A257,'Annex 2 Designated EHV charges'!$D:$P,COLUMN(H257)+5,FALSE)),"")</f>
        <v>0.05</v>
      </c>
    </row>
    <row r="258" spans="1:8" x14ac:dyDescent="0.2">
      <c r="A258" s="92" t="str">
        <f t="array" ref="A258">IFERROR(INDEX('Annex 2 Designated EHV charges'!$D$11:$D$400, MATCH(0, IF(ISBLANK('Annex 2 Designated EHV charges'!$D$11:$D$400),1, COUNTIF(A$4:$A257, 'Annex 2 Designated EHV charges'!$D$11:$D$400)), 0)),"")</f>
        <v>New Export 64</v>
      </c>
      <c r="B258" s="91" t="str">
        <f>IF($A258="","",VLOOKUP($A258,'Annex 2 Designated EHV charges'!$D:$O,2,0))</f>
        <v>New Export 64</v>
      </c>
      <c r="C258" s="92" t="str">
        <f>IF($A258="","",VLOOKUP($A258,'Annex 2 Designated EHV charges'!$D:$O,3,0))</f>
        <v>New Export 64</v>
      </c>
      <c r="D258" s="91" t="str">
        <f>IF($A258="","",VLOOKUP($A258,'Annex 2 Designated EHV charges'!$D:$O,4,0))</f>
        <v>Newton Wood Farm ESS</v>
      </c>
      <c r="E258" s="93">
        <f>IFERROR(IF(VLOOKUP($A258,'Annex 2 Designated EHV charges'!$D:$P,COLUMN(E258)+5,FALSE)=0,"",VLOOKUP($A258,'Annex 2 Designated EHV charges'!$D:$P,COLUMN(E258)+5,FALSE)),"")</f>
        <v>-0.51300000000000001</v>
      </c>
      <c r="F258" s="303">
        <f>IFERROR(IF(VLOOKUP($A258,'Annex 2 Designated EHV charges'!$D:$P,COLUMN(F258)+5,FALSE)=0,"",VLOOKUP($A258,'Annex 2 Designated EHV charges'!$D:$P,COLUMN(F258)+5,FALSE)),"")</f>
        <v>467.09</v>
      </c>
      <c r="G258" s="303">
        <f>IFERROR(IF(VLOOKUP($A258,'Annex 2 Designated EHV charges'!$D:$P,COLUMN(G258)+5,FALSE)=0,"",VLOOKUP($A258,'Annex 2 Designated EHV charges'!$D:$P,COLUMN(G258)+5,FALSE)),"")</f>
        <v>0.05</v>
      </c>
      <c r="H258" s="303">
        <f>IFERROR(IF(VLOOKUP($A258,'Annex 2 Designated EHV charges'!$D:$P,COLUMN(H258)+5,FALSE)=0,"",VLOOKUP($A258,'Annex 2 Designated EHV charges'!$D:$P,COLUMN(H258)+5,FALSE)),"")</f>
        <v>0.05</v>
      </c>
    </row>
    <row r="259" spans="1:8" x14ac:dyDescent="0.2">
      <c r="A259" s="92" t="str">
        <f t="array" ref="A259">IFERROR(INDEX('Annex 2 Designated EHV charges'!$D$11:$D$400, MATCH(0, IF(ISBLANK('Annex 2 Designated EHV charges'!$D$11:$D$400),1, COUNTIF(A$4:$A258, 'Annex 2 Designated EHV charges'!$D$11:$D$400)), 0)),"")</f>
        <v>New Export 65</v>
      </c>
      <c r="B259" s="91" t="str">
        <f>IF($A259="","",VLOOKUP($A259,'Annex 2 Designated EHV charges'!$D:$O,2,0))</f>
        <v>New Export 65</v>
      </c>
      <c r="C259" s="92" t="str">
        <f>IF($A259="","",VLOOKUP($A259,'Annex 2 Designated EHV charges'!$D:$O,3,0))</f>
        <v>New Export 65</v>
      </c>
      <c r="D259" s="91" t="str">
        <f>IF($A259="","",VLOOKUP($A259,'Annex 2 Designated EHV charges'!$D:$O,4,0))</f>
        <v>Normanton Larches Solar</v>
      </c>
      <c r="E259" s="93" t="str">
        <f>IFERROR(IF(VLOOKUP($A259,'Annex 2 Designated EHV charges'!$D:$P,COLUMN(E259)+5,FALSE)=0,"",VLOOKUP($A259,'Annex 2 Designated EHV charges'!$D:$P,COLUMN(E259)+5,FALSE)),"")</f>
        <v/>
      </c>
      <c r="F259" s="303">
        <f>IFERROR(IF(VLOOKUP($A259,'Annex 2 Designated EHV charges'!$D:$P,COLUMN(F259)+5,FALSE)=0,"",VLOOKUP($A259,'Annex 2 Designated EHV charges'!$D:$P,COLUMN(F259)+5,FALSE)),"")</f>
        <v>1265.02</v>
      </c>
      <c r="G259" s="303">
        <f>IFERROR(IF(VLOOKUP($A259,'Annex 2 Designated EHV charges'!$D:$P,COLUMN(G259)+5,FALSE)=0,"",VLOOKUP($A259,'Annex 2 Designated EHV charges'!$D:$P,COLUMN(G259)+5,FALSE)),"")</f>
        <v>0.05</v>
      </c>
      <c r="H259" s="303">
        <f>IFERROR(IF(VLOOKUP($A259,'Annex 2 Designated EHV charges'!$D:$P,COLUMN(H259)+5,FALSE)=0,"",VLOOKUP($A259,'Annex 2 Designated EHV charges'!$D:$P,COLUMN(H259)+5,FALSE)),"")</f>
        <v>0.05</v>
      </c>
    </row>
    <row r="260" spans="1:8" x14ac:dyDescent="0.2">
      <c r="A260" s="92" t="str">
        <f t="array" ref="A260">IFERROR(INDEX('Annex 2 Designated EHV charges'!$D$11:$D$400, MATCH(0, IF(ISBLANK('Annex 2 Designated EHV charges'!$D$11:$D$400),1, COUNTIF(A$4:$A259, 'Annex 2 Designated EHV charges'!$D$11:$D$400)), 0)),"")</f>
        <v>New Export 66</v>
      </c>
      <c r="B260" s="91" t="str">
        <f>IF($A260="","",VLOOKUP($A260,'Annex 2 Designated EHV charges'!$D:$O,2,0))</f>
        <v>New Export 66</v>
      </c>
      <c r="C260" s="92" t="str">
        <f>IF($A260="","",VLOOKUP($A260,'Annex 2 Designated EHV charges'!$D:$O,3,0))</f>
        <v>New Export 66</v>
      </c>
      <c r="D260" s="91" t="str">
        <f>IF($A260="","",VLOOKUP($A260,'Annex 2 Designated EHV charges'!$D:$O,4,0))</f>
        <v>Oakley Bushes Solar Farm</v>
      </c>
      <c r="E260" s="93" t="str">
        <f>IFERROR(IF(VLOOKUP($A260,'Annex 2 Designated EHV charges'!$D:$P,COLUMN(E260)+5,FALSE)=0,"",VLOOKUP($A260,'Annex 2 Designated EHV charges'!$D:$P,COLUMN(E260)+5,FALSE)),"")</f>
        <v/>
      </c>
      <c r="F260" s="303">
        <f>IFERROR(IF(VLOOKUP($A260,'Annex 2 Designated EHV charges'!$D:$P,COLUMN(F260)+5,FALSE)=0,"",VLOOKUP($A260,'Annex 2 Designated EHV charges'!$D:$P,COLUMN(F260)+5,FALSE)),"")</f>
        <v>924.93</v>
      </c>
      <c r="G260" s="303">
        <f>IFERROR(IF(VLOOKUP($A260,'Annex 2 Designated EHV charges'!$D:$P,COLUMN(G260)+5,FALSE)=0,"",VLOOKUP($A260,'Annex 2 Designated EHV charges'!$D:$P,COLUMN(G260)+5,FALSE)),"")</f>
        <v>0.05</v>
      </c>
      <c r="H260" s="303">
        <f>IFERROR(IF(VLOOKUP($A260,'Annex 2 Designated EHV charges'!$D:$P,COLUMN(H260)+5,FALSE)=0,"",VLOOKUP($A260,'Annex 2 Designated EHV charges'!$D:$P,COLUMN(H260)+5,FALSE)),"")</f>
        <v>0.05</v>
      </c>
    </row>
    <row r="261" spans="1:8" x14ac:dyDescent="0.2">
      <c r="A261" s="92" t="str">
        <f t="array" ref="A261">IFERROR(INDEX('Annex 2 Designated EHV charges'!$D$11:$D$400, MATCH(0, IF(ISBLANK('Annex 2 Designated EHV charges'!$D$11:$D$400),1, COUNTIF(A$4:$A260, 'Annex 2 Designated EHV charges'!$D$11:$D$400)), 0)),"")</f>
        <v>New Export 67</v>
      </c>
      <c r="B261" s="91" t="str">
        <f>IF($A261="","",VLOOKUP($A261,'Annex 2 Designated EHV charges'!$D:$O,2,0))</f>
        <v>New Export 67</v>
      </c>
      <c r="C261" s="92" t="str">
        <f>IF($A261="","",VLOOKUP($A261,'Annex 2 Designated EHV charges'!$D:$O,3,0))</f>
        <v>New Export 67</v>
      </c>
      <c r="D261" s="91" t="str">
        <f>IF($A261="","",VLOOKUP($A261,'Annex 2 Designated EHV charges'!$D:$O,4,0))</f>
        <v>Osberton Solar</v>
      </c>
      <c r="E261" s="93" t="str">
        <f>IFERROR(IF(VLOOKUP($A261,'Annex 2 Designated EHV charges'!$D:$P,COLUMN(E261)+5,FALSE)=0,"",VLOOKUP($A261,'Annex 2 Designated EHV charges'!$D:$P,COLUMN(E261)+5,FALSE)),"")</f>
        <v/>
      </c>
      <c r="F261" s="303">
        <f>IFERROR(IF(VLOOKUP($A261,'Annex 2 Designated EHV charges'!$D:$P,COLUMN(F261)+5,FALSE)=0,"",VLOOKUP($A261,'Annex 2 Designated EHV charges'!$D:$P,COLUMN(F261)+5,FALSE)),"")</f>
        <v>955.16</v>
      </c>
      <c r="G261" s="303">
        <f>IFERROR(IF(VLOOKUP($A261,'Annex 2 Designated EHV charges'!$D:$P,COLUMN(G261)+5,FALSE)=0,"",VLOOKUP($A261,'Annex 2 Designated EHV charges'!$D:$P,COLUMN(G261)+5,FALSE)),"")</f>
        <v>0.05</v>
      </c>
      <c r="H261" s="303">
        <f>IFERROR(IF(VLOOKUP($A261,'Annex 2 Designated EHV charges'!$D:$P,COLUMN(H261)+5,FALSE)=0,"",VLOOKUP($A261,'Annex 2 Designated EHV charges'!$D:$P,COLUMN(H261)+5,FALSE)),"")</f>
        <v>0.05</v>
      </c>
    </row>
    <row r="262" spans="1:8" x14ac:dyDescent="0.2">
      <c r="A262" s="92" t="str">
        <f t="array" ref="A262">IFERROR(INDEX('Annex 2 Designated EHV charges'!$D$11:$D$400, MATCH(0, IF(ISBLANK('Annex 2 Designated EHV charges'!$D$11:$D$400),1, COUNTIF(A$4:$A261, 'Annex 2 Designated EHV charges'!$D$11:$D$400)), 0)),"")</f>
        <v>New Export 68</v>
      </c>
      <c r="B262" s="91" t="str">
        <f>IF($A262="","",VLOOKUP($A262,'Annex 2 Designated EHV charges'!$D:$O,2,0))</f>
        <v>New Export 68</v>
      </c>
      <c r="C262" s="92" t="str">
        <f>IF($A262="","",VLOOKUP($A262,'Annex 2 Designated EHV charges'!$D:$O,3,0))</f>
        <v>New Export 68</v>
      </c>
      <c r="D262" s="91" t="str">
        <f>IF($A262="","",VLOOKUP($A262,'Annex 2 Designated EHV charges'!$D:$O,4,0))</f>
        <v>Poole Farm</v>
      </c>
      <c r="E262" s="93" t="str">
        <f>IFERROR(IF(VLOOKUP($A262,'Annex 2 Designated EHV charges'!$D:$P,COLUMN(E262)+5,FALSE)=0,"",VLOOKUP($A262,'Annex 2 Designated EHV charges'!$D:$P,COLUMN(E262)+5,FALSE)),"")</f>
        <v/>
      </c>
      <c r="F262" s="303">
        <f>IFERROR(IF(VLOOKUP($A262,'Annex 2 Designated EHV charges'!$D:$P,COLUMN(F262)+5,FALSE)=0,"",VLOOKUP($A262,'Annex 2 Designated EHV charges'!$D:$P,COLUMN(F262)+5,FALSE)),"")</f>
        <v>311.27</v>
      </c>
      <c r="G262" s="303">
        <f>IFERROR(IF(VLOOKUP($A262,'Annex 2 Designated EHV charges'!$D:$P,COLUMN(G262)+5,FALSE)=0,"",VLOOKUP($A262,'Annex 2 Designated EHV charges'!$D:$P,COLUMN(G262)+5,FALSE)),"")</f>
        <v>0.05</v>
      </c>
      <c r="H262" s="303">
        <f>IFERROR(IF(VLOOKUP($A262,'Annex 2 Designated EHV charges'!$D:$P,COLUMN(H262)+5,FALSE)=0,"",VLOOKUP($A262,'Annex 2 Designated EHV charges'!$D:$P,COLUMN(H262)+5,FALSE)),"")</f>
        <v>0.05</v>
      </c>
    </row>
    <row r="263" spans="1:8" x14ac:dyDescent="0.2">
      <c r="A263" s="92" t="str">
        <f t="array" ref="A263">IFERROR(INDEX('Annex 2 Designated EHV charges'!$D$11:$D$400, MATCH(0, IF(ISBLANK('Annex 2 Designated EHV charges'!$D$11:$D$400),1, COUNTIF(A$4:$A262, 'Annex 2 Designated EHV charges'!$D$11:$D$400)), 0)),"")</f>
        <v>New Export 69</v>
      </c>
      <c r="B263" s="91" t="str">
        <f>IF($A263="","",VLOOKUP($A263,'Annex 2 Designated EHV charges'!$D:$O,2,0))</f>
        <v>New Export 69</v>
      </c>
      <c r="C263" s="92" t="str">
        <f>IF($A263="","",VLOOKUP($A263,'Annex 2 Designated EHV charges'!$D:$O,3,0))</f>
        <v>New Export 69</v>
      </c>
      <c r="D263" s="91" t="str">
        <f>IF($A263="","",VLOOKUP($A263,'Annex 2 Designated EHV charges'!$D:$O,4,0))</f>
        <v>RAF Newton Phase 1</v>
      </c>
      <c r="E263" s="93" t="str">
        <f>IFERROR(IF(VLOOKUP($A263,'Annex 2 Designated EHV charges'!$D:$P,COLUMN(E263)+5,FALSE)=0,"",VLOOKUP($A263,'Annex 2 Designated EHV charges'!$D:$P,COLUMN(E263)+5,FALSE)),"")</f>
        <v/>
      </c>
      <c r="F263" s="303">
        <f>IFERROR(IF(VLOOKUP($A263,'Annex 2 Designated EHV charges'!$D:$P,COLUMN(F263)+5,FALSE)=0,"",VLOOKUP($A263,'Annex 2 Designated EHV charges'!$D:$P,COLUMN(F263)+5,FALSE)),"")</f>
        <v>15619.81</v>
      </c>
      <c r="G263" s="303">
        <f>IFERROR(IF(VLOOKUP($A263,'Annex 2 Designated EHV charges'!$D:$P,COLUMN(G263)+5,FALSE)=0,"",VLOOKUP($A263,'Annex 2 Designated EHV charges'!$D:$P,COLUMN(G263)+5,FALSE)),"")</f>
        <v>0.05</v>
      </c>
      <c r="H263" s="303">
        <f>IFERROR(IF(VLOOKUP($A263,'Annex 2 Designated EHV charges'!$D:$P,COLUMN(H263)+5,FALSE)=0,"",VLOOKUP($A263,'Annex 2 Designated EHV charges'!$D:$P,COLUMN(H263)+5,FALSE)),"")</f>
        <v>0.05</v>
      </c>
    </row>
    <row r="264" spans="1:8" x14ac:dyDescent="0.2">
      <c r="A264" s="92" t="str">
        <f t="array" ref="A264">IFERROR(INDEX('Annex 2 Designated EHV charges'!$D$11:$D$400, MATCH(0, IF(ISBLANK('Annex 2 Designated EHV charges'!$D$11:$D$400),1, COUNTIF(A$4:$A263, 'Annex 2 Designated EHV charges'!$D$11:$D$400)), 0)),"")</f>
        <v>New Export 70</v>
      </c>
      <c r="B264" s="91" t="str">
        <f>IF($A264="","",VLOOKUP($A264,'Annex 2 Designated EHV charges'!$D:$O,2,0))</f>
        <v>New Export 70</v>
      </c>
      <c r="C264" s="92" t="str">
        <f>IF($A264="","",VLOOKUP($A264,'Annex 2 Designated EHV charges'!$D:$O,3,0))</f>
        <v>New Export 70</v>
      </c>
      <c r="D264" s="91" t="str">
        <f>IF($A264="","",VLOOKUP($A264,'Annex 2 Designated EHV charges'!$D:$O,4,0))</f>
        <v>Ranksborough Farm</v>
      </c>
      <c r="E264" s="93" t="str">
        <f>IFERROR(IF(VLOOKUP($A264,'Annex 2 Designated EHV charges'!$D:$P,COLUMN(E264)+5,FALSE)=0,"",VLOOKUP($A264,'Annex 2 Designated EHV charges'!$D:$P,COLUMN(E264)+5,FALSE)),"")</f>
        <v/>
      </c>
      <c r="F264" s="303">
        <f>IFERROR(IF(VLOOKUP($A264,'Annex 2 Designated EHV charges'!$D:$P,COLUMN(F264)+5,FALSE)=0,"",VLOOKUP($A264,'Annex 2 Designated EHV charges'!$D:$P,COLUMN(F264)+5,FALSE)),"")</f>
        <v>5606.44</v>
      </c>
      <c r="G264" s="303">
        <f>IFERROR(IF(VLOOKUP($A264,'Annex 2 Designated EHV charges'!$D:$P,COLUMN(G264)+5,FALSE)=0,"",VLOOKUP($A264,'Annex 2 Designated EHV charges'!$D:$P,COLUMN(G264)+5,FALSE)),"")</f>
        <v>0.05</v>
      </c>
      <c r="H264" s="303">
        <f>IFERROR(IF(VLOOKUP($A264,'Annex 2 Designated EHV charges'!$D:$P,COLUMN(H264)+5,FALSE)=0,"",VLOOKUP($A264,'Annex 2 Designated EHV charges'!$D:$P,COLUMN(H264)+5,FALSE)),"")</f>
        <v>0.05</v>
      </c>
    </row>
    <row r="265" spans="1:8" x14ac:dyDescent="0.2">
      <c r="A265" s="92" t="str">
        <f t="array" ref="A265">IFERROR(INDEX('Annex 2 Designated EHV charges'!$D$11:$D$400, MATCH(0, IF(ISBLANK('Annex 2 Designated EHV charges'!$D$11:$D$400),1, COUNTIF(A$4:$A264, 'Annex 2 Designated EHV charges'!$D$11:$D$400)), 0)),"")</f>
        <v>New Export 71</v>
      </c>
      <c r="B265" s="91" t="str">
        <f>IF($A265="","",VLOOKUP($A265,'Annex 2 Designated EHV charges'!$D:$O,2,0))</f>
        <v>New Export 71</v>
      </c>
      <c r="C265" s="92" t="str">
        <f>IF($A265="","",VLOOKUP($A265,'Annex 2 Designated EHV charges'!$D:$O,3,0))</f>
        <v>New Export 71</v>
      </c>
      <c r="D265" s="91" t="str">
        <f>IF($A265="","",VLOOKUP($A265,'Annex 2 Designated EHV charges'!$D:$O,4,0))</f>
        <v>Rolleston Park 2</v>
      </c>
      <c r="E265" s="93" t="str">
        <f>IFERROR(IF(VLOOKUP($A265,'Annex 2 Designated EHV charges'!$D:$P,COLUMN(E265)+5,FALSE)=0,"",VLOOKUP($A265,'Annex 2 Designated EHV charges'!$D:$P,COLUMN(E265)+5,FALSE)),"")</f>
        <v/>
      </c>
      <c r="F265" s="303">
        <f>IFERROR(IF(VLOOKUP($A265,'Annex 2 Designated EHV charges'!$D:$P,COLUMN(F265)+5,FALSE)=0,"",VLOOKUP($A265,'Annex 2 Designated EHV charges'!$D:$P,COLUMN(F265)+5,FALSE)),"")</f>
        <v>847.18</v>
      </c>
      <c r="G265" s="303">
        <f>IFERROR(IF(VLOOKUP($A265,'Annex 2 Designated EHV charges'!$D:$P,COLUMN(G265)+5,FALSE)=0,"",VLOOKUP($A265,'Annex 2 Designated EHV charges'!$D:$P,COLUMN(G265)+5,FALSE)),"")</f>
        <v>0.05</v>
      </c>
      <c r="H265" s="303">
        <f>IFERROR(IF(VLOOKUP($A265,'Annex 2 Designated EHV charges'!$D:$P,COLUMN(H265)+5,FALSE)=0,"",VLOOKUP($A265,'Annex 2 Designated EHV charges'!$D:$P,COLUMN(H265)+5,FALSE)),"")</f>
        <v>0.05</v>
      </c>
    </row>
    <row r="266" spans="1:8" x14ac:dyDescent="0.2">
      <c r="A266" s="92" t="str">
        <f t="array" ref="A266">IFERROR(INDEX('Annex 2 Designated EHV charges'!$D$11:$D$400, MATCH(0, IF(ISBLANK('Annex 2 Designated EHV charges'!$D$11:$D$400),1, COUNTIF(A$4:$A265, 'Annex 2 Designated EHV charges'!$D$11:$D$400)), 0)),"")</f>
        <v>New Export 72</v>
      </c>
      <c r="B266" s="91" t="str">
        <f>IF($A266="","",VLOOKUP($A266,'Annex 2 Designated EHV charges'!$D:$O,2,0))</f>
        <v>New Export 72</v>
      </c>
      <c r="C266" s="92" t="str">
        <f>IF($A266="","",VLOOKUP($A266,'Annex 2 Designated EHV charges'!$D:$O,3,0))</f>
        <v>New Export 72</v>
      </c>
      <c r="D266" s="91" t="str">
        <f>IF($A266="","",VLOOKUP($A266,'Annex 2 Designated EHV charges'!$D:$O,4,0))</f>
        <v>Rothersthorpe</v>
      </c>
      <c r="E266" s="93" t="str">
        <f>IFERROR(IF(VLOOKUP($A266,'Annex 2 Designated EHV charges'!$D:$P,COLUMN(E266)+5,FALSE)=0,"",VLOOKUP($A266,'Annex 2 Designated EHV charges'!$D:$P,COLUMN(E266)+5,FALSE)),"")</f>
        <v/>
      </c>
      <c r="F266" s="303">
        <f>IFERROR(IF(VLOOKUP($A266,'Annex 2 Designated EHV charges'!$D:$P,COLUMN(F266)+5,FALSE)=0,"",VLOOKUP($A266,'Annex 2 Designated EHV charges'!$D:$P,COLUMN(F266)+5,FALSE)),"")</f>
        <v>1005.84</v>
      </c>
      <c r="G266" s="303">
        <f>IFERROR(IF(VLOOKUP($A266,'Annex 2 Designated EHV charges'!$D:$P,COLUMN(G266)+5,FALSE)=0,"",VLOOKUP($A266,'Annex 2 Designated EHV charges'!$D:$P,COLUMN(G266)+5,FALSE)),"")</f>
        <v>0.05</v>
      </c>
      <c r="H266" s="303">
        <f>IFERROR(IF(VLOOKUP($A266,'Annex 2 Designated EHV charges'!$D:$P,COLUMN(H266)+5,FALSE)=0,"",VLOOKUP($A266,'Annex 2 Designated EHV charges'!$D:$P,COLUMN(H266)+5,FALSE)),"")</f>
        <v>0.05</v>
      </c>
    </row>
    <row r="267" spans="1:8" x14ac:dyDescent="0.2">
      <c r="A267" s="92" t="str">
        <f t="array" ref="A267">IFERROR(INDEX('Annex 2 Designated EHV charges'!$D$11:$D$400, MATCH(0, IF(ISBLANK('Annex 2 Designated EHV charges'!$D$11:$D$400),1, COUNTIF(A$4:$A266, 'Annex 2 Designated EHV charges'!$D$11:$D$400)), 0)),"")</f>
        <v>New Export 73</v>
      </c>
      <c r="B267" s="91" t="str">
        <f>IF($A267="","",VLOOKUP($A267,'Annex 2 Designated EHV charges'!$D:$O,2,0))</f>
        <v>New Export 73</v>
      </c>
      <c r="C267" s="92" t="str">
        <f>IF($A267="","",VLOOKUP($A267,'Annex 2 Designated EHV charges'!$D:$O,3,0))</f>
        <v>New Export 73</v>
      </c>
      <c r="D267" s="91" t="str">
        <f>IF($A267="","",VLOOKUP($A267,'Annex 2 Designated EHV charges'!$D:$O,4,0))</f>
        <v>Sheepbridge Lane ESS</v>
      </c>
      <c r="E267" s="93">
        <f>IFERROR(IF(VLOOKUP($A267,'Annex 2 Designated EHV charges'!$D:$P,COLUMN(E267)+5,FALSE)=0,"",VLOOKUP($A267,'Annex 2 Designated EHV charges'!$D:$P,COLUMN(E267)+5,FALSE)),"")</f>
        <v>-2.0209999999999999</v>
      </c>
      <c r="F267" s="303">
        <f>IFERROR(IF(VLOOKUP($A267,'Annex 2 Designated EHV charges'!$D:$P,COLUMN(F267)+5,FALSE)=0,"",VLOOKUP($A267,'Annex 2 Designated EHV charges'!$D:$P,COLUMN(F267)+5,FALSE)),"")</f>
        <v>306.69</v>
      </c>
      <c r="G267" s="303">
        <f>IFERROR(IF(VLOOKUP($A267,'Annex 2 Designated EHV charges'!$D:$P,COLUMN(G267)+5,FALSE)=0,"",VLOOKUP($A267,'Annex 2 Designated EHV charges'!$D:$P,COLUMN(G267)+5,FALSE)),"")</f>
        <v>0.05</v>
      </c>
      <c r="H267" s="303">
        <f>IFERROR(IF(VLOOKUP($A267,'Annex 2 Designated EHV charges'!$D:$P,COLUMN(H267)+5,FALSE)=0,"",VLOOKUP($A267,'Annex 2 Designated EHV charges'!$D:$P,COLUMN(H267)+5,FALSE)),"")</f>
        <v>0.05</v>
      </c>
    </row>
    <row r="268" spans="1:8" x14ac:dyDescent="0.2">
      <c r="A268" s="92" t="str">
        <f t="array" ref="A268">IFERROR(INDEX('Annex 2 Designated EHV charges'!$D$11:$D$400, MATCH(0, IF(ISBLANK('Annex 2 Designated EHV charges'!$D$11:$D$400),1, COUNTIF(A$4:$A267, 'Annex 2 Designated EHV charges'!$D$11:$D$400)), 0)),"")</f>
        <v>New Export 74</v>
      </c>
      <c r="B268" s="91" t="str">
        <f>IF($A268="","",VLOOKUP($A268,'Annex 2 Designated EHV charges'!$D:$O,2,0))</f>
        <v>New Export 74</v>
      </c>
      <c r="C268" s="92" t="str">
        <f>IF($A268="","",VLOOKUP($A268,'Annex 2 Designated EHV charges'!$D:$O,3,0))</f>
        <v>New Export 74</v>
      </c>
      <c r="D268" s="91" t="str">
        <f>IF($A268="","",VLOOKUP($A268,'Annex 2 Designated EHV charges'!$D:$O,4,0))</f>
        <v>Sherbourne Farm Solar</v>
      </c>
      <c r="E268" s="93" t="str">
        <f>IFERROR(IF(VLOOKUP($A268,'Annex 2 Designated EHV charges'!$D:$P,COLUMN(E268)+5,FALSE)=0,"",VLOOKUP($A268,'Annex 2 Designated EHV charges'!$D:$P,COLUMN(E268)+5,FALSE)),"")</f>
        <v/>
      </c>
      <c r="F268" s="303">
        <f>IFERROR(IF(VLOOKUP($A268,'Annex 2 Designated EHV charges'!$D:$P,COLUMN(F268)+5,FALSE)=0,"",VLOOKUP($A268,'Annex 2 Designated EHV charges'!$D:$P,COLUMN(F268)+5,FALSE)),"")</f>
        <v>3166.96</v>
      </c>
      <c r="G268" s="303">
        <f>IFERROR(IF(VLOOKUP($A268,'Annex 2 Designated EHV charges'!$D:$P,COLUMN(G268)+5,FALSE)=0,"",VLOOKUP($A268,'Annex 2 Designated EHV charges'!$D:$P,COLUMN(G268)+5,FALSE)),"")</f>
        <v>0.05</v>
      </c>
      <c r="H268" s="303">
        <f>IFERROR(IF(VLOOKUP($A268,'Annex 2 Designated EHV charges'!$D:$P,COLUMN(H268)+5,FALSE)=0,"",VLOOKUP($A268,'Annex 2 Designated EHV charges'!$D:$P,COLUMN(H268)+5,FALSE)),"")</f>
        <v>0.05</v>
      </c>
    </row>
    <row r="269" spans="1:8" x14ac:dyDescent="0.2">
      <c r="A269" s="92" t="str">
        <f t="array" ref="A269">IFERROR(INDEX('Annex 2 Designated EHV charges'!$D$11:$D$400, MATCH(0, IF(ISBLANK('Annex 2 Designated EHV charges'!$D$11:$D$400),1, COUNTIF(A$4:$A268, 'Annex 2 Designated EHV charges'!$D$11:$D$400)), 0)),"")</f>
        <v>New Export 75</v>
      </c>
      <c r="B269" s="91" t="str">
        <f>IF($A269="","",VLOOKUP($A269,'Annex 2 Designated EHV charges'!$D:$O,2,0))</f>
        <v>New Export 75</v>
      </c>
      <c r="C269" s="92" t="str">
        <f>IF($A269="","",VLOOKUP($A269,'Annex 2 Designated EHV charges'!$D:$O,3,0))</f>
        <v>New Export 75</v>
      </c>
      <c r="D269" s="91" t="str">
        <f>IF($A269="","",VLOOKUP($A269,'Annex 2 Designated EHV charges'!$D:$O,4,0))</f>
        <v>Shirebrook Wind Farm</v>
      </c>
      <c r="E269" s="93" t="str">
        <f>IFERROR(IF(VLOOKUP($A269,'Annex 2 Designated EHV charges'!$D:$P,COLUMN(E269)+5,FALSE)=0,"",VLOOKUP($A269,'Annex 2 Designated EHV charges'!$D:$P,COLUMN(E269)+5,FALSE)),"")</f>
        <v/>
      </c>
      <c r="F269" s="303">
        <f>IFERROR(IF(VLOOKUP($A269,'Annex 2 Designated EHV charges'!$D:$P,COLUMN(F269)+5,FALSE)=0,"",VLOOKUP($A269,'Annex 2 Designated EHV charges'!$D:$P,COLUMN(F269)+5,FALSE)),"")</f>
        <v>148.77000000000001</v>
      </c>
      <c r="G269" s="303">
        <f>IFERROR(IF(VLOOKUP($A269,'Annex 2 Designated EHV charges'!$D:$P,COLUMN(G269)+5,FALSE)=0,"",VLOOKUP($A269,'Annex 2 Designated EHV charges'!$D:$P,COLUMN(G269)+5,FALSE)),"")</f>
        <v>0.05</v>
      </c>
      <c r="H269" s="303">
        <f>IFERROR(IF(VLOOKUP($A269,'Annex 2 Designated EHV charges'!$D:$P,COLUMN(H269)+5,FALSE)=0,"",VLOOKUP($A269,'Annex 2 Designated EHV charges'!$D:$P,COLUMN(H269)+5,FALSE)),"")</f>
        <v>0.05</v>
      </c>
    </row>
    <row r="270" spans="1:8" x14ac:dyDescent="0.2">
      <c r="A270" s="92" t="str">
        <f t="array" ref="A270">IFERROR(INDEX('Annex 2 Designated EHV charges'!$D$11:$D$400, MATCH(0, IF(ISBLANK('Annex 2 Designated EHV charges'!$D$11:$D$400),1, COUNTIF(A$4:$A269, 'Annex 2 Designated EHV charges'!$D$11:$D$400)), 0)),"")</f>
        <v>New Export 76</v>
      </c>
      <c r="B270" s="91" t="str">
        <f>IF($A270="","",VLOOKUP($A270,'Annex 2 Designated EHV charges'!$D:$O,2,0))</f>
        <v>New Export 76</v>
      </c>
      <c r="C270" s="92" t="str">
        <f>IF($A270="","",VLOOKUP($A270,'Annex 2 Designated EHV charges'!$D:$O,3,0))</f>
        <v>New Export 76</v>
      </c>
      <c r="D270" s="91" t="str">
        <f>IF($A270="","",VLOOKUP($A270,'Annex 2 Designated EHV charges'!$D:$O,4,0))</f>
        <v>Shireoaks Hall Farm PV</v>
      </c>
      <c r="E270" s="93" t="str">
        <f>IFERROR(IF(VLOOKUP($A270,'Annex 2 Designated EHV charges'!$D:$P,COLUMN(E270)+5,FALSE)=0,"",VLOOKUP($A270,'Annex 2 Designated EHV charges'!$D:$P,COLUMN(E270)+5,FALSE)),"")</f>
        <v/>
      </c>
      <c r="F270" s="303">
        <f>IFERROR(IF(VLOOKUP($A270,'Annex 2 Designated EHV charges'!$D:$P,COLUMN(F270)+5,FALSE)=0,"",VLOOKUP($A270,'Annex 2 Designated EHV charges'!$D:$P,COLUMN(F270)+5,FALSE)),"")</f>
        <v>581.08000000000004</v>
      </c>
      <c r="G270" s="303">
        <f>IFERROR(IF(VLOOKUP($A270,'Annex 2 Designated EHV charges'!$D:$P,COLUMN(G270)+5,FALSE)=0,"",VLOOKUP($A270,'Annex 2 Designated EHV charges'!$D:$P,COLUMN(G270)+5,FALSE)),"")</f>
        <v>0.05</v>
      </c>
      <c r="H270" s="303">
        <f>IFERROR(IF(VLOOKUP($A270,'Annex 2 Designated EHV charges'!$D:$P,COLUMN(H270)+5,FALSE)=0,"",VLOOKUP($A270,'Annex 2 Designated EHV charges'!$D:$P,COLUMN(H270)+5,FALSE)),"")</f>
        <v>0.05</v>
      </c>
    </row>
    <row r="271" spans="1:8" x14ac:dyDescent="0.2">
      <c r="A271" s="92" t="str">
        <f t="array" ref="A271">IFERROR(INDEX('Annex 2 Designated EHV charges'!$D$11:$D$400, MATCH(0, IF(ISBLANK('Annex 2 Designated EHV charges'!$D$11:$D$400),1, COUNTIF(A$4:$A270, 'Annex 2 Designated EHV charges'!$D$11:$D$400)), 0)),"")</f>
        <v>New Export 78</v>
      </c>
      <c r="B271" s="91" t="str">
        <f>IF($A271="","",VLOOKUP($A271,'Annex 2 Designated EHV charges'!$D:$O,2,0))</f>
        <v>New Export 78</v>
      </c>
      <c r="C271" s="92" t="str">
        <f>IF($A271="","",VLOOKUP($A271,'Annex 2 Designated EHV charges'!$D:$O,3,0))</f>
        <v>New Export 78</v>
      </c>
      <c r="D271" s="91" t="str">
        <f>IF($A271="","",VLOOKUP($A271,'Annex 2 Designated EHV charges'!$D:$O,4,0))</f>
        <v>Soars Lodge Farm</v>
      </c>
      <c r="E271" s="93" t="str">
        <f>IFERROR(IF(VLOOKUP($A271,'Annex 2 Designated EHV charges'!$D:$P,COLUMN(E271)+5,FALSE)=0,"",VLOOKUP($A271,'Annex 2 Designated EHV charges'!$D:$P,COLUMN(E271)+5,FALSE)),"")</f>
        <v/>
      </c>
      <c r="F271" s="303">
        <f>IFERROR(IF(VLOOKUP($A271,'Annex 2 Designated EHV charges'!$D:$P,COLUMN(F271)+5,FALSE)=0,"",VLOOKUP($A271,'Annex 2 Designated EHV charges'!$D:$P,COLUMN(F271)+5,FALSE)),"")</f>
        <v>915.82</v>
      </c>
      <c r="G271" s="303">
        <f>IFERROR(IF(VLOOKUP($A271,'Annex 2 Designated EHV charges'!$D:$P,COLUMN(G271)+5,FALSE)=0,"",VLOOKUP($A271,'Annex 2 Designated EHV charges'!$D:$P,COLUMN(G271)+5,FALSE)),"")</f>
        <v>0.05</v>
      </c>
      <c r="H271" s="303">
        <f>IFERROR(IF(VLOOKUP($A271,'Annex 2 Designated EHV charges'!$D:$P,COLUMN(H271)+5,FALSE)=0,"",VLOOKUP($A271,'Annex 2 Designated EHV charges'!$D:$P,COLUMN(H271)+5,FALSE)),"")</f>
        <v>0.05</v>
      </c>
    </row>
    <row r="272" spans="1:8" x14ac:dyDescent="0.2">
      <c r="A272" s="92" t="str">
        <f t="array" ref="A272">IFERROR(INDEX('Annex 2 Designated EHV charges'!$D$11:$D$400, MATCH(0, IF(ISBLANK('Annex 2 Designated EHV charges'!$D$11:$D$400),1, COUNTIF(A$4:$A271, 'Annex 2 Designated EHV charges'!$D$11:$D$400)), 0)),"")</f>
        <v>New Export 79</v>
      </c>
      <c r="B272" s="91" t="str">
        <f>IF($A272="","",VLOOKUP($A272,'Annex 2 Designated EHV charges'!$D:$O,2,0))</f>
        <v>New Export 79</v>
      </c>
      <c r="C272" s="92" t="str">
        <f>IF($A272="","",VLOOKUP($A272,'Annex 2 Designated EHV charges'!$D:$O,3,0))</f>
        <v>New Export 79</v>
      </c>
      <c r="D272" s="91" t="str">
        <f>IF($A272="","",VLOOKUP($A272,'Annex 2 Designated EHV charges'!$D:$O,4,0))</f>
        <v>South Wheatley PV</v>
      </c>
      <c r="E272" s="93" t="str">
        <f>IFERROR(IF(VLOOKUP($A272,'Annex 2 Designated EHV charges'!$D:$P,COLUMN(E272)+5,FALSE)=0,"",VLOOKUP($A272,'Annex 2 Designated EHV charges'!$D:$P,COLUMN(E272)+5,FALSE)),"")</f>
        <v/>
      </c>
      <c r="F272" s="303">
        <f>IFERROR(IF(VLOOKUP($A272,'Annex 2 Designated EHV charges'!$D:$P,COLUMN(F272)+5,FALSE)=0,"",VLOOKUP($A272,'Annex 2 Designated EHV charges'!$D:$P,COLUMN(F272)+5,FALSE)),"")</f>
        <v>933.01</v>
      </c>
      <c r="G272" s="303">
        <f>IFERROR(IF(VLOOKUP($A272,'Annex 2 Designated EHV charges'!$D:$P,COLUMN(G272)+5,FALSE)=0,"",VLOOKUP($A272,'Annex 2 Designated EHV charges'!$D:$P,COLUMN(G272)+5,FALSE)),"")</f>
        <v>0.05</v>
      </c>
      <c r="H272" s="303">
        <f>IFERROR(IF(VLOOKUP($A272,'Annex 2 Designated EHV charges'!$D:$P,COLUMN(H272)+5,FALSE)=0,"",VLOOKUP($A272,'Annex 2 Designated EHV charges'!$D:$P,COLUMN(H272)+5,FALSE)),"")</f>
        <v>0.05</v>
      </c>
    </row>
    <row r="273" spans="1:8" x14ac:dyDescent="0.2">
      <c r="A273" s="92" t="str">
        <f t="array" ref="A273">IFERROR(INDEX('Annex 2 Designated EHV charges'!$D$11:$D$400, MATCH(0, IF(ISBLANK('Annex 2 Designated EHV charges'!$D$11:$D$400),1, COUNTIF(A$4:$A272, 'Annex 2 Designated EHV charges'!$D$11:$D$400)), 0)),"")</f>
        <v>New Export 80</v>
      </c>
      <c r="B273" s="91" t="str">
        <f>IF($A273="","",VLOOKUP($A273,'Annex 2 Designated EHV charges'!$D:$O,2,0))</f>
        <v>New Export 80</v>
      </c>
      <c r="C273" s="92" t="str">
        <f>IF($A273="","",VLOOKUP($A273,'Annex 2 Designated EHV charges'!$D:$O,3,0))</f>
        <v>New Export 80</v>
      </c>
      <c r="D273" s="91" t="str">
        <f>IF($A273="","",VLOOKUP($A273,'Annex 2 Designated EHV charges'!$D:$O,4,0))</f>
        <v>Sparrow Lodge Farm</v>
      </c>
      <c r="E273" s="93" t="str">
        <f>IFERROR(IF(VLOOKUP($A273,'Annex 2 Designated EHV charges'!$D:$P,COLUMN(E273)+5,FALSE)=0,"",VLOOKUP($A273,'Annex 2 Designated EHV charges'!$D:$P,COLUMN(E273)+5,FALSE)),"")</f>
        <v/>
      </c>
      <c r="F273" s="303">
        <f>IFERROR(IF(VLOOKUP($A273,'Annex 2 Designated EHV charges'!$D:$P,COLUMN(F273)+5,FALSE)=0,"",VLOOKUP($A273,'Annex 2 Designated EHV charges'!$D:$P,COLUMN(F273)+5,FALSE)),"")</f>
        <v>312.05</v>
      </c>
      <c r="G273" s="303">
        <f>IFERROR(IF(VLOOKUP($A273,'Annex 2 Designated EHV charges'!$D:$P,COLUMN(G273)+5,FALSE)=0,"",VLOOKUP($A273,'Annex 2 Designated EHV charges'!$D:$P,COLUMN(G273)+5,FALSE)),"")</f>
        <v>0.05</v>
      </c>
      <c r="H273" s="303">
        <f>IFERROR(IF(VLOOKUP($A273,'Annex 2 Designated EHV charges'!$D:$P,COLUMN(H273)+5,FALSE)=0,"",VLOOKUP($A273,'Annex 2 Designated EHV charges'!$D:$P,COLUMN(H273)+5,FALSE)),"")</f>
        <v>0.05</v>
      </c>
    </row>
    <row r="274" spans="1:8" x14ac:dyDescent="0.2">
      <c r="A274" s="92" t="str">
        <f t="array" ref="A274">IFERROR(INDEX('Annex 2 Designated EHV charges'!$D$11:$D$400, MATCH(0, IF(ISBLANK('Annex 2 Designated EHV charges'!$D$11:$D$400),1, COUNTIF(A$4:$A273, 'Annex 2 Designated EHV charges'!$D$11:$D$400)), 0)),"")</f>
        <v>New Export 81</v>
      </c>
      <c r="B274" s="91" t="str">
        <f>IF($A274="","",VLOOKUP($A274,'Annex 2 Designated EHV charges'!$D:$O,2,0))</f>
        <v>New Export 81</v>
      </c>
      <c r="C274" s="92" t="str">
        <f>IF($A274="","",VLOOKUP($A274,'Annex 2 Designated EHV charges'!$D:$O,3,0))</f>
        <v>New Export 81</v>
      </c>
      <c r="D274" s="91" t="str">
        <f>IF($A274="","",VLOOKUP($A274,'Annex 2 Designated EHV charges'!$D:$O,4,0))</f>
        <v>Staveley Works</v>
      </c>
      <c r="E274" s="93">
        <f>IFERROR(IF(VLOOKUP($A274,'Annex 2 Designated EHV charges'!$D:$P,COLUMN(E274)+5,FALSE)=0,"",VLOOKUP($A274,'Annex 2 Designated EHV charges'!$D:$P,COLUMN(E274)+5,FALSE)),"")</f>
        <v>-1.103</v>
      </c>
      <c r="F274" s="303">
        <f>IFERROR(IF(VLOOKUP($A274,'Annex 2 Designated EHV charges'!$D:$P,COLUMN(F274)+5,FALSE)=0,"",VLOOKUP($A274,'Annex 2 Designated EHV charges'!$D:$P,COLUMN(F274)+5,FALSE)),"")</f>
        <v>3736.84</v>
      </c>
      <c r="G274" s="303">
        <f>IFERROR(IF(VLOOKUP($A274,'Annex 2 Designated EHV charges'!$D:$P,COLUMN(G274)+5,FALSE)=0,"",VLOOKUP($A274,'Annex 2 Designated EHV charges'!$D:$P,COLUMN(G274)+5,FALSE)),"")</f>
        <v>0.05</v>
      </c>
      <c r="H274" s="303">
        <f>IFERROR(IF(VLOOKUP($A274,'Annex 2 Designated EHV charges'!$D:$P,COLUMN(H274)+5,FALSE)=0,"",VLOOKUP($A274,'Annex 2 Designated EHV charges'!$D:$P,COLUMN(H274)+5,FALSE)),"")</f>
        <v>0.05</v>
      </c>
    </row>
    <row r="275" spans="1:8" x14ac:dyDescent="0.2">
      <c r="A275" s="92" t="str">
        <f t="array" ref="A275">IFERROR(INDEX('Annex 2 Designated EHV charges'!$D$11:$D$400, MATCH(0, IF(ISBLANK('Annex 2 Designated EHV charges'!$D$11:$D$400),1, COUNTIF(A$4:$A274, 'Annex 2 Designated EHV charges'!$D$11:$D$400)), 0)),"")</f>
        <v>New Export 82</v>
      </c>
      <c r="B275" s="91" t="str">
        <f>IF($A275="","",VLOOKUP($A275,'Annex 2 Designated EHV charges'!$D:$O,2,0))</f>
        <v>New Export 82</v>
      </c>
      <c r="C275" s="92" t="str">
        <f>IF($A275="","",VLOOKUP($A275,'Annex 2 Designated EHV charges'!$D:$O,3,0))</f>
        <v>New Export 82</v>
      </c>
      <c r="D275" s="91" t="str">
        <f>IF($A275="","",VLOOKUP($A275,'Annex 2 Designated EHV charges'!$D:$O,4,0))</f>
        <v>Stourton Estate</v>
      </c>
      <c r="E275" s="93" t="str">
        <f>IFERROR(IF(VLOOKUP($A275,'Annex 2 Designated EHV charges'!$D:$P,COLUMN(E275)+5,FALSE)=0,"",VLOOKUP($A275,'Annex 2 Designated EHV charges'!$D:$P,COLUMN(E275)+5,FALSE)),"")</f>
        <v/>
      </c>
      <c r="F275" s="303">
        <f>IFERROR(IF(VLOOKUP($A275,'Annex 2 Designated EHV charges'!$D:$P,COLUMN(F275)+5,FALSE)=0,"",VLOOKUP($A275,'Annex 2 Designated EHV charges'!$D:$P,COLUMN(F275)+5,FALSE)),"")</f>
        <v>918.86</v>
      </c>
      <c r="G275" s="303">
        <f>IFERROR(IF(VLOOKUP($A275,'Annex 2 Designated EHV charges'!$D:$P,COLUMN(G275)+5,FALSE)=0,"",VLOOKUP($A275,'Annex 2 Designated EHV charges'!$D:$P,COLUMN(G275)+5,FALSE)),"")</f>
        <v>0.05</v>
      </c>
      <c r="H275" s="303">
        <f>IFERROR(IF(VLOOKUP($A275,'Annex 2 Designated EHV charges'!$D:$P,COLUMN(H275)+5,FALSE)=0,"",VLOOKUP($A275,'Annex 2 Designated EHV charges'!$D:$P,COLUMN(H275)+5,FALSE)),"")</f>
        <v>0.05</v>
      </c>
    </row>
    <row r="276" spans="1:8" x14ac:dyDescent="0.2">
      <c r="A276" s="92" t="str">
        <f t="array" ref="A276">IFERROR(INDEX('Annex 2 Designated EHV charges'!$D$11:$D$400, MATCH(0, IF(ISBLANK('Annex 2 Designated EHV charges'!$D$11:$D$400),1, COUNTIF(A$4:$A275, 'Annex 2 Designated EHV charges'!$D$11:$D$400)), 0)),"")</f>
        <v>New Export 83</v>
      </c>
      <c r="B276" s="91" t="str">
        <f>IF($A276="","",VLOOKUP($A276,'Annex 2 Designated EHV charges'!$D:$O,2,0))</f>
        <v>New Export 83</v>
      </c>
      <c r="C276" s="92" t="str">
        <f>IF($A276="","",VLOOKUP($A276,'Annex 2 Designated EHV charges'!$D:$O,3,0))</f>
        <v>New Export 83</v>
      </c>
      <c r="D276" s="91" t="str">
        <f>IF($A276="","",VLOOKUP($A276,'Annex 2 Designated EHV charges'!$D:$O,4,0))</f>
        <v>Stow Park Farm ESS &amp; PV</v>
      </c>
      <c r="E276" s="93" t="str">
        <f>IFERROR(IF(VLOOKUP($A276,'Annex 2 Designated EHV charges'!$D:$P,COLUMN(E276)+5,FALSE)=0,"",VLOOKUP($A276,'Annex 2 Designated EHV charges'!$D:$P,COLUMN(E276)+5,FALSE)),"")</f>
        <v/>
      </c>
      <c r="F276" s="303">
        <f>IFERROR(IF(VLOOKUP($A276,'Annex 2 Designated EHV charges'!$D:$P,COLUMN(F276)+5,FALSE)=0,"",VLOOKUP($A276,'Annex 2 Designated EHV charges'!$D:$P,COLUMN(F276)+5,FALSE)),"")</f>
        <v>921.02</v>
      </c>
      <c r="G276" s="303">
        <f>IFERROR(IF(VLOOKUP($A276,'Annex 2 Designated EHV charges'!$D:$P,COLUMN(G276)+5,FALSE)=0,"",VLOOKUP($A276,'Annex 2 Designated EHV charges'!$D:$P,COLUMN(G276)+5,FALSE)),"")</f>
        <v>0.05</v>
      </c>
      <c r="H276" s="303">
        <f>IFERROR(IF(VLOOKUP($A276,'Annex 2 Designated EHV charges'!$D:$P,COLUMN(H276)+5,FALSE)=0,"",VLOOKUP($A276,'Annex 2 Designated EHV charges'!$D:$P,COLUMN(H276)+5,FALSE)),"")</f>
        <v>0.05</v>
      </c>
    </row>
    <row r="277" spans="1:8" x14ac:dyDescent="0.2">
      <c r="A277" s="92" t="str">
        <f t="array" ref="A277">IFERROR(INDEX('Annex 2 Designated EHV charges'!$D$11:$D$400, MATCH(0, IF(ISBLANK('Annex 2 Designated EHV charges'!$D$11:$D$400),1, COUNTIF(A$4:$A276, 'Annex 2 Designated EHV charges'!$D$11:$D$400)), 0)),"")</f>
        <v>New Export 84</v>
      </c>
      <c r="B277" s="91" t="str">
        <f>IF($A277="","",VLOOKUP($A277,'Annex 2 Designated EHV charges'!$D:$O,2,0))</f>
        <v>New Export 84</v>
      </c>
      <c r="C277" s="92" t="str">
        <f>IF($A277="","",VLOOKUP($A277,'Annex 2 Designated EHV charges'!$D:$O,3,0))</f>
        <v>New Export 84</v>
      </c>
      <c r="D277" s="91" t="str">
        <f>IF($A277="","",VLOOKUP($A277,'Annex 2 Designated EHV charges'!$D:$O,4,0))</f>
        <v>Sudbury Estate</v>
      </c>
      <c r="E277" s="93">
        <f>IFERROR(IF(VLOOKUP($A277,'Annex 2 Designated EHV charges'!$D:$P,COLUMN(E277)+5,FALSE)=0,"",VLOOKUP($A277,'Annex 2 Designated EHV charges'!$D:$P,COLUMN(E277)+5,FALSE)),"")</f>
        <v>-2.76</v>
      </c>
      <c r="F277" s="303">
        <f>IFERROR(IF(VLOOKUP($A277,'Annex 2 Designated EHV charges'!$D:$P,COLUMN(F277)+5,FALSE)=0,"",VLOOKUP($A277,'Annex 2 Designated EHV charges'!$D:$P,COLUMN(F277)+5,FALSE)),"")</f>
        <v>467.09</v>
      </c>
      <c r="G277" s="303">
        <f>IFERROR(IF(VLOOKUP($A277,'Annex 2 Designated EHV charges'!$D:$P,COLUMN(G277)+5,FALSE)=0,"",VLOOKUP($A277,'Annex 2 Designated EHV charges'!$D:$P,COLUMN(G277)+5,FALSE)),"")</f>
        <v>0.05</v>
      </c>
      <c r="H277" s="303">
        <f>IFERROR(IF(VLOOKUP($A277,'Annex 2 Designated EHV charges'!$D:$P,COLUMN(H277)+5,FALSE)=0,"",VLOOKUP($A277,'Annex 2 Designated EHV charges'!$D:$P,COLUMN(H277)+5,FALSE)),"")</f>
        <v>0.05</v>
      </c>
    </row>
    <row r="278" spans="1:8" x14ac:dyDescent="0.2">
      <c r="A278" s="92" t="str">
        <f t="array" ref="A278">IFERROR(INDEX('Annex 2 Designated EHV charges'!$D$11:$D$400, MATCH(0, IF(ISBLANK('Annex 2 Designated EHV charges'!$D$11:$D$400),1, COUNTIF(A$4:$A277, 'Annex 2 Designated EHV charges'!$D$11:$D$400)), 0)),"")</f>
        <v>New Export 85</v>
      </c>
      <c r="B278" s="91" t="str">
        <f>IF($A278="","",VLOOKUP($A278,'Annex 2 Designated EHV charges'!$D:$O,2,0))</f>
        <v>New Export 85</v>
      </c>
      <c r="C278" s="92" t="str">
        <f>IF($A278="","",VLOOKUP($A278,'Annex 2 Designated EHV charges'!$D:$O,3,0))</f>
        <v>New Export 85</v>
      </c>
      <c r="D278" s="91" t="str">
        <f>IF($A278="","",VLOOKUP($A278,'Annex 2 Designated EHV charges'!$D:$O,4,0))</f>
        <v>Tachbrook Hill Farm</v>
      </c>
      <c r="E278" s="93">
        <f>IFERROR(IF(VLOOKUP($A278,'Annex 2 Designated EHV charges'!$D:$P,COLUMN(E278)+5,FALSE)=0,"",VLOOKUP($A278,'Annex 2 Designated EHV charges'!$D:$P,COLUMN(E278)+5,FALSE)),"")</f>
        <v>-4.74</v>
      </c>
      <c r="F278" s="303">
        <f>IFERROR(IF(VLOOKUP($A278,'Annex 2 Designated EHV charges'!$D:$P,COLUMN(F278)+5,FALSE)=0,"",VLOOKUP($A278,'Annex 2 Designated EHV charges'!$D:$P,COLUMN(F278)+5,FALSE)),"")</f>
        <v>1260.42</v>
      </c>
      <c r="G278" s="303">
        <f>IFERROR(IF(VLOOKUP($A278,'Annex 2 Designated EHV charges'!$D:$P,COLUMN(G278)+5,FALSE)=0,"",VLOOKUP($A278,'Annex 2 Designated EHV charges'!$D:$P,COLUMN(G278)+5,FALSE)),"")</f>
        <v>0.05</v>
      </c>
      <c r="H278" s="303">
        <f>IFERROR(IF(VLOOKUP($A278,'Annex 2 Designated EHV charges'!$D:$P,COLUMN(H278)+5,FALSE)=0,"",VLOOKUP($A278,'Annex 2 Designated EHV charges'!$D:$P,COLUMN(H278)+5,FALSE)),"")</f>
        <v>0.05</v>
      </c>
    </row>
    <row r="279" spans="1:8" x14ac:dyDescent="0.2">
      <c r="A279" s="92" t="str">
        <f t="array" ref="A279">IFERROR(INDEX('Annex 2 Designated EHV charges'!$D$11:$D$400, MATCH(0, IF(ISBLANK('Annex 2 Designated EHV charges'!$D$11:$D$400),1, COUNTIF(A$4:$A278, 'Annex 2 Designated EHV charges'!$D$11:$D$400)), 0)),"")</f>
        <v>New Export 86</v>
      </c>
      <c r="B279" s="91" t="str">
        <f>IF($A279="","",VLOOKUP($A279,'Annex 2 Designated EHV charges'!$D:$O,2,0))</f>
        <v>New Export 86</v>
      </c>
      <c r="C279" s="92" t="str">
        <f>IF($A279="","",VLOOKUP($A279,'Annex 2 Designated EHV charges'!$D:$O,3,0))</f>
        <v>New Export 86</v>
      </c>
      <c r="D279" s="91" t="str">
        <f>IF($A279="","",VLOOKUP($A279,'Annex 2 Designated EHV charges'!$D:$O,4,0))</f>
        <v>Thornton Solar Farm</v>
      </c>
      <c r="E279" s="93" t="str">
        <f>IFERROR(IF(VLOOKUP($A279,'Annex 2 Designated EHV charges'!$D:$P,COLUMN(E279)+5,FALSE)=0,"",VLOOKUP($A279,'Annex 2 Designated EHV charges'!$D:$P,COLUMN(E279)+5,FALSE)),"")</f>
        <v/>
      </c>
      <c r="F279" s="303">
        <f>IFERROR(IF(VLOOKUP($A279,'Annex 2 Designated EHV charges'!$D:$P,COLUMN(F279)+5,FALSE)=0,"",VLOOKUP($A279,'Annex 2 Designated EHV charges'!$D:$P,COLUMN(F279)+5,FALSE)),"")</f>
        <v>926.75</v>
      </c>
      <c r="G279" s="303">
        <f>IFERROR(IF(VLOOKUP($A279,'Annex 2 Designated EHV charges'!$D:$P,COLUMN(G279)+5,FALSE)=0,"",VLOOKUP($A279,'Annex 2 Designated EHV charges'!$D:$P,COLUMN(G279)+5,FALSE)),"")</f>
        <v>0.05</v>
      </c>
      <c r="H279" s="303">
        <f>IFERROR(IF(VLOOKUP($A279,'Annex 2 Designated EHV charges'!$D:$P,COLUMN(H279)+5,FALSE)=0,"",VLOOKUP($A279,'Annex 2 Designated EHV charges'!$D:$P,COLUMN(H279)+5,FALSE)),"")</f>
        <v>0.05</v>
      </c>
    </row>
    <row r="280" spans="1:8" x14ac:dyDescent="0.2">
      <c r="A280" s="92" t="str">
        <f t="array" ref="A280">IFERROR(INDEX('Annex 2 Designated EHV charges'!$D$11:$D$400, MATCH(0, IF(ISBLANK('Annex 2 Designated EHV charges'!$D$11:$D$400),1, COUNTIF(A$4:$A279, 'Annex 2 Designated EHV charges'!$D$11:$D$400)), 0)),"")</f>
        <v>New Export 87</v>
      </c>
      <c r="B280" s="91" t="str">
        <f>IF($A280="","",VLOOKUP($A280,'Annex 2 Designated EHV charges'!$D:$O,2,0))</f>
        <v>New Export 87</v>
      </c>
      <c r="C280" s="92" t="str">
        <f>IF($A280="","",VLOOKUP($A280,'Annex 2 Designated EHV charges'!$D:$O,3,0))</f>
        <v>New Export 87</v>
      </c>
      <c r="D280" s="91" t="str">
        <f>IF($A280="","",VLOOKUP($A280,'Annex 2 Designated EHV charges'!$D:$O,4,0))</f>
        <v>Thorpe Constantine Solar</v>
      </c>
      <c r="E280" s="93" t="str">
        <f>IFERROR(IF(VLOOKUP($A280,'Annex 2 Designated EHV charges'!$D:$P,COLUMN(E280)+5,FALSE)=0,"",VLOOKUP($A280,'Annex 2 Designated EHV charges'!$D:$P,COLUMN(E280)+5,FALSE)),"")</f>
        <v/>
      </c>
      <c r="F280" s="303">
        <f>IFERROR(IF(VLOOKUP($A280,'Annex 2 Designated EHV charges'!$D:$P,COLUMN(F280)+5,FALSE)=0,"",VLOOKUP($A280,'Annex 2 Designated EHV charges'!$D:$P,COLUMN(F280)+5,FALSE)),"")</f>
        <v>931.38</v>
      </c>
      <c r="G280" s="303">
        <f>IFERROR(IF(VLOOKUP($A280,'Annex 2 Designated EHV charges'!$D:$P,COLUMN(G280)+5,FALSE)=0,"",VLOOKUP($A280,'Annex 2 Designated EHV charges'!$D:$P,COLUMN(G280)+5,FALSE)),"")</f>
        <v>0.05</v>
      </c>
      <c r="H280" s="303">
        <f>IFERROR(IF(VLOOKUP($A280,'Annex 2 Designated EHV charges'!$D:$P,COLUMN(H280)+5,FALSE)=0,"",VLOOKUP($A280,'Annex 2 Designated EHV charges'!$D:$P,COLUMN(H280)+5,FALSE)),"")</f>
        <v>0.05</v>
      </c>
    </row>
    <row r="281" spans="1:8" x14ac:dyDescent="0.2">
      <c r="A281" s="92" t="str">
        <f t="array" ref="A281">IFERROR(INDEX('Annex 2 Designated EHV charges'!$D$11:$D$400, MATCH(0, IF(ISBLANK('Annex 2 Designated EHV charges'!$D$11:$D$400),1, COUNTIF(A$4:$A280, 'Annex 2 Designated EHV charges'!$D$11:$D$400)), 0)),"")</f>
        <v>New Export 88</v>
      </c>
      <c r="B281" s="91" t="str">
        <f>IF($A281="","",VLOOKUP($A281,'Annex 2 Designated EHV charges'!$D:$O,2,0))</f>
        <v>New Export 88</v>
      </c>
      <c r="C281" s="92" t="str">
        <f>IF($A281="","",VLOOKUP($A281,'Annex 2 Designated EHV charges'!$D:$O,3,0))</f>
        <v>New Export 88</v>
      </c>
      <c r="D281" s="91" t="str">
        <f>IF($A281="","",VLOOKUP($A281,'Annex 2 Designated EHV charges'!$D:$O,4,0))</f>
        <v>Thurlaston Estate Solar Farm</v>
      </c>
      <c r="E281" s="93" t="str">
        <f>IFERROR(IF(VLOOKUP($A281,'Annex 2 Designated EHV charges'!$D:$P,COLUMN(E281)+5,FALSE)=0,"",VLOOKUP($A281,'Annex 2 Designated EHV charges'!$D:$P,COLUMN(E281)+5,FALSE)),"")</f>
        <v/>
      </c>
      <c r="F281" s="303">
        <f>IFERROR(IF(VLOOKUP($A281,'Annex 2 Designated EHV charges'!$D:$P,COLUMN(F281)+5,FALSE)=0,"",VLOOKUP($A281,'Annex 2 Designated EHV charges'!$D:$P,COLUMN(F281)+5,FALSE)),"")</f>
        <v>17928.48</v>
      </c>
      <c r="G281" s="303">
        <f>IFERROR(IF(VLOOKUP($A281,'Annex 2 Designated EHV charges'!$D:$P,COLUMN(G281)+5,FALSE)=0,"",VLOOKUP($A281,'Annex 2 Designated EHV charges'!$D:$P,COLUMN(G281)+5,FALSE)),"")</f>
        <v>0.05</v>
      </c>
      <c r="H281" s="303">
        <f>IFERROR(IF(VLOOKUP($A281,'Annex 2 Designated EHV charges'!$D:$P,COLUMN(H281)+5,FALSE)=0,"",VLOOKUP($A281,'Annex 2 Designated EHV charges'!$D:$P,COLUMN(H281)+5,FALSE)),"")</f>
        <v>0.05</v>
      </c>
    </row>
    <row r="282" spans="1:8" x14ac:dyDescent="0.2">
      <c r="A282" s="92" t="str">
        <f t="array" ref="A282">IFERROR(INDEX('Annex 2 Designated EHV charges'!$D$11:$D$400, MATCH(0, IF(ISBLANK('Annex 2 Designated EHV charges'!$D$11:$D$400),1, COUNTIF(A$4:$A281, 'Annex 2 Designated EHV charges'!$D$11:$D$400)), 0)),"")</f>
        <v>New Export 89</v>
      </c>
      <c r="B282" s="91" t="str">
        <f>IF($A282="","",VLOOKUP($A282,'Annex 2 Designated EHV charges'!$D:$O,2,0))</f>
        <v>New Export 89</v>
      </c>
      <c r="C282" s="92" t="str">
        <f>IF($A282="","",VLOOKUP($A282,'Annex 2 Designated EHV charges'!$D:$O,3,0))</f>
        <v>New Export 89</v>
      </c>
      <c r="D282" s="91" t="str">
        <f>IF($A282="","",VLOOKUP($A282,'Annex 2 Designated EHV charges'!$D:$O,4,0))</f>
        <v>Tiln Farm Solar Retford PV</v>
      </c>
      <c r="E282" s="93" t="str">
        <f>IFERROR(IF(VLOOKUP($A282,'Annex 2 Designated EHV charges'!$D:$P,COLUMN(E282)+5,FALSE)=0,"",VLOOKUP($A282,'Annex 2 Designated EHV charges'!$D:$P,COLUMN(E282)+5,FALSE)),"")</f>
        <v/>
      </c>
      <c r="F282" s="303">
        <f>IFERROR(IF(VLOOKUP($A282,'Annex 2 Designated EHV charges'!$D:$P,COLUMN(F282)+5,FALSE)=0,"",VLOOKUP($A282,'Annex 2 Designated EHV charges'!$D:$P,COLUMN(F282)+5,FALSE)),"")</f>
        <v>622.74</v>
      </c>
      <c r="G282" s="303">
        <f>IFERROR(IF(VLOOKUP($A282,'Annex 2 Designated EHV charges'!$D:$P,COLUMN(G282)+5,FALSE)=0,"",VLOOKUP($A282,'Annex 2 Designated EHV charges'!$D:$P,COLUMN(G282)+5,FALSE)),"")</f>
        <v>0.05</v>
      </c>
      <c r="H282" s="303">
        <f>IFERROR(IF(VLOOKUP($A282,'Annex 2 Designated EHV charges'!$D:$P,COLUMN(H282)+5,FALSE)=0,"",VLOOKUP($A282,'Annex 2 Designated EHV charges'!$D:$P,COLUMN(H282)+5,FALSE)),"")</f>
        <v>0.05</v>
      </c>
    </row>
    <row r="283" spans="1:8" x14ac:dyDescent="0.2">
      <c r="A283" s="92" t="str">
        <f t="array" ref="A283">IFERROR(INDEX('Annex 2 Designated EHV charges'!$D$11:$D$400, MATCH(0, IF(ISBLANK('Annex 2 Designated EHV charges'!$D$11:$D$400),1, COUNTIF(A$4:$A282, 'Annex 2 Designated EHV charges'!$D$11:$D$400)), 0)),"")</f>
        <v>New Export 90</v>
      </c>
      <c r="B283" s="91" t="str">
        <f>IF($A283="","",VLOOKUP($A283,'Annex 2 Designated EHV charges'!$D:$O,2,0))</f>
        <v>New Export 90</v>
      </c>
      <c r="C283" s="92" t="str">
        <f>IF($A283="","",VLOOKUP($A283,'Annex 2 Designated EHV charges'!$D:$O,3,0))</f>
        <v>New Export 90</v>
      </c>
      <c r="D283" s="91" t="str">
        <f>IF($A283="","",VLOOKUP($A283,'Annex 2 Designated EHV charges'!$D:$O,4,0))</f>
        <v>Tolldish Hall PV</v>
      </c>
      <c r="E283" s="93" t="str">
        <f>IFERROR(IF(VLOOKUP($A283,'Annex 2 Designated EHV charges'!$D:$P,COLUMN(E283)+5,FALSE)=0,"",VLOOKUP($A283,'Annex 2 Designated EHV charges'!$D:$P,COLUMN(E283)+5,FALSE)),"")</f>
        <v/>
      </c>
      <c r="F283" s="303">
        <f>IFERROR(IF(VLOOKUP($A283,'Annex 2 Designated EHV charges'!$D:$P,COLUMN(F283)+5,FALSE)=0,"",VLOOKUP($A283,'Annex 2 Designated EHV charges'!$D:$P,COLUMN(F283)+5,FALSE)),"")</f>
        <v>2073.69</v>
      </c>
      <c r="G283" s="303">
        <f>IFERROR(IF(VLOOKUP($A283,'Annex 2 Designated EHV charges'!$D:$P,COLUMN(G283)+5,FALSE)=0,"",VLOOKUP($A283,'Annex 2 Designated EHV charges'!$D:$P,COLUMN(G283)+5,FALSE)),"")</f>
        <v>0.05</v>
      </c>
      <c r="H283" s="303">
        <f>IFERROR(IF(VLOOKUP($A283,'Annex 2 Designated EHV charges'!$D:$P,COLUMN(H283)+5,FALSE)=0,"",VLOOKUP($A283,'Annex 2 Designated EHV charges'!$D:$P,COLUMN(H283)+5,FALSE)),"")</f>
        <v>0.05</v>
      </c>
    </row>
    <row r="284" spans="1:8" x14ac:dyDescent="0.2">
      <c r="A284" s="92" t="str">
        <f t="array" ref="A284">IFERROR(INDEX('Annex 2 Designated EHV charges'!$D$11:$D$400, MATCH(0, IF(ISBLANK('Annex 2 Designated EHV charges'!$D$11:$D$400),1, COUNTIF(A$4:$A283, 'Annex 2 Designated EHV charges'!$D$11:$D$400)), 0)),"")</f>
        <v>New Export 91</v>
      </c>
      <c r="B284" s="91" t="str">
        <f>IF($A284="","",VLOOKUP($A284,'Annex 2 Designated EHV charges'!$D:$O,2,0))</f>
        <v>New Export 91</v>
      </c>
      <c r="C284" s="92" t="str">
        <f>IF($A284="","",VLOOKUP($A284,'Annex 2 Designated EHV charges'!$D:$O,3,0))</f>
        <v>New Export 91</v>
      </c>
      <c r="D284" s="91" t="str">
        <f>IF($A284="","",VLOOKUP($A284,'Annex 2 Designated EHV charges'!$D:$O,4,0))</f>
        <v>Tuckey Farm PV</v>
      </c>
      <c r="E284" s="93" t="str">
        <f>IFERROR(IF(VLOOKUP($A284,'Annex 2 Designated EHV charges'!$D:$P,COLUMN(E284)+5,FALSE)=0,"",VLOOKUP($A284,'Annex 2 Designated EHV charges'!$D:$P,COLUMN(E284)+5,FALSE)),"")</f>
        <v/>
      </c>
      <c r="F284" s="303">
        <f>IFERROR(IF(VLOOKUP($A284,'Annex 2 Designated EHV charges'!$D:$P,COLUMN(F284)+5,FALSE)=0,"",VLOOKUP($A284,'Annex 2 Designated EHV charges'!$D:$P,COLUMN(F284)+5,FALSE)),"")</f>
        <v>817.73</v>
      </c>
      <c r="G284" s="303">
        <f>IFERROR(IF(VLOOKUP($A284,'Annex 2 Designated EHV charges'!$D:$P,COLUMN(G284)+5,FALSE)=0,"",VLOOKUP($A284,'Annex 2 Designated EHV charges'!$D:$P,COLUMN(G284)+5,FALSE)),"")</f>
        <v>0.05</v>
      </c>
      <c r="H284" s="303">
        <f>IFERROR(IF(VLOOKUP($A284,'Annex 2 Designated EHV charges'!$D:$P,COLUMN(H284)+5,FALSE)=0,"",VLOOKUP($A284,'Annex 2 Designated EHV charges'!$D:$P,COLUMN(H284)+5,FALSE)),"")</f>
        <v>0.05</v>
      </c>
    </row>
    <row r="285" spans="1:8" x14ac:dyDescent="0.2">
      <c r="A285" s="92" t="str">
        <f t="array" ref="A285">IFERROR(INDEX('Annex 2 Designated EHV charges'!$D$11:$D$400, MATCH(0, IF(ISBLANK('Annex 2 Designated EHV charges'!$D$11:$D$400),1, COUNTIF(A$4:$A284, 'Annex 2 Designated EHV charges'!$D$11:$D$400)), 0)),"")</f>
        <v>New Export 92</v>
      </c>
      <c r="B285" s="91" t="str">
        <f>IF($A285="","",VLOOKUP($A285,'Annex 2 Designated EHV charges'!$D:$O,2,0))</f>
        <v>New Export 92</v>
      </c>
      <c r="C285" s="92" t="str">
        <f>IF($A285="","",VLOOKUP($A285,'Annex 2 Designated EHV charges'!$D:$O,3,0))</f>
        <v>New Export 92</v>
      </c>
      <c r="D285" s="91" t="str">
        <f>IF($A285="","",VLOOKUP($A285,'Annex 2 Designated EHV charges'!$D:$O,4,0))</f>
        <v>Vauls Farm PV</v>
      </c>
      <c r="E285" s="93" t="str">
        <f>IFERROR(IF(VLOOKUP($A285,'Annex 2 Designated EHV charges'!$D:$P,COLUMN(E285)+5,FALSE)=0,"",VLOOKUP($A285,'Annex 2 Designated EHV charges'!$D:$P,COLUMN(E285)+5,FALSE)),"")</f>
        <v/>
      </c>
      <c r="F285" s="303">
        <f>IFERROR(IF(VLOOKUP($A285,'Annex 2 Designated EHV charges'!$D:$P,COLUMN(F285)+5,FALSE)=0,"",VLOOKUP($A285,'Annex 2 Designated EHV charges'!$D:$P,COLUMN(F285)+5,FALSE)),"")</f>
        <v>2944.04</v>
      </c>
      <c r="G285" s="303">
        <f>IFERROR(IF(VLOOKUP($A285,'Annex 2 Designated EHV charges'!$D:$P,COLUMN(G285)+5,FALSE)=0,"",VLOOKUP($A285,'Annex 2 Designated EHV charges'!$D:$P,COLUMN(G285)+5,FALSE)),"")</f>
        <v>0.05</v>
      </c>
      <c r="H285" s="303">
        <f>IFERROR(IF(VLOOKUP($A285,'Annex 2 Designated EHV charges'!$D:$P,COLUMN(H285)+5,FALSE)=0,"",VLOOKUP($A285,'Annex 2 Designated EHV charges'!$D:$P,COLUMN(H285)+5,FALSE)),"")</f>
        <v>0.05</v>
      </c>
    </row>
    <row r="286" spans="1:8" x14ac:dyDescent="0.2">
      <c r="A286" s="92" t="str">
        <f t="array" ref="A286">IFERROR(INDEX('Annex 2 Designated EHV charges'!$D$11:$D$400, MATCH(0, IF(ISBLANK('Annex 2 Designated EHV charges'!$D$11:$D$400),1, COUNTIF(A$4:$A285, 'Annex 2 Designated EHV charges'!$D$11:$D$400)), 0)),"")</f>
        <v>New Export 93</v>
      </c>
      <c r="B286" s="91" t="str">
        <f>IF($A286="","",VLOOKUP($A286,'Annex 2 Designated EHV charges'!$D:$O,2,0))</f>
        <v>New Export 93</v>
      </c>
      <c r="C286" s="92" t="str">
        <f>IF($A286="","",VLOOKUP($A286,'Annex 2 Designated EHV charges'!$D:$O,3,0))</f>
        <v>New Export 93</v>
      </c>
      <c r="D286" s="91" t="str">
        <f>IF($A286="","",VLOOKUP($A286,'Annex 2 Designated EHV charges'!$D:$O,4,0))</f>
        <v>Washdyke Farm</v>
      </c>
      <c r="E286" s="93" t="str">
        <f>IFERROR(IF(VLOOKUP($A286,'Annex 2 Designated EHV charges'!$D:$P,COLUMN(E286)+5,FALSE)=0,"",VLOOKUP($A286,'Annex 2 Designated EHV charges'!$D:$P,COLUMN(E286)+5,FALSE)),"")</f>
        <v/>
      </c>
      <c r="F286" s="303">
        <f>IFERROR(IF(VLOOKUP($A286,'Annex 2 Designated EHV charges'!$D:$P,COLUMN(F286)+5,FALSE)=0,"",VLOOKUP($A286,'Annex 2 Designated EHV charges'!$D:$P,COLUMN(F286)+5,FALSE)),"")</f>
        <v>12956.53</v>
      </c>
      <c r="G286" s="303">
        <f>IFERROR(IF(VLOOKUP($A286,'Annex 2 Designated EHV charges'!$D:$P,COLUMN(G286)+5,FALSE)=0,"",VLOOKUP($A286,'Annex 2 Designated EHV charges'!$D:$P,COLUMN(G286)+5,FALSE)),"")</f>
        <v>0.05</v>
      </c>
      <c r="H286" s="303">
        <f>IFERROR(IF(VLOOKUP($A286,'Annex 2 Designated EHV charges'!$D:$P,COLUMN(H286)+5,FALSE)=0,"",VLOOKUP($A286,'Annex 2 Designated EHV charges'!$D:$P,COLUMN(H286)+5,FALSE)),"")</f>
        <v>0.05</v>
      </c>
    </row>
    <row r="287" spans="1:8" x14ac:dyDescent="0.2">
      <c r="A287" s="92" t="str">
        <f t="array" ref="A287">IFERROR(INDEX('Annex 2 Designated EHV charges'!$D$11:$D$400, MATCH(0, IF(ISBLANK('Annex 2 Designated EHV charges'!$D$11:$D$400),1, COUNTIF(A$4:$A286, 'Annex 2 Designated EHV charges'!$D$11:$D$400)), 0)),"")</f>
        <v>New Export 95</v>
      </c>
      <c r="B287" s="91" t="str">
        <f>IF($A287="","",VLOOKUP($A287,'Annex 2 Designated EHV charges'!$D:$O,2,0))</f>
        <v>New Export 95</v>
      </c>
      <c r="C287" s="92" t="str">
        <f>IF($A287="","",VLOOKUP($A287,'Annex 2 Designated EHV charges'!$D:$O,3,0))</f>
        <v>New Export 95</v>
      </c>
      <c r="D287" s="91" t="str">
        <f>IF($A287="","",VLOOKUP($A287,'Annex 2 Designated EHV charges'!$D:$O,4,0))</f>
        <v>Westfield House Farm PV</v>
      </c>
      <c r="E287" s="93" t="str">
        <f>IFERROR(IF(VLOOKUP($A287,'Annex 2 Designated EHV charges'!$D:$P,COLUMN(E287)+5,FALSE)=0,"",VLOOKUP($A287,'Annex 2 Designated EHV charges'!$D:$P,COLUMN(E287)+5,FALSE)),"")</f>
        <v/>
      </c>
      <c r="F287" s="303">
        <f>IFERROR(IF(VLOOKUP($A287,'Annex 2 Designated EHV charges'!$D:$P,COLUMN(F287)+5,FALSE)=0,"",VLOOKUP($A287,'Annex 2 Designated EHV charges'!$D:$P,COLUMN(F287)+5,FALSE)),"")</f>
        <v>574.47</v>
      </c>
      <c r="G287" s="303">
        <f>IFERROR(IF(VLOOKUP($A287,'Annex 2 Designated EHV charges'!$D:$P,COLUMN(G287)+5,FALSE)=0,"",VLOOKUP($A287,'Annex 2 Designated EHV charges'!$D:$P,COLUMN(G287)+5,FALSE)),"")</f>
        <v>0.05</v>
      </c>
      <c r="H287" s="303">
        <f>IFERROR(IF(VLOOKUP($A287,'Annex 2 Designated EHV charges'!$D:$P,COLUMN(H287)+5,FALSE)=0,"",VLOOKUP($A287,'Annex 2 Designated EHV charges'!$D:$P,COLUMN(H287)+5,FALSE)),"")</f>
        <v>0.05</v>
      </c>
    </row>
    <row r="288" spans="1:8" x14ac:dyDescent="0.2">
      <c r="A288" s="92" t="str">
        <f t="array" ref="A288">IFERROR(INDEX('Annex 2 Designated EHV charges'!$D$11:$D$400, MATCH(0, IF(ISBLANK('Annex 2 Designated EHV charges'!$D$11:$D$400),1, COUNTIF(A$4:$A287, 'Annex 2 Designated EHV charges'!$D$11:$D$400)), 0)),"")</f>
        <v>New Export 96</v>
      </c>
      <c r="B288" s="91" t="str">
        <f>IF($A288="","",VLOOKUP($A288,'Annex 2 Designated EHV charges'!$D:$O,2,0))</f>
        <v>New Export 96</v>
      </c>
      <c r="C288" s="92" t="str">
        <f>IF($A288="","",VLOOKUP($A288,'Annex 2 Designated EHV charges'!$D:$O,3,0))</f>
        <v>New Export 96</v>
      </c>
      <c r="D288" s="91" t="str">
        <f>IF($A288="","",VLOOKUP($A288,'Annex 2 Designated EHV charges'!$D:$O,4,0))</f>
        <v>Whaley Solar</v>
      </c>
      <c r="E288" s="93" t="str">
        <f>IFERROR(IF(VLOOKUP($A288,'Annex 2 Designated EHV charges'!$D:$P,COLUMN(E288)+5,FALSE)=0,"",VLOOKUP($A288,'Annex 2 Designated EHV charges'!$D:$P,COLUMN(E288)+5,FALSE)),"")</f>
        <v/>
      </c>
      <c r="F288" s="303">
        <f>IFERROR(IF(VLOOKUP($A288,'Annex 2 Designated EHV charges'!$D:$P,COLUMN(F288)+5,FALSE)=0,"",VLOOKUP($A288,'Annex 2 Designated EHV charges'!$D:$P,COLUMN(F288)+5,FALSE)),"")</f>
        <v>5199.32</v>
      </c>
      <c r="G288" s="303">
        <f>IFERROR(IF(VLOOKUP($A288,'Annex 2 Designated EHV charges'!$D:$P,COLUMN(G288)+5,FALSE)=0,"",VLOOKUP($A288,'Annex 2 Designated EHV charges'!$D:$P,COLUMN(G288)+5,FALSE)),"")</f>
        <v>0.05</v>
      </c>
      <c r="H288" s="303">
        <f>IFERROR(IF(VLOOKUP($A288,'Annex 2 Designated EHV charges'!$D:$P,COLUMN(H288)+5,FALSE)=0,"",VLOOKUP($A288,'Annex 2 Designated EHV charges'!$D:$P,COLUMN(H288)+5,FALSE)),"")</f>
        <v>0.05</v>
      </c>
    </row>
    <row r="289" spans="1:8" x14ac:dyDescent="0.2">
      <c r="A289" s="92" t="str">
        <f t="array" ref="A289">IFERROR(INDEX('Annex 2 Designated EHV charges'!$D$11:$D$400, MATCH(0, IF(ISBLANK('Annex 2 Designated EHV charges'!$D$11:$D$400),1, COUNTIF(A$4:$A288, 'Annex 2 Designated EHV charges'!$D$11:$D$400)), 0)),"")</f>
        <v>New Export 97</v>
      </c>
      <c r="B289" s="91" t="str">
        <f>IF($A289="","",VLOOKUP($A289,'Annex 2 Designated EHV charges'!$D:$O,2,0))</f>
        <v>New Export 97</v>
      </c>
      <c r="C289" s="92" t="str">
        <f>IF($A289="","",VLOOKUP($A289,'Annex 2 Designated EHV charges'!$D:$O,3,0))</f>
        <v>New Export 97</v>
      </c>
      <c r="D289" s="91" t="str">
        <f>IF($A289="","",VLOOKUP($A289,'Annex 2 Designated EHV charges'!$D:$O,4,0))</f>
        <v>Willowbrook Industrial Estate</v>
      </c>
      <c r="E289" s="93">
        <f>IFERROR(IF(VLOOKUP($A289,'Annex 2 Designated EHV charges'!$D:$P,COLUMN(E289)+5,FALSE)=0,"",VLOOKUP($A289,'Annex 2 Designated EHV charges'!$D:$P,COLUMN(E289)+5,FALSE)),"")</f>
        <v>-2.927</v>
      </c>
      <c r="F289" s="303">
        <f>IFERROR(IF(VLOOKUP($A289,'Annex 2 Designated EHV charges'!$D:$P,COLUMN(F289)+5,FALSE)=0,"",VLOOKUP($A289,'Annex 2 Designated EHV charges'!$D:$P,COLUMN(F289)+5,FALSE)),"")</f>
        <v>4135.92</v>
      </c>
      <c r="G289" s="303">
        <f>IFERROR(IF(VLOOKUP($A289,'Annex 2 Designated EHV charges'!$D:$P,COLUMN(G289)+5,FALSE)=0,"",VLOOKUP($A289,'Annex 2 Designated EHV charges'!$D:$P,COLUMN(G289)+5,FALSE)),"")</f>
        <v>0.05</v>
      </c>
      <c r="H289" s="303">
        <f>IFERROR(IF(VLOOKUP($A289,'Annex 2 Designated EHV charges'!$D:$P,COLUMN(H289)+5,FALSE)=0,"",VLOOKUP($A289,'Annex 2 Designated EHV charges'!$D:$P,COLUMN(H289)+5,FALSE)),"")</f>
        <v>0.05</v>
      </c>
    </row>
    <row r="290" spans="1:8" x14ac:dyDescent="0.2">
      <c r="A290" s="92" t="str">
        <f t="array" ref="A290">IFERROR(INDEX('Annex 2 Designated EHV charges'!$D$11:$D$400, MATCH(0, IF(ISBLANK('Annex 2 Designated EHV charges'!$D$11:$D$400),1, COUNTIF(A$4:$A289, 'Annex 2 Designated EHV charges'!$D$11:$D$400)), 0)),"")</f>
        <v>New Export 98</v>
      </c>
      <c r="B290" s="91" t="str">
        <f>IF($A290="","",VLOOKUP($A290,'Annex 2 Designated EHV charges'!$D:$O,2,0))</f>
        <v>New Export 98</v>
      </c>
      <c r="C290" s="92" t="str">
        <f>IF($A290="","",VLOOKUP($A290,'Annex 2 Designated EHV charges'!$D:$O,3,0))</f>
        <v>New Export 98</v>
      </c>
      <c r="D290" s="91" t="str">
        <f>IF($A290="","",VLOOKUP($A290,'Annex 2 Designated EHV charges'!$D:$O,4,0))</f>
        <v>Winkburn Solar</v>
      </c>
      <c r="E290" s="93" t="str">
        <f>IFERROR(IF(VLOOKUP($A290,'Annex 2 Designated EHV charges'!$D:$P,COLUMN(E290)+5,FALSE)=0,"",VLOOKUP($A290,'Annex 2 Designated EHV charges'!$D:$P,COLUMN(E290)+5,FALSE)),"")</f>
        <v/>
      </c>
      <c r="F290" s="303">
        <f>IFERROR(IF(VLOOKUP($A290,'Annex 2 Designated EHV charges'!$D:$P,COLUMN(F290)+5,FALSE)=0,"",VLOOKUP($A290,'Annex 2 Designated EHV charges'!$D:$P,COLUMN(F290)+5,FALSE)),"")</f>
        <v>924.93</v>
      </c>
      <c r="G290" s="303">
        <f>IFERROR(IF(VLOOKUP($A290,'Annex 2 Designated EHV charges'!$D:$P,COLUMN(G290)+5,FALSE)=0,"",VLOOKUP($A290,'Annex 2 Designated EHV charges'!$D:$P,COLUMN(G290)+5,FALSE)),"")</f>
        <v>0.05</v>
      </c>
      <c r="H290" s="303">
        <f>IFERROR(IF(VLOOKUP($A290,'Annex 2 Designated EHV charges'!$D:$P,COLUMN(H290)+5,FALSE)=0,"",VLOOKUP($A290,'Annex 2 Designated EHV charges'!$D:$P,COLUMN(H290)+5,FALSE)),"")</f>
        <v>0.05</v>
      </c>
    </row>
    <row r="291" spans="1:8" x14ac:dyDescent="0.2">
      <c r="A291" s="92" t="str">
        <f t="array" ref="A291">IFERROR(INDEX('Annex 2 Designated EHV charges'!$D$11:$D$400, MATCH(0, IF(ISBLANK('Annex 2 Designated EHV charges'!$D$11:$D$400),1, COUNTIF(A$4:$A290, 'Annex 2 Designated EHV charges'!$D$11:$D$400)), 0)),"")</f>
        <v>New Export 99</v>
      </c>
      <c r="B291" s="91" t="str">
        <f>IF($A291="","",VLOOKUP($A291,'Annex 2 Designated EHV charges'!$D:$O,2,0))</f>
        <v>New Export 99</v>
      </c>
      <c r="C291" s="92" t="str">
        <f>IF($A291="","",VLOOKUP($A291,'Annex 2 Designated EHV charges'!$D:$O,3,0))</f>
        <v>New Export 99</v>
      </c>
      <c r="D291" s="91" t="str">
        <f>IF($A291="","",VLOOKUP($A291,'Annex 2 Designated EHV charges'!$D:$O,4,0))</f>
        <v>Wistow Lodge PV</v>
      </c>
      <c r="E291" s="93" t="str">
        <f>IFERROR(IF(VLOOKUP($A291,'Annex 2 Designated EHV charges'!$D:$P,COLUMN(E291)+5,FALSE)=0,"",VLOOKUP($A291,'Annex 2 Designated EHV charges'!$D:$P,COLUMN(E291)+5,FALSE)),"")</f>
        <v/>
      </c>
      <c r="F291" s="303">
        <f>IFERROR(IF(VLOOKUP($A291,'Annex 2 Designated EHV charges'!$D:$P,COLUMN(F291)+5,FALSE)=0,"",VLOOKUP($A291,'Annex 2 Designated EHV charges'!$D:$P,COLUMN(F291)+5,FALSE)),"")</f>
        <v>927.22</v>
      </c>
      <c r="G291" s="303">
        <f>IFERROR(IF(VLOOKUP($A291,'Annex 2 Designated EHV charges'!$D:$P,COLUMN(G291)+5,FALSE)=0,"",VLOOKUP($A291,'Annex 2 Designated EHV charges'!$D:$P,COLUMN(G291)+5,FALSE)),"")</f>
        <v>0.05</v>
      </c>
      <c r="H291" s="303">
        <f>IFERROR(IF(VLOOKUP($A291,'Annex 2 Designated EHV charges'!$D:$P,COLUMN(H291)+5,FALSE)=0,"",VLOOKUP($A291,'Annex 2 Designated EHV charges'!$D:$P,COLUMN(H291)+5,FALSE)),"")</f>
        <v>0.05</v>
      </c>
    </row>
    <row r="292" spans="1:8" x14ac:dyDescent="0.2">
      <c r="A292" s="92" t="str">
        <f t="array" ref="A292">IFERROR(INDEX('Annex 2 Designated EHV charges'!$D$11:$D$400, MATCH(0, IF(ISBLANK('Annex 2 Designated EHV charges'!$D$11:$D$400),1, COUNTIF(A$4:$A291, 'Annex 2 Designated EHV charges'!$D$11:$D$400)), 0)),"")</f>
        <v>New Export 100</v>
      </c>
      <c r="B292" s="91" t="str">
        <f>IF($A292="","",VLOOKUP($A292,'Annex 2 Designated EHV charges'!$D:$O,2,0))</f>
        <v>New Export 100</v>
      </c>
      <c r="C292" s="92" t="str">
        <f>IF($A292="","",VLOOKUP($A292,'Annex 2 Designated EHV charges'!$D:$O,3,0))</f>
        <v>New Export 100</v>
      </c>
      <c r="D292" s="91" t="str">
        <f>IF($A292="","",VLOOKUP($A292,'Annex 2 Designated EHV charges'!$D:$O,4,0))</f>
        <v>Wood Lodge Farm</v>
      </c>
      <c r="E292" s="93" t="str">
        <f>IFERROR(IF(VLOOKUP($A292,'Annex 2 Designated EHV charges'!$D:$P,COLUMN(E292)+5,FALSE)=0,"",VLOOKUP($A292,'Annex 2 Designated EHV charges'!$D:$P,COLUMN(E292)+5,FALSE)),"")</f>
        <v/>
      </c>
      <c r="F292" s="303">
        <f>IFERROR(IF(VLOOKUP($A292,'Annex 2 Designated EHV charges'!$D:$P,COLUMN(F292)+5,FALSE)=0,"",VLOOKUP($A292,'Annex 2 Designated EHV charges'!$D:$P,COLUMN(F292)+5,FALSE)),"")</f>
        <v>925.18</v>
      </c>
      <c r="G292" s="303">
        <f>IFERROR(IF(VLOOKUP($A292,'Annex 2 Designated EHV charges'!$D:$P,COLUMN(G292)+5,FALSE)=0,"",VLOOKUP($A292,'Annex 2 Designated EHV charges'!$D:$P,COLUMN(G292)+5,FALSE)),"")</f>
        <v>0.05</v>
      </c>
      <c r="H292" s="303">
        <f>IFERROR(IF(VLOOKUP($A292,'Annex 2 Designated EHV charges'!$D:$P,COLUMN(H292)+5,FALSE)=0,"",VLOOKUP($A292,'Annex 2 Designated EHV charges'!$D:$P,COLUMN(H292)+5,FALSE)),"")</f>
        <v>0.05</v>
      </c>
    </row>
  </sheetData>
  <autoFilter ref="A4:H368"/>
  <mergeCells count="2">
    <mergeCell ref="A2:H2"/>
    <mergeCell ref="A1:H1"/>
  </mergeCells>
  <pageMargins left="0.39370078740157483" right="0.39370078740157483" top="0.51181102362204722" bottom="0.74803149606299213" header="0.27559055118110237" footer="0.27559055118110237"/>
  <pageSetup paperSize="9" scale="97" fitToHeight="0" orientation="landscape" r:id="rId1"/>
  <headerFooter scaleWithDoc="0">
    <oddHeader>&amp;LAnnex 2b - Schedule of Export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L21"/>
  <sheetViews>
    <sheetView zoomScale="80" zoomScaleNormal="80" zoomScaleSheetLayoutView="100" workbookViewId="0"/>
  </sheetViews>
  <sheetFormatPr defaultRowHeight="12.75" x14ac:dyDescent="0.2"/>
  <cols>
    <col min="1" max="1" width="27.42578125" customWidth="1"/>
    <col min="2" max="2" width="11" customWidth="1"/>
    <col min="4" max="10" width="16.5703125" customWidth="1"/>
  </cols>
  <sheetData>
    <row r="1" spans="1:12" s="2" customFormat="1" ht="27.75" customHeight="1" x14ac:dyDescent="0.2">
      <c r="A1" s="13" t="s">
        <v>30</v>
      </c>
      <c r="B1" s="3"/>
      <c r="D1" s="3"/>
      <c r="E1" s="3"/>
      <c r="F1" s="3"/>
      <c r="G1" s="8"/>
      <c r="H1" s="4"/>
      <c r="I1" s="4"/>
    </row>
    <row r="2" spans="1:12" s="2" customFormat="1" ht="27" customHeight="1" x14ac:dyDescent="0.2">
      <c r="A2" s="231" t="str">
        <f>Overview!B4&amp; " - Effective from "&amp;Overview!D4&amp;" - "&amp;Overview!E4&amp;" LV and HV tariffs"</f>
        <v>National Grid Electricity Distribution (East Midlands) plc  - Effective from 1 April 2025 - Final LV and HV tariffs</v>
      </c>
      <c r="B2" s="231"/>
      <c r="C2" s="231"/>
      <c r="D2" s="231"/>
      <c r="E2" s="231"/>
      <c r="F2" s="231"/>
      <c r="G2" s="231"/>
      <c r="H2" s="231"/>
      <c r="I2" s="231"/>
      <c r="J2" s="231"/>
      <c r="K2" s="4"/>
      <c r="L2" s="4"/>
    </row>
    <row r="3" spans="1:12" s="2" customFormat="1" ht="27" customHeight="1" x14ac:dyDescent="0.2">
      <c r="A3" s="256" t="s">
        <v>209</v>
      </c>
      <c r="B3" s="256"/>
      <c r="C3" s="256"/>
      <c r="D3" s="256"/>
      <c r="E3" s="256"/>
      <c r="F3" s="256"/>
      <c r="G3" s="256"/>
      <c r="H3" s="256"/>
      <c r="I3" s="256"/>
      <c r="J3" s="256"/>
      <c r="K3" s="4"/>
      <c r="L3" s="4"/>
    </row>
    <row r="4" spans="1:12" s="2" customFormat="1" ht="71.25" customHeight="1" x14ac:dyDescent="0.2">
      <c r="A4" s="15"/>
      <c r="B4" s="28" t="s">
        <v>0</v>
      </c>
      <c r="C4" s="14" t="s">
        <v>35</v>
      </c>
      <c r="D4" s="53" t="s">
        <v>210</v>
      </c>
      <c r="E4" s="53" t="s">
        <v>212</v>
      </c>
      <c r="F4" s="53" t="s">
        <v>211</v>
      </c>
      <c r="G4" s="14" t="s">
        <v>36</v>
      </c>
      <c r="H4" s="14"/>
      <c r="I4" s="14"/>
      <c r="J4" s="14"/>
      <c r="K4" s="4"/>
      <c r="L4" s="4"/>
    </row>
    <row r="5" spans="1:12" s="2" customFormat="1" ht="32.25" customHeight="1" x14ac:dyDescent="0.2">
      <c r="A5" s="16"/>
      <c r="B5" s="27"/>
      <c r="C5" s="17"/>
      <c r="D5" s="18"/>
      <c r="E5" s="18"/>
      <c r="F5" s="18"/>
      <c r="G5" s="19"/>
      <c r="H5" s="26"/>
      <c r="I5" s="26"/>
      <c r="J5" s="26"/>
      <c r="K5" s="4"/>
      <c r="L5" s="4"/>
    </row>
    <row r="6" spans="1:12" x14ac:dyDescent="0.2">
      <c r="A6" s="257" t="s">
        <v>1</v>
      </c>
      <c r="B6" s="254" t="s">
        <v>2</v>
      </c>
      <c r="C6" s="254"/>
      <c r="D6" s="254"/>
      <c r="E6" s="254"/>
      <c r="F6" s="254"/>
      <c r="G6" s="254"/>
      <c r="H6" s="255"/>
      <c r="I6" s="255"/>
      <c r="J6" s="255"/>
    </row>
    <row r="7" spans="1:12" x14ac:dyDescent="0.2">
      <c r="A7" s="257"/>
      <c r="B7" s="254"/>
      <c r="C7" s="254"/>
      <c r="D7" s="254"/>
      <c r="E7" s="254"/>
      <c r="F7" s="254"/>
      <c r="G7" s="254"/>
      <c r="H7" s="255"/>
      <c r="I7" s="255"/>
      <c r="J7" s="255"/>
    </row>
    <row r="8" spans="1:12" x14ac:dyDescent="0.2">
      <c r="A8" s="257"/>
      <c r="B8" s="254"/>
      <c r="C8" s="254"/>
      <c r="D8" s="254"/>
      <c r="E8" s="254"/>
      <c r="F8" s="254"/>
      <c r="G8" s="254"/>
      <c r="H8" s="255"/>
      <c r="I8" s="255"/>
      <c r="J8" s="255"/>
    </row>
    <row r="9" spans="1:12" x14ac:dyDescent="0.2">
      <c r="A9" s="48"/>
      <c r="B9" s="48"/>
      <c r="C9" s="48"/>
      <c r="D9" s="48"/>
      <c r="E9" s="48"/>
      <c r="F9" s="48"/>
      <c r="G9" s="48"/>
      <c r="H9" s="48"/>
      <c r="I9" s="48"/>
      <c r="J9" s="48"/>
    </row>
    <row r="10" spans="1:12" x14ac:dyDescent="0.2">
      <c r="A10" s="48"/>
      <c r="B10" s="48"/>
      <c r="C10" s="48"/>
      <c r="D10" s="48"/>
      <c r="E10" s="48"/>
      <c r="F10" s="48"/>
      <c r="G10" s="48"/>
      <c r="H10" s="48"/>
      <c r="I10" s="48"/>
      <c r="J10" s="48"/>
    </row>
    <row r="11" spans="1:12" s="2" customFormat="1" ht="27" customHeight="1" x14ac:dyDescent="0.2">
      <c r="A11" s="256" t="s">
        <v>206</v>
      </c>
      <c r="B11" s="256"/>
      <c r="C11" s="256"/>
      <c r="D11" s="256"/>
      <c r="E11" s="256"/>
      <c r="F11" s="256"/>
      <c r="G11" s="256"/>
      <c r="H11" s="256"/>
      <c r="I11" s="256"/>
      <c r="J11" s="256"/>
      <c r="K11" s="4"/>
      <c r="L11" s="4"/>
    </row>
    <row r="12" spans="1:12" s="2" customFormat="1" ht="58.5" customHeight="1" x14ac:dyDescent="0.2">
      <c r="A12" s="15"/>
      <c r="B12" s="28" t="s">
        <v>0</v>
      </c>
      <c r="C12" s="14" t="s">
        <v>35</v>
      </c>
      <c r="D12" s="53" t="s">
        <v>210</v>
      </c>
      <c r="E12" s="53" t="s">
        <v>212</v>
      </c>
      <c r="F12" s="53" t="s">
        <v>211</v>
      </c>
      <c r="G12" s="14" t="s">
        <v>36</v>
      </c>
      <c r="H12" s="14" t="s">
        <v>37</v>
      </c>
      <c r="I12" s="28" t="s">
        <v>176</v>
      </c>
      <c r="J12" s="14" t="s">
        <v>64</v>
      </c>
      <c r="K12" s="4"/>
      <c r="L12" s="4"/>
    </row>
    <row r="13" spans="1:12" s="2" customFormat="1" ht="32.25" customHeight="1" x14ac:dyDescent="0.2">
      <c r="A13" s="16"/>
      <c r="B13" s="27"/>
      <c r="C13" s="17">
        <v>0</v>
      </c>
      <c r="D13" s="18"/>
      <c r="E13" s="18"/>
      <c r="F13" s="18"/>
      <c r="G13" s="19"/>
      <c r="H13" s="19"/>
      <c r="I13" s="19"/>
      <c r="J13" s="18"/>
      <c r="K13" s="4"/>
      <c r="L13" s="4"/>
    </row>
    <row r="14" spans="1:12" x14ac:dyDescent="0.2">
      <c r="A14" s="257" t="s">
        <v>1</v>
      </c>
      <c r="B14" s="258" t="s">
        <v>19</v>
      </c>
      <c r="C14" s="258"/>
      <c r="D14" s="258"/>
      <c r="E14" s="258"/>
      <c r="F14" s="258"/>
      <c r="G14" s="258"/>
      <c r="H14" s="259"/>
      <c r="I14" s="259"/>
      <c r="J14" s="259"/>
    </row>
    <row r="15" spans="1:12" x14ac:dyDescent="0.2">
      <c r="A15" s="257"/>
      <c r="B15" s="254" t="s">
        <v>2</v>
      </c>
      <c r="C15" s="254"/>
      <c r="D15" s="254"/>
      <c r="E15" s="254"/>
      <c r="F15" s="254"/>
      <c r="G15" s="254"/>
      <c r="H15" s="255"/>
      <c r="I15" s="255"/>
      <c r="J15" s="255"/>
    </row>
    <row r="16" spans="1:12" x14ac:dyDescent="0.2">
      <c r="A16" s="257"/>
      <c r="B16" s="254" t="s">
        <v>71</v>
      </c>
      <c r="C16" s="254"/>
      <c r="D16" s="254"/>
      <c r="E16" s="254"/>
      <c r="F16" s="254"/>
      <c r="G16" s="254"/>
      <c r="H16" s="255"/>
      <c r="I16" s="255"/>
      <c r="J16" s="255"/>
    </row>
    <row r="17" spans="1:10" x14ac:dyDescent="0.2">
      <c r="A17" s="260"/>
      <c r="B17" s="254" t="s">
        <v>72</v>
      </c>
      <c r="C17" s="254"/>
      <c r="D17" s="254"/>
      <c r="E17" s="254"/>
      <c r="F17" s="254"/>
      <c r="G17" s="254"/>
      <c r="H17" s="255"/>
      <c r="I17" s="255"/>
      <c r="J17" s="255"/>
    </row>
    <row r="18" spans="1:10" x14ac:dyDescent="0.2">
      <c r="A18" s="260"/>
      <c r="B18" s="254" t="s">
        <v>73</v>
      </c>
      <c r="C18" s="254"/>
      <c r="D18" s="254"/>
      <c r="E18" s="254"/>
      <c r="F18" s="254"/>
      <c r="G18" s="254"/>
      <c r="H18" s="255"/>
      <c r="I18" s="255"/>
      <c r="J18" s="255"/>
    </row>
    <row r="19" spans="1:10" x14ac:dyDescent="0.2">
      <c r="A19" s="260"/>
      <c r="B19" s="254" t="s">
        <v>3</v>
      </c>
      <c r="C19" s="254"/>
      <c r="D19" s="254"/>
      <c r="E19" s="254"/>
      <c r="F19" s="254"/>
      <c r="G19" s="254"/>
      <c r="H19" s="255"/>
      <c r="I19" s="255"/>
      <c r="J19" s="255"/>
    </row>
    <row r="20" spans="1:10" x14ac:dyDescent="0.2">
      <c r="A20" s="260"/>
      <c r="B20" s="254"/>
      <c r="C20" s="254"/>
      <c r="D20" s="254"/>
      <c r="E20" s="254"/>
      <c r="F20" s="254"/>
      <c r="G20" s="254"/>
      <c r="H20" s="255"/>
      <c r="I20" s="255"/>
      <c r="J20" s="255"/>
    </row>
    <row r="21" spans="1:10" x14ac:dyDescent="0.2">
      <c r="A21" s="260"/>
      <c r="B21" s="254" t="s">
        <v>4</v>
      </c>
      <c r="C21" s="254"/>
      <c r="D21" s="254"/>
      <c r="E21" s="254"/>
      <c r="F21" s="254"/>
      <c r="G21" s="254"/>
      <c r="H21" s="255"/>
      <c r="I21" s="255"/>
      <c r="J21" s="255"/>
    </row>
  </sheetData>
  <customSheetViews>
    <customSheetView guid="{5032A364-B81A-48DA-88DA-AB3B86B47EE9}" scale="80" fitToPage="1">
      <selection activeCell="A2" sqref="A2:J2"/>
      <pageMargins left="0.70866141732283472" right="0.70866141732283472" top="1.0236220472440944" bottom="0.74803149606299213" header="0.31496062992125984" footer="0.31496062992125984"/>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16">
    <mergeCell ref="B19:J19"/>
    <mergeCell ref="B20:J20"/>
    <mergeCell ref="B21:J21"/>
    <mergeCell ref="B18:J18"/>
    <mergeCell ref="A2:J2"/>
    <mergeCell ref="A3:J3"/>
    <mergeCell ref="B6:J6"/>
    <mergeCell ref="B7:J7"/>
    <mergeCell ref="B17:J17"/>
    <mergeCell ref="B8:J8"/>
    <mergeCell ref="A6:A8"/>
    <mergeCell ref="A11:J11"/>
    <mergeCell ref="B14:J14"/>
    <mergeCell ref="B15:J15"/>
    <mergeCell ref="B16:J16"/>
    <mergeCell ref="A14:A21"/>
  </mergeCells>
  <phoneticPr fontId="10" type="noConversion"/>
  <hyperlinks>
    <hyperlink ref="A1" location="Overview!A1" display="Back to Overview"/>
  </hyperlinks>
  <pageMargins left="0.70866141732283472" right="0.70866141732283472" top="1.0236220472440944" bottom="0.74803149606299213" header="0.31496062992125984" footer="0.31496062992125984"/>
  <pageSetup paperSize="9" scale="54" fitToHeight="0" orientation="portrait" r:id="rId2"/>
  <headerFooter scaleWithDoc="0">
    <oddHeader>&amp;L
&amp;"Arial,Bold"Annex 3&amp;"Arial,Regular" - Schedule of Chargesfor use of the Distribution System to Preserved/Additional LLFC Classes</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M203"/>
  <sheetViews>
    <sheetView topLeftCell="B184" zoomScaleNormal="100" zoomScaleSheetLayoutView="40" workbookViewId="0">
      <selection activeCell="I204" sqref="I204"/>
    </sheetView>
  </sheetViews>
  <sheetFormatPr defaultColWidth="9.140625" defaultRowHeight="27.75" customHeight="1" x14ac:dyDescent="0.2"/>
  <cols>
    <col min="1" max="1" width="58" style="2" bestFit="1" customWidth="1"/>
    <col min="2" max="2" width="17.7109375" style="3" customWidth="1"/>
    <col min="3" max="4" width="17.7109375" style="2" customWidth="1"/>
    <col min="5" max="7" width="17.7109375" style="3" customWidth="1"/>
    <col min="8" max="9" width="17.7109375" style="7" customWidth="1"/>
    <col min="10" max="10" width="17.7109375" style="4" customWidth="1"/>
    <col min="11" max="11" width="15.5703125" style="4" customWidth="1"/>
    <col min="12" max="17" width="15.5703125" style="2" customWidth="1"/>
    <col min="18" max="16384" width="9.140625" style="2"/>
  </cols>
  <sheetData>
    <row r="1" spans="1:13" ht="27.75" customHeight="1" x14ac:dyDescent="0.2">
      <c r="A1" s="13" t="s">
        <v>30</v>
      </c>
      <c r="B1" s="267" t="s">
        <v>172</v>
      </c>
      <c r="C1" s="268"/>
      <c r="D1" s="268"/>
      <c r="F1" s="269" t="s">
        <v>175</v>
      </c>
      <c r="G1" s="270"/>
      <c r="H1" s="271"/>
      <c r="I1" s="4"/>
      <c r="J1" s="2"/>
      <c r="K1" s="2"/>
    </row>
    <row r="2" spans="1:13" ht="31.5" customHeight="1" x14ac:dyDescent="0.2">
      <c r="A2" s="272" t="str">
        <f>Overview!B4&amp; " - Effective from "&amp;Overview!D4&amp;" - "&amp;Overview!E4&amp;" LDNO tariffs"</f>
        <v>National Grid Electricity Distribution (East Midlands) plc  - Effective from 1 April 2025 - Final LDNO tariffs</v>
      </c>
      <c r="B2" s="272"/>
      <c r="C2" s="272"/>
      <c r="D2" s="272"/>
      <c r="E2" s="272"/>
      <c r="F2" s="272"/>
      <c r="G2" s="272"/>
      <c r="H2" s="272"/>
      <c r="I2" s="272"/>
      <c r="J2" s="272"/>
    </row>
    <row r="3" spans="1:13" ht="8.25" customHeight="1" x14ac:dyDescent="0.2">
      <c r="A3" s="80"/>
      <c r="B3" s="80"/>
      <c r="C3" s="80"/>
      <c r="D3" s="80"/>
      <c r="E3" s="80"/>
      <c r="F3" s="80"/>
      <c r="G3" s="80"/>
      <c r="H3" s="80"/>
      <c r="I3" s="80"/>
      <c r="J3" s="80"/>
    </row>
    <row r="4" spans="1:13" ht="27" customHeight="1" x14ac:dyDescent="0.2">
      <c r="A4" s="231" t="s">
        <v>207</v>
      </c>
      <c r="B4" s="231"/>
      <c r="C4" s="231"/>
      <c r="D4" s="231"/>
      <c r="E4" s="82"/>
      <c r="F4" s="231" t="s">
        <v>208</v>
      </c>
      <c r="G4" s="231"/>
      <c r="H4" s="231"/>
      <c r="I4" s="231"/>
      <c r="J4" s="231"/>
      <c r="L4" s="4"/>
    </row>
    <row r="5" spans="1:13" ht="32.25" customHeight="1" x14ac:dyDescent="0.2">
      <c r="A5" s="70" t="s">
        <v>19</v>
      </c>
      <c r="B5" s="75" t="s">
        <v>102</v>
      </c>
      <c r="C5" s="87" t="s">
        <v>103</v>
      </c>
      <c r="D5" s="72" t="s">
        <v>104</v>
      </c>
      <c r="E5" s="78"/>
      <c r="F5" s="235"/>
      <c r="G5" s="236"/>
      <c r="H5" s="76" t="s">
        <v>108</v>
      </c>
      <c r="I5" s="77" t="s">
        <v>109</v>
      </c>
      <c r="J5" s="72" t="s">
        <v>104</v>
      </c>
      <c r="K5" s="78"/>
      <c r="L5" s="4"/>
      <c r="M5" s="4"/>
    </row>
    <row r="6" spans="1:13" ht="56.25" customHeight="1" x14ac:dyDescent="0.2">
      <c r="A6" s="73" t="s">
        <v>105</v>
      </c>
      <c r="B6" s="185" t="s">
        <v>749</v>
      </c>
      <c r="C6" s="186" t="s">
        <v>746</v>
      </c>
      <c r="D6" s="187" t="s">
        <v>747</v>
      </c>
      <c r="E6" s="78"/>
      <c r="F6" s="266" t="s">
        <v>751</v>
      </c>
      <c r="G6" s="266"/>
      <c r="H6" s="185" t="s">
        <v>749</v>
      </c>
      <c r="I6" s="185" t="s">
        <v>746</v>
      </c>
      <c r="J6" s="185" t="s">
        <v>747</v>
      </c>
      <c r="K6" s="78"/>
      <c r="L6" s="4"/>
      <c r="M6" s="4"/>
    </row>
    <row r="7" spans="1:13" ht="56.25" customHeight="1" x14ac:dyDescent="0.2">
      <c r="A7" s="73" t="s">
        <v>26</v>
      </c>
      <c r="B7" s="188" t="s">
        <v>768</v>
      </c>
      <c r="C7" s="189" t="s">
        <v>768</v>
      </c>
      <c r="D7" s="187" t="s">
        <v>748</v>
      </c>
      <c r="E7" s="78"/>
      <c r="F7" s="266" t="s">
        <v>752</v>
      </c>
      <c r="G7" s="266"/>
      <c r="H7" s="188" t="s">
        <v>768</v>
      </c>
      <c r="I7" s="185" t="s">
        <v>750</v>
      </c>
      <c r="J7" s="185" t="s">
        <v>747</v>
      </c>
      <c r="K7" s="78"/>
      <c r="L7" s="4"/>
      <c r="M7" s="4"/>
    </row>
    <row r="8" spans="1:13" ht="55.5" customHeight="1" x14ac:dyDescent="0.2">
      <c r="A8" s="74" t="s">
        <v>24</v>
      </c>
      <c r="B8" s="261" t="s">
        <v>25</v>
      </c>
      <c r="C8" s="262"/>
      <c r="D8" s="263"/>
      <c r="E8" s="78"/>
      <c r="F8" s="266" t="s">
        <v>26</v>
      </c>
      <c r="G8" s="266"/>
      <c r="H8" s="188" t="s">
        <v>768</v>
      </c>
      <c r="I8" s="188" t="s">
        <v>768</v>
      </c>
      <c r="J8" s="185" t="s">
        <v>748</v>
      </c>
      <c r="K8" s="78"/>
      <c r="L8" s="4"/>
      <c r="M8" s="4"/>
    </row>
    <row r="9" spans="1:13" s="71" customFormat="1" ht="55.5" customHeight="1" x14ac:dyDescent="0.2">
      <c r="E9" s="81"/>
      <c r="F9" s="264" t="s">
        <v>24</v>
      </c>
      <c r="G9" s="265"/>
      <c r="H9" s="261" t="s">
        <v>25</v>
      </c>
      <c r="I9" s="262"/>
      <c r="J9" s="263"/>
      <c r="K9" s="78"/>
      <c r="L9" s="48"/>
      <c r="M9" s="48"/>
    </row>
    <row r="13" spans="1:13" ht="38.25" x14ac:dyDescent="0.2">
      <c r="A13" s="28" t="s">
        <v>174</v>
      </c>
      <c r="B13" s="28" t="s">
        <v>517</v>
      </c>
      <c r="C13" s="14" t="s">
        <v>35</v>
      </c>
      <c r="D13" s="53" t="s">
        <v>210</v>
      </c>
      <c r="E13" s="53" t="s">
        <v>212</v>
      </c>
      <c r="F13" s="53" t="s">
        <v>211</v>
      </c>
      <c r="G13" s="14" t="s">
        <v>36</v>
      </c>
      <c r="H13" s="14" t="s">
        <v>37</v>
      </c>
      <c r="I13" s="14" t="s">
        <v>176</v>
      </c>
      <c r="J13" s="14" t="s">
        <v>64</v>
      </c>
    </row>
    <row r="14" spans="1:13" ht="27.75" customHeight="1" x14ac:dyDescent="0.2">
      <c r="A14" s="158" t="s">
        <v>660</v>
      </c>
      <c r="B14" s="27"/>
      <c r="C14" s="159" t="s">
        <v>641</v>
      </c>
      <c r="D14" s="130">
        <v>7.101</v>
      </c>
      <c r="E14" s="131">
        <v>1.343</v>
      </c>
      <c r="F14" s="132">
        <v>9.8000000000000004E-2</v>
      </c>
      <c r="G14" s="160">
        <v>5.94</v>
      </c>
      <c r="H14" s="195">
        <v>0</v>
      </c>
      <c r="I14" s="195">
        <v>0</v>
      </c>
      <c r="J14" s="195">
        <v>0</v>
      </c>
    </row>
    <row r="15" spans="1:13" ht="27.75" customHeight="1" x14ac:dyDescent="0.2">
      <c r="A15" s="158" t="s">
        <v>702</v>
      </c>
      <c r="B15" s="27"/>
      <c r="C15" s="159" t="s">
        <v>467</v>
      </c>
      <c r="D15" s="130">
        <v>7.101</v>
      </c>
      <c r="E15" s="131">
        <v>1.343</v>
      </c>
      <c r="F15" s="132">
        <v>9.8000000000000004E-2</v>
      </c>
      <c r="G15" s="195">
        <v>0</v>
      </c>
      <c r="H15" s="195">
        <v>0</v>
      </c>
      <c r="I15" s="195">
        <v>0</v>
      </c>
      <c r="J15" s="195">
        <v>0</v>
      </c>
    </row>
    <row r="16" spans="1:13" ht="27.75" customHeight="1" x14ac:dyDescent="0.2">
      <c r="A16" s="158" t="s">
        <v>661</v>
      </c>
      <c r="B16" s="27"/>
      <c r="C16" s="159" t="s">
        <v>640</v>
      </c>
      <c r="D16" s="130">
        <v>7.2709999999999999</v>
      </c>
      <c r="E16" s="131">
        <v>1.375</v>
      </c>
      <c r="F16" s="132">
        <v>0.10100000000000001</v>
      </c>
      <c r="G16" s="160">
        <v>8.0299999999999994</v>
      </c>
      <c r="H16" s="195">
        <v>0</v>
      </c>
      <c r="I16" s="195">
        <v>0</v>
      </c>
      <c r="J16" s="195">
        <v>0</v>
      </c>
    </row>
    <row r="17" spans="1:10" ht="27.75" customHeight="1" x14ac:dyDescent="0.2">
      <c r="A17" s="158" t="s">
        <v>662</v>
      </c>
      <c r="B17" s="27"/>
      <c r="C17" s="159" t="s">
        <v>640</v>
      </c>
      <c r="D17" s="130">
        <v>7.2709999999999999</v>
      </c>
      <c r="E17" s="131">
        <v>1.375</v>
      </c>
      <c r="F17" s="132">
        <v>0.10100000000000001</v>
      </c>
      <c r="G17" s="160">
        <v>9.82</v>
      </c>
      <c r="H17" s="195">
        <v>0</v>
      </c>
      <c r="I17" s="195">
        <v>0</v>
      </c>
      <c r="J17" s="195">
        <v>0</v>
      </c>
    </row>
    <row r="18" spans="1:10" ht="27.75" customHeight="1" x14ac:dyDescent="0.2">
      <c r="A18" s="158" t="s">
        <v>663</v>
      </c>
      <c r="B18" s="27"/>
      <c r="C18" s="159" t="s">
        <v>640</v>
      </c>
      <c r="D18" s="130">
        <v>7.2709999999999999</v>
      </c>
      <c r="E18" s="131">
        <v>1.375</v>
      </c>
      <c r="F18" s="132">
        <v>0.10100000000000001</v>
      </c>
      <c r="G18" s="160">
        <v>10.99</v>
      </c>
      <c r="H18" s="195">
        <v>0</v>
      </c>
      <c r="I18" s="195">
        <v>0</v>
      </c>
      <c r="J18" s="195">
        <v>0</v>
      </c>
    </row>
    <row r="19" spans="1:10" ht="27.75" customHeight="1" x14ac:dyDescent="0.2">
      <c r="A19" s="158" t="s">
        <v>664</v>
      </c>
      <c r="B19" s="27"/>
      <c r="C19" s="159" t="s">
        <v>640</v>
      </c>
      <c r="D19" s="130">
        <v>7.2709999999999999</v>
      </c>
      <c r="E19" s="131">
        <v>1.375</v>
      </c>
      <c r="F19" s="132">
        <v>0.10100000000000001</v>
      </c>
      <c r="G19" s="160">
        <v>14.37</v>
      </c>
      <c r="H19" s="195">
        <v>0</v>
      </c>
      <c r="I19" s="195">
        <v>0</v>
      </c>
      <c r="J19" s="195">
        <v>0</v>
      </c>
    </row>
    <row r="20" spans="1:10" ht="27.75" customHeight="1" x14ac:dyDescent="0.2">
      <c r="A20" s="158" t="s">
        <v>665</v>
      </c>
      <c r="B20" s="27"/>
      <c r="C20" s="159" t="s">
        <v>640</v>
      </c>
      <c r="D20" s="130">
        <v>7.2709999999999999</v>
      </c>
      <c r="E20" s="131">
        <v>1.375</v>
      </c>
      <c r="F20" s="132">
        <v>0.10100000000000001</v>
      </c>
      <c r="G20" s="160">
        <v>25.52</v>
      </c>
      <c r="H20" s="195">
        <v>0</v>
      </c>
      <c r="I20" s="195">
        <v>0</v>
      </c>
      <c r="J20" s="195">
        <v>0</v>
      </c>
    </row>
    <row r="21" spans="1:10" ht="27.75" customHeight="1" x14ac:dyDescent="0.2">
      <c r="A21" s="158" t="s">
        <v>471</v>
      </c>
      <c r="B21" s="27"/>
      <c r="C21" s="159" t="s">
        <v>468</v>
      </c>
      <c r="D21" s="130">
        <v>7.2709999999999999</v>
      </c>
      <c r="E21" s="131">
        <v>1.375</v>
      </c>
      <c r="F21" s="132">
        <v>0.10100000000000001</v>
      </c>
      <c r="G21" s="195">
        <v>0</v>
      </c>
      <c r="H21" s="195">
        <v>0</v>
      </c>
      <c r="I21" s="195">
        <v>0</v>
      </c>
      <c r="J21" s="195">
        <v>0</v>
      </c>
    </row>
    <row r="22" spans="1:10" ht="27.75" customHeight="1" x14ac:dyDescent="0.2">
      <c r="A22" s="158" t="s">
        <v>538</v>
      </c>
      <c r="B22" s="27"/>
      <c r="C22" s="159">
        <v>0</v>
      </c>
      <c r="D22" s="130">
        <v>4.577</v>
      </c>
      <c r="E22" s="131">
        <v>0.83899999999999997</v>
      </c>
      <c r="F22" s="132">
        <v>0.06</v>
      </c>
      <c r="G22" s="160">
        <v>9.81</v>
      </c>
      <c r="H22" s="160">
        <v>5.34</v>
      </c>
      <c r="I22" s="162">
        <v>5.34</v>
      </c>
      <c r="J22" s="42">
        <v>0.127</v>
      </c>
    </row>
    <row r="23" spans="1:10" ht="27.75" customHeight="1" x14ac:dyDescent="0.2">
      <c r="A23" s="158" t="s">
        <v>539</v>
      </c>
      <c r="B23" s="27"/>
      <c r="C23" s="159">
        <v>0</v>
      </c>
      <c r="D23" s="130">
        <v>4.577</v>
      </c>
      <c r="E23" s="131">
        <v>0.83899999999999997</v>
      </c>
      <c r="F23" s="132">
        <v>0.06</v>
      </c>
      <c r="G23" s="160">
        <v>42.3</v>
      </c>
      <c r="H23" s="160">
        <v>5.34</v>
      </c>
      <c r="I23" s="162">
        <v>5.34</v>
      </c>
      <c r="J23" s="42">
        <v>0.127</v>
      </c>
    </row>
    <row r="24" spans="1:10" ht="27.75" customHeight="1" x14ac:dyDescent="0.2">
      <c r="A24" s="158" t="s">
        <v>540</v>
      </c>
      <c r="B24" s="27"/>
      <c r="C24" s="159">
        <v>0</v>
      </c>
      <c r="D24" s="130">
        <v>4.577</v>
      </c>
      <c r="E24" s="131">
        <v>0.83899999999999997</v>
      </c>
      <c r="F24" s="132">
        <v>0.06</v>
      </c>
      <c r="G24" s="160">
        <v>63.83</v>
      </c>
      <c r="H24" s="160">
        <v>5.34</v>
      </c>
      <c r="I24" s="162">
        <v>5.34</v>
      </c>
      <c r="J24" s="42">
        <v>0.127</v>
      </c>
    </row>
    <row r="25" spans="1:10" ht="27.75" customHeight="1" x14ac:dyDescent="0.2">
      <c r="A25" s="158" t="s">
        <v>541</v>
      </c>
      <c r="B25" s="27"/>
      <c r="C25" s="159">
        <v>0</v>
      </c>
      <c r="D25" s="130">
        <v>4.577</v>
      </c>
      <c r="E25" s="131">
        <v>0.83899999999999997</v>
      </c>
      <c r="F25" s="132">
        <v>0.06</v>
      </c>
      <c r="G25" s="160">
        <v>95.15</v>
      </c>
      <c r="H25" s="160">
        <v>5.34</v>
      </c>
      <c r="I25" s="162">
        <v>5.34</v>
      </c>
      <c r="J25" s="42">
        <v>0.127</v>
      </c>
    </row>
    <row r="26" spans="1:10" ht="27.75" customHeight="1" x14ac:dyDescent="0.2">
      <c r="A26" s="158" t="s">
        <v>542</v>
      </c>
      <c r="B26" s="27"/>
      <c r="C26" s="159">
        <v>0</v>
      </c>
      <c r="D26" s="130">
        <v>4.577</v>
      </c>
      <c r="E26" s="131">
        <v>0.83899999999999997</v>
      </c>
      <c r="F26" s="132">
        <v>0.06</v>
      </c>
      <c r="G26" s="160">
        <v>187.33</v>
      </c>
      <c r="H26" s="160">
        <v>5.34</v>
      </c>
      <c r="I26" s="162">
        <v>5.34</v>
      </c>
      <c r="J26" s="42">
        <v>0.127</v>
      </c>
    </row>
    <row r="27" spans="1:10" ht="27.75" customHeight="1" x14ac:dyDescent="0.2">
      <c r="A27" s="158" t="s">
        <v>472</v>
      </c>
      <c r="B27" s="27"/>
      <c r="C27" s="163" t="s">
        <v>469</v>
      </c>
      <c r="D27" s="133">
        <v>17.648</v>
      </c>
      <c r="E27" s="134">
        <v>2.4460000000000002</v>
      </c>
      <c r="F27" s="132">
        <v>0.93300000000000005</v>
      </c>
      <c r="G27" s="195">
        <v>0</v>
      </c>
      <c r="H27" s="195">
        <v>0</v>
      </c>
      <c r="I27" s="195">
        <v>0</v>
      </c>
      <c r="J27" s="195">
        <v>0</v>
      </c>
    </row>
    <row r="28" spans="1:10" ht="27.75" customHeight="1" x14ac:dyDescent="0.2">
      <c r="A28" s="158" t="s">
        <v>473</v>
      </c>
      <c r="B28" s="27"/>
      <c r="C28" s="163">
        <v>0</v>
      </c>
      <c r="D28" s="130">
        <v>-6.7439999999999998</v>
      </c>
      <c r="E28" s="131">
        <v>-1.276</v>
      </c>
      <c r="F28" s="132">
        <v>-9.4E-2</v>
      </c>
      <c r="G28" s="160">
        <v>0</v>
      </c>
      <c r="H28" s="195">
        <v>0</v>
      </c>
      <c r="I28" s="195">
        <v>0</v>
      </c>
      <c r="J28" s="195">
        <v>0</v>
      </c>
    </row>
    <row r="29" spans="1:10" ht="27.75" customHeight="1" x14ac:dyDescent="0.2">
      <c r="A29" s="158" t="s">
        <v>474</v>
      </c>
      <c r="B29" s="27"/>
      <c r="C29" s="163">
        <v>0</v>
      </c>
      <c r="D29" s="130">
        <v>-6.7439999999999998</v>
      </c>
      <c r="E29" s="131">
        <v>-1.276</v>
      </c>
      <c r="F29" s="132">
        <v>-9.4E-2</v>
      </c>
      <c r="G29" s="160">
        <v>0</v>
      </c>
      <c r="H29" s="195">
        <v>0</v>
      </c>
      <c r="I29" s="195">
        <v>0</v>
      </c>
      <c r="J29" s="42">
        <v>0.216</v>
      </c>
    </row>
    <row r="30" spans="1:10" ht="27.75" customHeight="1" x14ac:dyDescent="0.2">
      <c r="A30" s="161" t="s">
        <v>666</v>
      </c>
      <c r="B30" s="27"/>
      <c r="C30" s="163" t="s">
        <v>641</v>
      </c>
      <c r="D30" s="130">
        <v>5.6680000000000001</v>
      </c>
      <c r="E30" s="131">
        <v>1.0720000000000001</v>
      </c>
      <c r="F30" s="132">
        <v>7.9000000000000001E-2</v>
      </c>
      <c r="G30" s="160">
        <v>4.74</v>
      </c>
      <c r="H30" s="195">
        <v>0</v>
      </c>
      <c r="I30" s="195">
        <v>0</v>
      </c>
      <c r="J30" s="195">
        <v>0</v>
      </c>
    </row>
    <row r="31" spans="1:10" ht="27.75" customHeight="1" x14ac:dyDescent="0.2">
      <c r="A31" s="161" t="s">
        <v>543</v>
      </c>
      <c r="B31" s="27"/>
      <c r="C31" s="163" t="s">
        <v>467</v>
      </c>
      <c r="D31" s="130">
        <v>5.6680000000000001</v>
      </c>
      <c r="E31" s="131">
        <v>1.0720000000000001</v>
      </c>
      <c r="F31" s="132">
        <v>7.9000000000000001E-2</v>
      </c>
      <c r="G31" s="195">
        <v>0</v>
      </c>
      <c r="H31" s="195">
        <v>0</v>
      </c>
      <c r="I31" s="195">
        <v>0</v>
      </c>
      <c r="J31" s="195">
        <v>0</v>
      </c>
    </row>
    <row r="32" spans="1:10" ht="27.75" customHeight="1" x14ac:dyDescent="0.2">
      <c r="A32" s="161" t="s">
        <v>667</v>
      </c>
      <c r="B32" s="27"/>
      <c r="C32" s="163" t="s">
        <v>640</v>
      </c>
      <c r="D32" s="130">
        <v>5.8029999999999999</v>
      </c>
      <c r="E32" s="131">
        <v>1.0980000000000001</v>
      </c>
      <c r="F32" s="132">
        <v>0.08</v>
      </c>
      <c r="G32" s="160">
        <v>6.41</v>
      </c>
      <c r="H32" s="195">
        <v>0</v>
      </c>
      <c r="I32" s="195">
        <v>0</v>
      </c>
      <c r="J32" s="195">
        <v>0</v>
      </c>
    </row>
    <row r="33" spans="1:10" ht="27.75" customHeight="1" x14ac:dyDescent="0.2">
      <c r="A33" s="161" t="s">
        <v>668</v>
      </c>
      <c r="B33" s="27"/>
      <c r="C33" s="163" t="s">
        <v>640</v>
      </c>
      <c r="D33" s="130">
        <v>5.8029999999999999</v>
      </c>
      <c r="E33" s="131">
        <v>1.0980000000000001</v>
      </c>
      <c r="F33" s="132">
        <v>0.08</v>
      </c>
      <c r="G33" s="160">
        <v>7.83</v>
      </c>
      <c r="H33" s="195">
        <v>0</v>
      </c>
      <c r="I33" s="195">
        <v>0</v>
      </c>
      <c r="J33" s="195">
        <v>0</v>
      </c>
    </row>
    <row r="34" spans="1:10" ht="27.75" customHeight="1" x14ac:dyDescent="0.2">
      <c r="A34" s="161" t="s">
        <v>669</v>
      </c>
      <c r="B34" s="27"/>
      <c r="C34" s="163" t="s">
        <v>640</v>
      </c>
      <c r="D34" s="130">
        <v>5.8029999999999999</v>
      </c>
      <c r="E34" s="131">
        <v>1.0980000000000001</v>
      </c>
      <c r="F34" s="132">
        <v>0.08</v>
      </c>
      <c r="G34" s="160">
        <v>8.77</v>
      </c>
      <c r="H34" s="195">
        <v>0</v>
      </c>
      <c r="I34" s="195">
        <v>0</v>
      </c>
      <c r="J34" s="195">
        <v>0</v>
      </c>
    </row>
    <row r="35" spans="1:10" ht="27.75" customHeight="1" x14ac:dyDescent="0.2">
      <c r="A35" s="161" t="s">
        <v>670</v>
      </c>
      <c r="B35" s="27"/>
      <c r="C35" s="163" t="s">
        <v>640</v>
      </c>
      <c r="D35" s="130">
        <v>5.8029999999999999</v>
      </c>
      <c r="E35" s="131">
        <v>1.0980000000000001</v>
      </c>
      <c r="F35" s="132">
        <v>0.08</v>
      </c>
      <c r="G35" s="160">
        <v>11.46</v>
      </c>
      <c r="H35" s="195">
        <v>0</v>
      </c>
      <c r="I35" s="195">
        <v>0</v>
      </c>
      <c r="J35" s="195">
        <v>0</v>
      </c>
    </row>
    <row r="36" spans="1:10" ht="27.75" customHeight="1" x14ac:dyDescent="0.2">
      <c r="A36" s="161" t="s">
        <v>671</v>
      </c>
      <c r="B36" s="27"/>
      <c r="C36" s="163" t="s">
        <v>640</v>
      </c>
      <c r="D36" s="130">
        <v>5.8029999999999999</v>
      </c>
      <c r="E36" s="131">
        <v>1.0980000000000001</v>
      </c>
      <c r="F36" s="132">
        <v>0.08</v>
      </c>
      <c r="G36" s="160">
        <v>20.37</v>
      </c>
      <c r="H36" s="195">
        <v>0</v>
      </c>
      <c r="I36" s="195">
        <v>0</v>
      </c>
      <c r="J36" s="195">
        <v>0</v>
      </c>
    </row>
    <row r="37" spans="1:10" ht="27.75" customHeight="1" x14ac:dyDescent="0.2">
      <c r="A37" s="161" t="s">
        <v>475</v>
      </c>
      <c r="B37" s="27"/>
      <c r="C37" s="163" t="s">
        <v>468</v>
      </c>
      <c r="D37" s="130">
        <v>5.8029999999999999</v>
      </c>
      <c r="E37" s="131">
        <v>1.0980000000000001</v>
      </c>
      <c r="F37" s="132">
        <v>0.08</v>
      </c>
      <c r="G37" s="195">
        <v>0</v>
      </c>
      <c r="H37" s="195">
        <v>0</v>
      </c>
      <c r="I37" s="195">
        <v>0</v>
      </c>
      <c r="J37" s="195">
        <v>0</v>
      </c>
    </row>
    <row r="38" spans="1:10" ht="27.75" customHeight="1" x14ac:dyDescent="0.2">
      <c r="A38" s="161" t="s">
        <v>544</v>
      </c>
      <c r="B38" s="27"/>
      <c r="C38" s="163">
        <v>0</v>
      </c>
      <c r="D38" s="130">
        <v>3.653</v>
      </c>
      <c r="E38" s="131">
        <v>0.67</v>
      </c>
      <c r="F38" s="132">
        <v>4.8000000000000001E-2</v>
      </c>
      <c r="G38" s="160">
        <v>7.83</v>
      </c>
      <c r="H38" s="160">
        <v>4.26</v>
      </c>
      <c r="I38" s="162">
        <v>4.26</v>
      </c>
      <c r="J38" s="42">
        <v>0.10199999999999999</v>
      </c>
    </row>
    <row r="39" spans="1:10" ht="27.75" customHeight="1" x14ac:dyDescent="0.2">
      <c r="A39" s="161" t="s">
        <v>545</v>
      </c>
      <c r="B39" s="27"/>
      <c r="C39" s="163">
        <v>0</v>
      </c>
      <c r="D39" s="130">
        <v>3.653</v>
      </c>
      <c r="E39" s="131">
        <v>0.67</v>
      </c>
      <c r="F39" s="132">
        <v>4.8000000000000001E-2</v>
      </c>
      <c r="G39" s="160">
        <v>33.75</v>
      </c>
      <c r="H39" s="160">
        <v>4.26</v>
      </c>
      <c r="I39" s="162">
        <v>4.26</v>
      </c>
      <c r="J39" s="42">
        <v>0.10199999999999999</v>
      </c>
    </row>
    <row r="40" spans="1:10" ht="27.75" customHeight="1" x14ac:dyDescent="0.2">
      <c r="A40" s="161" t="s">
        <v>546</v>
      </c>
      <c r="B40" s="27"/>
      <c r="C40" s="163">
        <v>0</v>
      </c>
      <c r="D40" s="130">
        <v>3.653</v>
      </c>
      <c r="E40" s="131">
        <v>0.67</v>
      </c>
      <c r="F40" s="132">
        <v>4.8000000000000001E-2</v>
      </c>
      <c r="G40" s="160">
        <v>50.94</v>
      </c>
      <c r="H40" s="160">
        <v>4.26</v>
      </c>
      <c r="I40" s="162">
        <v>4.26</v>
      </c>
      <c r="J40" s="42">
        <v>0.10199999999999999</v>
      </c>
    </row>
    <row r="41" spans="1:10" ht="27.75" customHeight="1" x14ac:dyDescent="0.2">
      <c r="A41" s="161" t="s">
        <v>547</v>
      </c>
      <c r="B41" s="27"/>
      <c r="C41" s="163">
        <v>0</v>
      </c>
      <c r="D41" s="130">
        <v>3.653</v>
      </c>
      <c r="E41" s="131">
        <v>0.67</v>
      </c>
      <c r="F41" s="132">
        <v>4.8000000000000001E-2</v>
      </c>
      <c r="G41" s="160">
        <v>75.94</v>
      </c>
      <c r="H41" s="160">
        <v>4.26</v>
      </c>
      <c r="I41" s="162">
        <v>4.26</v>
      </c>
      <c r="J41" s="42">
        <v>0.10199999999999999</v>
      </c>
    </row>
    <row r="42" spans="1:10" ht="27.75" customHeight="1" x14ac:dyDescent="0.2">
      <c r="A42" s="161" t="s">
        <v>548</v>
      </c>
      <c r="B42" s="27"/>
      <c r="C42" s="163">
        <v>0</v>
      </c>
      <c r="D42" s="130">
        <v>3.653</v>
      </c>
      <c r="E42" s="131">
        <v>0.67</v>
      </c>
      <c r="F42" s="132">
        <v>4.8000000000000001E-2</v>
      </c>
      <c r="G42" s="160">
        <v>149.51</v>
      </c>
      <c r="H42" s="160">
        <v>4.26</v>
      </c>
      <c r="I42" s="162">
        <v>4.26</v>
      </c>
      <c r="J42" s="42">
        <v>0.10199999999999999</v>
      </c>
    </row>
    <row r="43" spans="1:10" ht="27.75" customHeight="1" x14ac:dyDescent="0.2">
      <c r="A43" s="161" t="s">
        <v>549</v>
      </c>
      <c r="B43" s="27"/>
      <c r="C43" s="163">
        <v>0</v>
      </c>
      <c r="D43" s="130">
        <v>3.444</v>
      </c>
      <c r="E43" s="131">
        <v>0.58499999999999996</v>
      </c>
      <c r="F43" s="132">
        <v>3.9E-2</v>
      </c>
      <c r="G43" s="160">
        <v>9.0299999999999994</v>
      </c>
      <c r="H43" s="160">
        <v>6.15</v>
      </c>
      <c r="I43" s="162">
        <v>6.15</v>
      </c>
      <c r="J43" s="42">
        <v>9.4E-2</v>
      </c>
    </row>
    <row r="44" spans="1:10" ht="27.75" customHeight="1" x14ac:dyDescent="0.2">
      <c r="A44" s="161" t="s">
        <v>550</v>
      </c>
      <c r="B44" s="27"/>
      <c r="C44" s="163">
        <v>0</v>
      </c>
      <c r="D44" s="130">
        <v>3.444</v>
      </c>
      <c r="E44" s="131">
        <v>0.58499999999999996</v>
      </c>
      <c r="F44" s="132">
        <v>3.9E-2</v>
      </c>
      <c r="G44" s="160">
        <v>47.34</v>
      </c>
      <c r="H44" s="160">
        <v>6.15</v>
      </c>
      <c r="I44" s="162">
        <v>6.15</v>
      </c>
      <c r="J44" s="42">
        <v>9.4E-2</v>
      </c>
    </row>
    <row r="45" spans="1:10" ht="27.75" customHeight="1" x14ac:dyDescent="0.2">
      <c r="A45" s="161" t="s">
        <v>551</v>
      </c>
      <c r="B45" s="27"/>
      <c r="C45" s="163">
        <v>0</v>
      </c>
      <c r="D45" s="130">
        <v>3.444</v>
      </c>
      <c r="E45" s="131">
        <v>0.58499999999999996</v>
      </c>
      <c r="F45" s="132">
        <v>3.9E-2</v>
      </c>
      <c r="G45" s="160">
        <v>72.73</v>
      </c>
      <c r="H45" s="160">
        <v>6.15</v>
      </c>
      <c r="I45" s="162">
        <v>6.15</v>
      </c>
      <c r="J45" s="42">
        <v>9.4E-2</v>
      </c>
    </row>
    <row r="46" spans="1:10" ht="27.75" customHeight="1" x14ac:dyDescent="0.2">
      <c r="A46" s="161" t="s">
        <v>552</v>
      </c>
      <c r="B46" s="27"/>
      <c r="C46" s="163">
        <v>0</v>
      </c>
      <c r="D46" s="130">
        <v>3.444</v>
      </c>
      <c r="E46" s="131">
        <v>0.58499999999999996</v>
      </c>
      <c r="F46" s="132">
        <v>3.9E-2</v>
      </c>
      <c r="G46" s="160">
        <v>109.67</v>
      </c>
      <c r="H46" s="160">
        <v>6.15</v>
      </c>
      <c r="I46" s="162">
        <v>6.15</v>
      </c>
      <c r="J46" s="42">
        <v>9.4E-2</v>
      </c>
    </row>
    <row r="47" spans="1:10" ht="27.75" customHeight="1" x14ac:dyDescent="0.2">
      <c r="A47" s="161" t="s">
        <v>553</v>
      </c>
      <c r="B47" s="27"/>
      <c r="C47" s="163">
        <v>0</v>
      </c>
      <c r="D47" s="130">
        <v>3.444</v>
      </c>
      <c r="E47" s="131">
        <v>0.58499999999999996</v>
      </c>
      <c r="F47" s="132">
        <v>3.9E-2</v>
      </c>
      <c r="G47" s="160">
        <v>218.38</v>
      </c>
      <c r="H47" s="160">
        <v>6.15</v>
      </c>
      <c r="I47" s="162">
        <v>6.15</v>
      </c>
      <c r="J47" s="42">
        <v>9.4E-2</v>
      </c>
    </row>
    <row r="48" spans="1:10" ht="27.75" customHeight="1" x14ac:dyDescent="0.2">
      <c r="A48" s="161" t="s">
        <v>554</v>
      </c>
      <c r="B48" s="27"/>
      <c r="C48" s="163">
        <v>0</v>
      </c>
      <c r="D48" s="130">
        <v>2.2490000000000001</v>
      </c>
      <c r="E48" s="131">
        <v>0.34200000000000003</v>
      </c>
      <c r="F48" s="132">
        <v>0.02</v>
      </c>
      <c r="G48" s="160">
        <v>94.84</v>
      </c>
      <c r="H48" s="160">
        <v>8.1</v>
      </c>
      <c r="I48" s="162">
        <v>8.1</v>
      </c>
      <c r="J48" s="42">
        <v>5.3999999999999999E-2</v>
      </c>
    </row>
    <row r="49" spans="1:10" ht="27.75" customHeight="1" x14ac:dyDescent="0.2">
      <c r="A49" s="161" t="s">
        <v>555</v>
      </c>
      <c r="B49" s="27"/>
      <c r="C49" s="163">
        <v>0</v>
      </c>
      <c r="D49" s="130">
        <v>2.2490000000000001</v>
      </c>
      <c r="E49" s="131">
        <v>0.34200000000000003</v>
      </c>
      <c r="F49" s="132">
        <v>0.02</v>
      </c>
      <c r="G49" s="160">
        <v>315.14</v>
      </c>
      <c r="H49" s="160">
        <v>8.1</v>
      </c>
      <c r="I49" s="162">
        <v>8.1</v>
      </c>
      <c r="J49" s="42">
        <v>5.3999999999999999E-2</v>
      </c>
    </row>
    <row r="50" spans="1:10" ht="27.75" customHeight="1" x14ac:dyDescent="0.2">
      <c r="A50" s="161" t="s">
        <v>556</v>
      </c>
      <c r="B50" s="27"/>
      <c r="C50" s="163">
        <v>0</v>
      </c>
      <c r="D50" s="130">
        <v>2.2490000000000001</v>
      </c>
      <c r="E50" s="131">
        <v>0.34200000000000003</v>
      </c>
      <c r="F50" s="132">
        <v>0.02</v>
      </c>
      <c r="G50" s="160">
        <v>733.81</v>
      </c>
      <c r="H50" s="160">
        <v>8.1</v>
      </c>
      <c r="I50" s="162">
        <v>8.1</v>
      </c>
      <c r="J50" s="42">
        <v>5.3999999999999999E-2</v>
      </c>
    </row>
    <row r="51" spans="1:10" ht="27.75" customHeight="1" x14ac:dyDescent="0.2">
      <c r="A51" s="161" t="s">
        <v>557</v>
      </c>
      <c r="B51" s="27"/>
      <c r="C51" s="163">
        <v>0</v>
      </c>
      <c r="D51" s="130">
        <v>2.2490000000000001</v>
      </c>
      <c r="E51" s="131">
        <v>0.34200000000000003</v>
      </c>
      <c r="F51" s="132">
        <v>0.02</v>
      </c>
      <c r="G51" s="160">
        <v>1502.66</v>
      </c>
      <c r="H51" s="160">
        <v>8.1</v>
      </c>
      <c r="I51" s="162">
        <v>8.1</v>
      </c>
      <c r="J51" s="42">
        <v>5.3999999999999999E-2</v>
      </c>
    </row>
    <row r="52" spans="1:10" ht="27.75" customHeight="1" x14ac:dyDescent="0.2">
      <c r="A52" s="161" t="s">
        <v>558</v>
      </c>
      <c r="B52" s="27"/>
      <c r="C52" s="163">
        <v>0</v>
      </c>
      <c r="D52" s="130">
        <v>2.2490000000000001</v>
      </c>
      <c r="E52" s="131">
        <v>0.34200000000000003</v>
      </c>
      <c r="F52" s="132">
        <v>0.02</v>
      </c>
      <c r="G52" s="160">
        <v>3849.63</v>
      </c>
      <c r="H52" s="160">
        <v>8.1</v>
      </c>
      <c r="I52" s="162">
        <v>8.1</v>
      </c>
      <c r="J52" s="42">
        <v>5.3999999999999999E-2</v>
      </c>
    </row>
    <row r="53" spans="1:10" ht="27.75" customHeight="1" x14ac:dyDescent="0.2">
      <c r="A53" s="161" t="s">
        <v>476</v>
      </c>
      <c r="B53" s="27"/>
      <c r="C53" s="163" t="s">
        <v>469</v>
      </c>
      <c r="D53" s="133">
        <v>14.086</v>
      </c>
      <c r="E53" s="134">
        <v>1.952</v>
      </c>
      <c r="F53" s="132">
        <v>0.74399999999999999</v>
      </c>
      <c r="G53" s="195">
        <v>0</v>
      </c>
      <c r="H53" s="195">
        <v>0</v>
      </c>
      <c r="I53" s="195">
        <v>0</v>
      </c>
      <c r="J53" s="195">
        <v>0</v>
      </c>
    </row>
    <row r="54" spans="1:10" ht="27.75" customHeight="1" x14ac:dyDescent="0.2">
      <c r="A54" s="161" t="s">
        <v>477</v>
      </c>
      <c r="B54" s="27"/>
      <c r="C54" s="163">
        <v>0</v>
      </c>
      <c r="D54" s="130">
        <v>-6.7439999999999998</v>
      </c>
      <c r="E54" s="131">
        <v>-1.276</v>
      </c>
      <c r="F54" s="132">
        <v>-9.4E-2</v>
      </c>
      <c r="G54" s="160">
        <v>0</v>
      </c>
      <c r="H54" s="195">
        <v>0</v>
      </c>
      <c r="I54" s="195">
        <v>0</v>
      </c>
      <c r="J54" s="195">
        <v>0</v>
      </c>
    </row>
    <row r="55" spans="1:10" ht="27.75" customHeight="1" x14ac:dyDescent="0.2">
      <c r="A55" s="161" t="s">
        <v>478</v>
      </c>
      <c r="B55" s="27"/>
      <c r="C55" s="163">
        <v>0</v>
      </c>
      <c r="D55" s="130">
        <v>-5.5910000000000002</v>
      </c>
      <c r="E55" s="131">
        <v>-1.0369999999999999</v>
      </c>
      <c r="F55" s="132">
        <v>-7.4999999999999997E-2</v>
      </c>
      <c r="G55" s="160">
        <v>0</v>
      </c>
      <c r="H55" s="195">
        <v>0</v>
      </c>
      <c r="I55" s="195">
        <v>0</v>
      </c>
      <c r="J55" s="195">
        <v>0</v>
      </c>
    </row>
    <row r="56" spans="1:10" ht="27.75" customHeight="1" x14ac:dyDescent="0.2">
      <c r="A56" s="161" t="s">
        <v>479</v>
      </c>
      <c r="B56" s="27"/>
      <c r="C56" s="163">
        <v>0</v>
      </c>
      <c r="D56" s="130">
        <v>-6.7439999999999998</v>
      </c>
      <c r="E56" s="131">
        <v>-1.276</v>
      </c>
      <c r="F56" s="132">
        <v>-9.4E-2</v>
      </c>
      <c r="G56" s="160">
        <v>0</v>
      </c>
      <c r="H56" s="195">
        <v>0</v>
      </c>
      <c r="I56" s="195">
        <v>0</v>
      </c>
      <c r="J56" s="42">
        <v>0.216</v>
      </c>
    </row>
    <row r="57" spans="1:10" ht="27.75" customHeight="1" x14ac:dyDescent="0.2">
      <c r="A57" s="161" t="s">
        <v>480</v>
      </c>
      <c r="B57" s="27"/>
      <c r="C57" s="163">
        <v>0</v>
      </c>
      <c r="D57" s="130">
        <v>-5.5910000000000002</v>
      </c>
      <c r="E57" s="131">
        <v>-1.0369999999999999</v>
      </c>
      <c r="F57" s="132">
        <v>-7.4999999999999997E-2</v>
      </c>
      <c r="G57" s="160">
        <v>0</v>
      </c>
      <c r="H57" s="195">
        <v>0</v>
      </c>
      <c r="I57" s="195">
        <v>0</v>
      </c>
      <c r="J57" s="42">
        <v>0.16</v>
      </c>
    </row>
    <row r="58" spans="1:10" ht="27.75" customHeight="1" x14ac:dyDescent="0.2">
      <c r="A58" s="161" t="s">
        <v>481</v>
      </c>
      <c r="B58" s="27"/>
      <c r="C58" s="163">
        <v>0</v>
      </c>
      <c r="D58" s="130">
        <v>-3.4140000000000001</v>
      </c>
      <c r="E58" s="131">
        <v>-0.57999999999999996</v>
      </c>
      <c r="F58" s="132">
        <v>-3.9E-2</v>
      </c>
      <c r="G58" s="160">
        <v>0</v>
      </c>
      <c r="H58" s="195">
        <v>0</v>
      </c>
      <c r="I58" s="195">
        <v>0</v>
      </c>
      <c r="J58" s="42">
        <v>0.13300000000000001</v>
      </c>
    </row>
    <row r="59" spans="1:10" ht="27.75" customHeight="1" x14ac:dyDescent="0.2">
      <c r="A59" s="158" t="s">
        <v>672</v>
      </c>
      <c r="B59" s="27"/>
      <c r="C59" s="163" t="s">
        <v>641</v>
      </c>
      <c r="D59" s="130">
        <v>4.3390000000000004</v>
      </c>
      <c r="E59" s="131">
        <v>0.82099999999999995</v>
      </c>
      <c r="F59" s="132">
        <v>0.06</v>
      </c>
      <c r="G59" s="160">
        <v>3.62</v>
      </c>
      <c r="H59" s="195">
        <v>0</v>
      </c>
      <c r="I59" s="195">
        <v>0</v>
      </c>
      <c r="J59" s="195">
        <v>0</v>
      </c>
    </row>
    <row r="60" spans="1:10" ht="27.75" customHeight="1" x14ac:dyDescent="0.2">
      <c r="A60" s="158" t="s">
        <v>703</v>
      </c>
      <c r="B60" s="27"/>
      <c r="C60" s="163" t="s">
        <v>467</v>
      </c>
      <c r="D60" s="130">
        <v>4.3390000000000004</v>
      </c>
      <c r="E60" s="131">
        <v>0.82099999999999995</v>
      </c>
      <c r="F60" s="132">
        <v>0.06</v>
      </c>
      <c r="G60" s="195">
        <v>0</v>
      </c>
      <c r="H60" s="195">
        <v>0</v>
      </c>
      <c r="I60" s="195">
        <v>0</v>
      </c>
      <c r="J60" s="195">
        <v>0</v>
      </c>
    </row>
    <row r="61" spans="1:10" ht="27.75" customHeight="1" x14ac:dyDescent="0.2">
      <c r="A61" s="158" t="s">
        <v>673</v>
      </c>
      <c r="B61" s="27"/>
      <c r="C61" s="163" t="s">
        <v>640</v>
      </c>
      <c r="D61" s="130">
        <v>4.4429999999999996</v>
      </c>
      <c r="E61" s="131">
        <v>0.84</v>
      </c>
      <c r="F61" s="132">
        <v>6.2E-2</v>
      </c>
      <c r="G61" s="160">
        <v>4.9000000000000004</v>
      </c>
      <c r="H61" s="195">
        <v>0</v>
      </c>
      <c r="I61" s="195">
        <v>0</v>
      </c>
      <c r="J61" s="195">
        <v>0</v>
      </c>
    </row>
    <row r="62" spans="1:10" ht="27.75" customHeight="1" x14ac:dyDescent="0.2">
      <c r="A62" s="158" t="s">
        <v>674</v>
      </c>
      <c r="B62" s="27"/>
      <c r="C62" s="163" t="s">
        <v>640</v>
      </c>
      <c r="D62" s="130">
        <v>4.4429999999999996</v>
      </c>
      <c r="E62" s="131">
        <v>0.84</v>
      </c>
      <c r="F62" s="132">
        <v>6.2E-2</v>
      </c>
      <c r="G62" s="160">
        <v>5.99</v>
      </c>
      <c r="H62" s="195">
        <v>0</v>
      </c>
      <c r="I62" s="195">
        <v>0</v>
      </c>
      <c r="J62" s="195">
        <v>0</v>
      </c>
    </row>
    <row r="63" spans="1:10" ht="27.75" customHeight="1" x14ac:dyDescent="0.2">
      <c r="A63" s="158" t="s">
        <v>675</v>
      </c>
      <c r="B63" s="27"/>
      <c r="C63" s="163" t="s">
        <v>640</v>
      </c>
      <c r="D63" s="130">
        <v>4.4429999999999996</v>
      </c>
      <c r="E63" s="131">
        <v>0.84</v>
      </c>
      <c r="F63" s="132">
        <v>6.2E-2</v>
      </c>
      <c r="G63" s="160">
        <v>6.71</v>
      </c>
      <c r="H63" s="195">
        <v>0</v>
      </c>
      <c r="I63" s="195">
        <v>0</v>
      </c>
      <c r="J63" s="195">
        <v>0</v>
      </c>
    </row>
    <row r="64" spans="1:10" ht="27.75" customHeight="1" x14ac:dyDescent="0.2">
      <c r="A64" s="158" t="s">
        <v>676</v>
      </c>
      <c r="B64" s="27"/>
      <c r="C64" s="163" t="s">
        <v>640</v>
      </c>
      <c r="D64" s="130">
        <v>4.4429999999999996</v>
      </c>
      <c r="E64" s="131">
        <v>0.84</v>
      </c>
      <c r="F64" s="132">
        <v>6.2E-2</v>
      </c>
      <c r="G64" s="160">
        <v>8.77</v>
      </c>
      <c r="H64" s="195">
        <v>0</v>
      </c>
      <c r="I64" s="195">
        <v>0</v>
      </c>
      <c r="J64" s="195">
        <v>0</v>
      </c>
    </row>
    <row r="65" spans="1:10" ht="27.75" customHeight="1" x14ac:dyDescent="0.2">
      <c r="A65" s="158" t="s">
        <v>677</v>
      </c>
      <c r="B65" s="27"/>
      <c r="C65" s="163" t="s">
        <v>640</v>
      </c>
      <c r="D65" s="130">
        <v>4.4429999999999996</v>
      </c>
      <c r="E65" s="131">
        <v>0.84</v>
      </c>
      <c r="F65" s="132">
        <v>6.2E-2</v>
      </c>
      <c r="G65" s="160">
        <v>15.59</v>
      </c>
      <c r="H65" s="195">
        <v>0</v>
      </c>
      <c r="I65" s="195">
        <v>0</v>
      </c>
      <c r="J65" s="195">
        <v>0</v>
      </c>
    </row>
    <row r="66" spans="1:10" ht="27.75" customHeight="1" x14ac:dyDescent="0.2">
      <c r="A66" s="158" t="s">
        <v>482</v>
      </c>
      <c r="B66" s="27"/>
      <c r="C66" s="163" t="s">
        <v>468</v>
      </c>
      <c r="D66" s="130">
        <v>4.4429999999999996</v>
      </c>
      <c r="E66" s="131">
        <v>0.84</v>
      </c>
      <c r="F66" s="132">
        <v>6.2E-2</v>
      </c>
      <c r="G66" s="195">
        <v>0</v>
      </c>
      <c r="H66" s="195">
        <v>0</v>
      </c>
      <c r="I66" s="195">
        <v>0</v>
      </c>
      <c r="J66" s="195">
        <v>0</v>
      </c>
    </row>
    <row r="67" spans="1:10" ht="27.75" customHeight="1" x14ac:dyDescent="0.2">
      <c r="A67" s="158" t="s">
        <v>619</v>
      </c>
      <c r="B67" s="27"/>
      <c r="C67" s="163">
        <v>0</v>
      </c>
      <c r="D67" s="130">
        <v>2.7970000000000002</v>
      </c>
      <c r="E67" s="131">
        <v>0.51300000000000001</v>
      </c>
      <c r="F67" s="132">
        <v>3.6999999999999998E-2</v>
      </c>
      <c r="G67" s="160">
        <v>5.99</v>
      </c>
      <c r="H67" s="160">
        <v>3.26</v>
      </c>
      <c r="I67" s="162">
        <v>3.26</v>
      </c>
      <c r="J67" s="42">
        <v>7.8E-2</v>
      </c>
    </row>
    <row r="68" spans="1:10" ht="27.75" customHeight="1" x14ac:dyDescent="0.2">
      <c r="A68" s="158" t="s">
        <v>620</v>
      </c>
      <c r="B68" s="27"/>
      <c r="C68" s="163">
        <v>0</v>
      </c>
      <c r="D68" s="130">
        <v>2.7970000000000002</v>
      </c>
      <c r="E68" s="131">
        <v>0.51300000000000001</v>
      </c>
      <c r="F68" s="132">
        <v>3.6999999999999998E-2</v>
      </c>
      <c r="G68" s="160">
        <v>25.83</v>
      </c>
      <c r="H68" s="160">
        <v>3.26</v>
      </c>
      <c r="I68" s="162">
        <v>3.26</v>
      </c>
      <c r="J68" s="42">
        <v>7.8E-2</v>
      </c>
    </row>
    <row r="69" spans="1:10" ht="27.75" customHeight="1" x14ac:dyDescent="0.2">
      <c r="A69" s="158" t="s">
        <v>621</v>
      </c>
      <c r="B69" s="27"/>
      <c r="C69" s="163">
        <v>0</v>
      </c>
      <c r="D69" s="130">
        <v>2.7970000000000002</v>
      </c>
      <c r="E69" s="131">
        <v>0.51300000000000001</v>
      </c>
      <c r="F69" s="132">
        <v>3.6999999999999998E-2</v>
      </c>
      <c r="G69" s="160">
        <v>38.99</v>
      </c>
      <c r="H69" s="160">
        <v>3.26</v>
      </c>
      <c r="I69" s="162">
        <v>3.26</v>
      </c>
      <c r="J69" s="42">
        <v>7.8E-2</v>
      </c>
    </row>
    <row r="70" spans="1:10" ht="27.75" customHeight="1" x14ac:dyDescent="0.2">
      <c r="A70" s="158" t="s">
        <v>622</v>
      </c>
      <c r="B70" s="27"/>
      <c r="C70" s="163">
        <v>0</v>
      </c>
      <c r="D70" s="130">
        <v>2.7970000000000002</v>
      </c>
      <c r="E70" s="131">
        <v>0.51300000000000001</v>
      </c>
      <c r="F70" s="132">
        <v>3.6999999999999998E-2</v>
      </c>
      <c r="G70" s="160">
        <v>58.13</v>
      </c>
      <c r="H70" s="160">
        <v>3.26</v>
      </c>
      <c r="I70" s="162">
        <v>3.26</v>
      </c>
      <c r="J70" s="42">
        <v>7.8E-2</v>
      </c>
    </row>
    <row r="71" spans="1:10" ht="27.75" customHeight="1" x14ac:dyDescent="0.2">
      <c r="A71" s="158" t="s">
        <v>623</v>
      </c>
      <c r="B71" s="27"/>
      <c r="C71" s="163">
        <v>0</v>
      </c>
      <c r="D71" s="130">
        <v>2.7970000000000002</v>
      </c>
      <c r="E71" s="131">
        <v>0.51300000000000001</v>
      </c>
      <c r="F71" s="132">
        <v>3.6999999999999998E-2</v>
      </c>
      <c r="G71" s="160">
        <v>114.45</v>
      </c>
      <c r="H71" s="160">
        <v>3.26</v>
      </c>
      <c r="I71" s="162">
        <v>3.26</v>
      </c>
      <c r="J71" s="42">
        <v>7.8E-2</v>
      </c>
    </row>
    <row r="72" spans="1:10" ht="27.75" customHeight="1" x14ac:dyDescent="0.2">
      <c r="A72" s="158" t="s">
        <v>624</v>
      </c>
      <c r="B72" s="27"/>
      <c r="C72" s="163">
        <v>0</v>
      </c>
      <c r="D72" s="130">
        <v>2.593</v>
      </c>
      <c r="E72" s="131">
        <v>0.44</v>
      </c>
      <c r="F72" s="132">
        <v>2.9000000000000001E-2</v>
      </c>
      <c r="G72" s="160">
        <v>6.79</v>
      </c>
      <c r="H72" s="160">
        <v>4.63</v>
      </c>
      <c r="I72" s="162">
        <v>4.63</v>
      </c>
      <c r="J72" s="42">
        <v>7.0999999999999994E-2</v>
      </c>
    </row>
    <row r="73" spans="1:10" ht="27.75" customHeight="1" x14ac:dyDescent="0.2">
      <c r="A73" s="158" t="s">
        <v>625</v>
      </c>
      <c r="B73" s="27"/>
      <c r="C73" s="163">
        <v>0</v>
      </c>
      <c r="D73" s="130">
        <v>2.593</v>
      </c>
      <c r="E73" s="131">
        <v>0.44</v>
      </c>
      <c r="F73" s="132">
        <v>2.9000000000000001E-2</v>
      </c>
      <c r="G73" s="160">
        <v>35.630000000000003</v>
      </c>
      <c r="H73" s="160">
        <v>4.63</v>
      </c>
      <c r="I73" s="162">
        <v>4.63</v>
      </c>
      <c r="J73" s="42">
        <v>7.0999999999999994E-2</v>
      </c>
    </row>
    <row r="74" spans="1:10" ht="27.75" customHeight="1" x14ac:dyDescent="0.2">
      <c r="A74" s="158" t="s">
        <v>626</v>
      </c>
      <c r="B74" s="27"/>
      <c r="C74" s="163">
        <v>0</v>
      </c>
      <c r="D74" s="130">
        <v>2.593</v>
      </c>
      <c r="E74" s="131">
        <v>0.44</v>
      </c>
      <c r="F74" s="132">
        <v>2.9000000000000001E-2</v>
      </c>
      <c r="G74" s="160">
        <v>54.74</v>
      </c>
      <c r="H74" s="160">
        <v>4.63</v>
      </c>
      <c r="I74" s="162">
        <v>4.63</v>
      </c>
      <c r="J74" s="42">
        <v>7.0999999999999994E-2</v>
      </c>
    </row>
    <row r="75" spans="1:10" ht="27.75" customHeight="1" x14ac:dyDescent="0.2">
      <c r="A75" s="158" t="s">
        <v>627</v>
      </c>
      <c r="B75" s="27"/>
      <c r="C75" s="163">
        <v>0</v>
      </c>
      <c r="D75" s="130">
        <v>2.593</v>
      </c>
      <c r="E75" s="131">
        <v>0.44</v>
      </c>
      <c r="F75" s="132">
        <v>2.9000000000000001E-2</v>
      </c>
      <c r="G75" s="160">
        <v>82.55</v>
      </c>
      <c r="H75" s="160">
        <v>4.63</v>
      </c>
      <c r="I75" s="162">
        <v>4.63</v>
      </c>
      <c r="J75" s="42">
        <v>7.0999999999999994E-2</v>
      </c>
    </row>
    <row r="76" spans="1:10" ht="27.75" customHeight="1" x14ac:dyDescent="0.2">
      <c r="A76" s="158" t="s">
        <v>628</v>
      </c>
      <c r="B76" s="27"/>
      <c r="C76" s="163">
        <v>0</v>
      </c>
      <c r="D76" s="130">
        <v>2.593</v>
      </c>
      <c r="E76" s="131">
        <v>0.44</v>
      </c>
      <c r="F76" s="132">
        <v>2.9000000000000001E-2</v>
      </c>
      <c r="G76" s="160">
        <v>164.37</v>
      </c>
      <c r="H76" s="160">
        <v>4.63</v>
      </c>
      <c r="I76" s="162">
        <v>4.63</v>
      </c>
      <c r="J76" s="42">
        <v>7.0999999999999994E-2</v>
      </c>
    </row>
    <row r="77" spans="1:10" ht="27.75" customHeight="1" x14ac:dyDescent="0.2">
      <c r="A77" s="158" t="s">
        <v>629</v>
      </c>
      <c r="B77" s="27"/>
      <c r="C77" s="163">
        <v>0</v>
      </c>
      <c r="D77" s="130">
        <v>1.679</v>
      </c>
      <c r="E77" s="131">
        <v>0.255</v>
      </c>
      <c r="F77" s="132">
        <v>1.4999999999999999E-2</v>
      </c>
      <c r="G77" s="160">
        <v>70.790000000000006</v>
      </c>
      <c r="H77" s="160">
        <v>6.05</v>
      </c>
      <c r="I77" s="162">
        <v>6.05</v>
      </c>
      <c r="J77" s="42">
        <v>0.04</v>
      </c>
    </row>
    <row r="78" spans="1:10" ht="27.75" customHeight="1" x14ac:dyDescent="0.2">
      <c r="A78" s="158" t="s">
        <v>630</v>
      </c>
      <c r="B78" s="27"/>
      <c r="C78" s="163">
        <v>0</v>
      </c>
      <c r="D78" s="130">
        <v>1.679</v>
      </c>
      <c r="E78" s="131">
        <v>0.255</v>
      </c>
      <c r="F78" s="132">
        <v>1.4999999999999999E-2</v>
      </c>
      <c r="G78" s="160">
        <v>235.25</v>
      </c>
      <c r="H78" s="160">
        <v>6.05</v>
      </c>
      <c r="I78" s="162">
        <v>6.05</v>
      </c>
      <c r="J78" s="42">
        <v>0.04</v>
      </c>
    </row>
    <row r="79" spans="1:10" ht="27.75" customHeight="1" x14ac:dyDescent="0.2">
      <c r="A79" s="158" t="s">
        <v>631</v>
      </c>
      <c r="B79" s="27"/>
      <c r="C79" s="163">
        <v>0</v>
      </c>
      <c r="D79" s="130">
        <v>1.679</v>
      </c>
      <c r="E79" s="131">
        <v>0.255</v>
      </c>
      <c r="F79" s="132">
        <v>1.4999999999999999E-2</v>
      </c>
      <c r="G79" s="160">
        <v>547.79</v>
      </c>
      <c r="H79" s="160">
        <v>6.05</v>
      </c>
      <c r="I79" s="162">
        <v>6.05</v>
      </c>
      <c r="J79" s="42">
        <v>0.04</v>
      </c>
    </row>
    <row r="80" spans="1:10" ht="27.75" customHeight="1" x14ac:dyDescent="0.2">
      <c r="A80" s="158" t="s">
        <v>632</v>
      </c>
      <c r="B80" s="27"/>
      <c r="C80" s="163">
        <v>0</v>
      </c>
      <c r="D80" s="130">
        <v>1.679</v>
      </c>
      <c r="E80" s="131">
        <v>0.255</v>
      </c>
      <c r="F80" s="132">
        <v>1.4999999999999999E-2</v>
      </c>
      <c r="G80" s="160">
        <v>1121.74</v>
      </c>
      <c r="H80" s="160">
        <v>6.05</v>
      </c>
      <c r="I80" s="162">
        <v>6.05</v>
      </c>
      <c r="J80" s="42">
        <v>0.04</v>
      </c>
    </row>
    <row r="81" spans="1:10" ht="27.75" customHeight="1" x14ac:dyDescent="0.2">
      <c r="A81" s="158" t="s">
        <v>633</v>
      </c>
      <c r="B81" s="27"/>
      <c r="C81" s="163">
        <v>0</v>
      </c>
      <c r="D81" s="130">
        <v>1.679</v>
      </c>
      <c r="E81" s="131">
        <v>0.255</v>
      </c>
      <c r="F81" s="132">
        <v>1.4999999999999999E-2</v>
      </c>
      <c r="G81" s="160">
        <v>2873.78</v>
      </c>
      <c r="H81" s="160">
        <v>6.05</v>
      </c>
      <c r="I81" s="162">
        <v>6.05</v>
      </c>
      <c r="J81" s="42">
        <v>0.04</v>
      </c>
    </row>
    <row r="82" spans="1:10" ht="27.75" customHeight="1" x14ac:dyDescent="0.2">
      <c r="A82" s="158" t="s">
        <v>483</v>
      </c>
      <c r="B82" s="27"/>
      <c r="C82" s="163" t="s">
        <v>469</v>
      </c>
      <c r="D82" s="133">
        <v>10.784000000000001</v>
      </c>
      <c r="E82" s="134">
        <v>1.4950000000000001</v>
      </c>
      <c r="F82" s="132">
        <v>0.56999999999999995</v>
      </c>
      <c r="G82" s="195">
        <v>0</v>
      </c>
      <c r="H82" s="195">
        <v>0</v>
      </c>
      <c r="I82" s="195">
        <v>0</v>
      </c>
      <c r="J82" s="195">
        <v>0</v>
      </c>
    </row>
    <row r="83" spans="1:10" ht="27.75" customHeight="1" x14ac:dyDescent="0.2">
      <c r="A83" s="158" t="s">
        <v>484</v>
      </c>
      <c r="B83" s="27"/>
      <c r="C83" s="163">
        <v>0</v>
      </c>
      <c r="D83" s="130">
        <v>-4.1390000000000002</v>
      </c>
      <c r="E83" s="131">
        <v>-0.78300000000000003</v>
      </c>
      <c r="F83" s="132">
        <v>-5.7000000000000002E-2</v>
      </c>
      <c r="G83" s="160">
        <v>0</v>
      </c>
      <c r="H83" s="195">
        <v>0</v>
      </c>
      <c r="I83" s="195">
        <v>0</v>
      </c>
      <c r="J83" s="195">
        <v>0</v>
      </c>
    </row>
    <row r="84" spans="1:10" ht="27.75" customHeight="1" x14ac:dyDescent="0.2">
      <c r="A84" s="158" t="s">
        <v>485</v>
      </c>
      <c r="B84" s="27"/>
      <c r="C84" s="163">
        <v>0</v>
      </c>
      <c r="D84" s="130">
        <v>-3.86</v>
      </c>
      <c r="E84" s="131">
        <v>-0.71599999999999997</v>
      </c>
      <c r="F84" s="132">
        <v>-5.1999999999999998E-2</v>
      </c>
      <c r="G84" s="160">
        <v>0</v>
      </c>
      <c r="H84" s="195">
        <v>0</v>
      </c>
      <c r="I84" s="195">
        <v>0</v>
      </c>
      <c r="J84" s="195">
        <v>0</v>
      </c>
    </row>
    <row r="85" spans="1:10" ht="27.75" customHeight="1" x14ac:dyDescent="0.2">
      <c r="A85" s="158" t="s">
        <v>486</v>
      </c>
      <c r="B85" s="27"/>
      <c r="C85" s="163">
        <v>0</v>
      </c>
      <c r="D85" s="130">
        <v>-4.1390000000000002</v>
      </c>
      <c r="E85" s="131">
        <v>-0.78300000000000003</v>
      </c>
      <c r="F85" s="132">
        <v>-5.7000000000000002E-2</v>
      </c>
      <c r="G85" s="160">
        <v>0</v>
      </c>
      <c r="H85" s="195">
        <v>0</v>
      </c>
      <c r="I85" s="195">
        <v>0</v>
      </c>
      <c r="J85" s="42">
        <v>0.13200000000000001</v>
      </c>
    </row>
    <row r="86" spans="1:10" ht="27.75" customHeight="1" x14ac:dyDescent="0.2">
      <c r="A86" s="158" t="s">
        <v>487</v>
      </c>
      <c r="B86" s="27"/>
      <c r="C86" s="163">
        <v>0</v>
      </c>
      <c r="D86" s="130">
        <v>-3.86</v>
      </c>
      <c r="E86" s="131">
        <v>-0.71599999999999997</v>
      </c>
      <c r="F86" s="132">
        <v>-5.1999999999999998E-2</v>
      </c>
      <c r="G86" s="160">
        <v>0</v>
      </c>
      <c r="H86" s="195">
        <v>0</v>
      </c>
      <c r="I86" s="195">
        <v>0</v>
      </c>
      <c r="J86" s="42">
        <v>0.111</v>
      </c>
    </row>
    <row r="87" spans="1:10" ht="27.75" customHeight="1" x14ac:dyDescent="0.2">
      <c r="A87" s="158" t="s">
        <v>488</v>
      </c>
      <c r="B87" s="27"/>
      <c r="C87" s="163">
        <v>0</v>
      </c>
      <c r="D87" s="130">
        <v>-3.4140000000000001</v>
      </c>
      <c r="E87" s="131">
        <v>-0.57999999999999996</v>
      </c>
      <c r="F87" s="132">
        <v>-3.9E-2</v>
      </c>
      <c r="G87" s="160">
        <v>64.19</v>
      </c>
      <c r="H87" s="195">
        <v>0</v>
      </c>
      <c r="I87" s="195">
        <v>0</v>
      </c>
      <c r="J87" s="42">
        <v>0.13300000000000001</v>
      </c>
    </row>
    <row r="88" spans="1:10" ht="27.75" customHeight="1" x14ac:dyDescent="0.2">
      <c r="A88" s="158" t="s">
        <v>678</v>
      </c>
      <c r="B88" s="27"/>
      <c r="C88" s="163" t="s">
        <v>641</v>
      </c>
      <c r="D88" s="130">
        <v>3.766</v>
      </c>
      <c r="E88" s="131">
        <v>0.71199999999999997</v>
      </c>
      <c r="F88" s="132">
        <v>5.1999999999999998E-2</v>
      </c>
      <c r="G88" s="160">
        <v>3.14</v>
      </c>
      <c r="H88" s="195">
        <v>0</v>
      </c>
      <c r="I88" s="195">
        <v>0</v>
      </c>
      <c r="J88" s="195">
        <v>0</v>
      </c>
    </row>
    <row r="89" spans="1:10" ht="27.75" customHeight="1" x14ac:dyDescent="0.2">
      <c r="A89" s="158" t="s">
        <v>704</v>
      </c>
      <c r="B89" s="27"/>
      <c r="C89" s="163" t="s">
        <v>467</v>
      </c>
      <c r="D89" s="130">
        <v>3.766</v>
      </c>
      <c r="E89" s="131">
        <v>0.71199999999999997</v>
      </c>
      <c r="F89" s="132">
        <v>5.1999999999999998E-2</v>
      </c>
      <c r="G89" s="195">
        <v>0</v>
      </c>
      <c r="H89" s="195">
        <v>0</v>
      </c>
      <c r="I89" s="195">
        <v>0</v>
      </c>
      <c r="J89" s="195">
        <v>0</v>
      </c>
    </row>
    <row r="90" spans="1:10" ht="27.75" customHeight="1" x14ac:dyDescent="0.2">
      <c r="A90" s="158" t="s">
        <v>679</v>
      </c>
      <c r="B90" s="27"/>
      <c r="C90" s="163" t="s">
        <v>640</v>
      </c>
      <c r="D90" s="130">
        <v>3.8559999999999999</v>
      </c>
      <c r="E90" s="131">
        <v>0.72899999999999998</v>
      </c>
      <c r="F90" s="132">
        <v>5.2999999999999999E-2</v>
      </c>
      <c r="G90" s="160">
        <v>4.25</v>
      </c>
      <c r="H90" s="195">
        <v>0</v>
      </c>
      <c r="I90" s="195">
        <v>0</v>
      </c>
      <c r="J90" s="195">
        <v>0</v>
      </c>
    </row>
    <row r="91" spans="1:10" ht="27.75" customHeight="1" x14ac:dyDescent="0.2">
      <c r="A91" s="158" t="s">
        <v>680</v>
      </c>
      <c r="B91" s="27"/>
      <c r="C91" s="163" t="s">
        <v>640</v>
      </c>
      <c r="D91" s="130">
        <v>3.8559999999999999</v>
      </c>
      <c r="E91" s="131">
        <v>0.72899999999999998</v>
      </c>
      <c r="F91" s="132">
        <v>5.2999999999999999E-2</v>
      </c>
      <c r="G91" s="160">
        <v>5.19</v>
      </c>
      <c r="H91" s="195">
        <v>0</v>
      </c>
      <c r="I91" s="195">
        <v>0</v>
      </c>
      <c r="J91" s="195">
        <v>0</v>
      </c>
    </row>
    <row r="92" spans="1:10" ht="27.75" customHeight="1" x14ac:dyDescent="0.2">
      <c r="A92" s="158" t="s">
        <v>681</v>
      </c>
      <c r="B92" s="27"/>
      <c r="C92" s="163" t="s">
        <v>640</v>
      </c>
      <c r="D92" s="130">
        <v>3.8559999999999999</v>
      </c>
      <c r="E92" s="131">
        <v>0.72899999999999998</v>
      </c>
      <c r="F92" s="132">
        <v>5.2999999999999999E-2</v>
      </c>
      <c r="G92" s="160">
        <v>5.82</v>
      </c>
      <c r="H92" s="195">
        <v>0</v>
      </c>
      <c r="I92" s="195">
        <v>0</v>
      </c>
      <c r="J92" s="195">
        <v>0</v>
      </c>
    </row>
    <row r="93" spans="1:10" ht="27.75" customHeight="1" x14ac:dyDescent="0.2">
      <c r="A93" s="158" t="s">
        <v>682</v>
      </c>
      <c r="B93" s="27"/>
      <c r="C93" s="163" t="s">
        <v>640</v>
      </c>
      <c r="D93" s="130">
        <v>3.8559999999999999</v>
      </c>
      <c r="E93" s="131">
        <v>0.72899999999999998</v>
      </c>
      <c r="F93" s="132">
        <v>5.2999999999999999E-2</v>
      </c>
      <c r="G93" s="160">
        <v>7.61</v>
      </c>
      <c r="H93" s="195">
        <v>0</v>
      </c>
      <c r="I93" s="195">
        <v>0</v>
      </c>
      <c r="J93" s="195">
        <v>0</v>
      </c>
    </row>
    <row r="94" spans="1:10" ht="27.75" customHeight="1" x14ac:dyDescent="0.2">
      <c r="A94" s="158" t="s">
        <v>683</v>
      </c>
      <c r="B94" s="27"/>
      <c r="C94" s="163" t="s">
        <v>640</v>
      </c>
      <c r="D94" s="130">
        <v>3.8559999999999999</v>
      </c>
      <c r="E94" s="131">
        <v>0.72899999999999998</v>
      </c>
      <c r="F94" s="132">
        <v>5.2999999999999999E-2</v>
      </c>
      <c r="G94" s="160">
        <v>13.52</v>
      </c>
      <c r="H94" s="195">
        <v>0</v>
      </c>
      <c r="I94" s="195">
        <v>0</v>
      </c>
      <c r="J94" s="195">
        <v>0</v>
      </c>
    </row>
    <row r="95" spans="1:10" ht="27.75" customHeight="1" x14ac:dyDescent="0.2">
      <c r="A95" s="158" t="s">
        <v>489</v>
      </c>
      <c r="B95" s="27"/>
      <c r="C95" s="163" t="s">
        <v>468</v>
      </c>
      <c r="D95" s="130">
        <v>3.8559999999999999</v>
      </c>
      <c r="E95" s="131">
        <v>0.72899999999999998</v>
      </c>
      <c r="F95" s="132">
        <v>5.2999999999999999E-2</v>
      </c>
      <c r="G95" s="195">
        <v>0</v>
      </c>
      <c r="H95" s="195">
        <v>0</v>
      </c>
      <c r="I95" s="195">
        <v>0</v>
      </c>
      <c r="J95" s="195">
        <v>0</v>
      </c>
    </row>
    <row r="96" spans="1:10" ht="27.75" customHeight="1" x14ac:dyDescent="0.2">
      <c r="A96" s="158" t="s">
        <v>604</v>
      </c>
      <c r="B96" s="27"/>
      <c r="C96" s="163">
        <v>0</v>
      </c>
      <c r="D96" s="130">
        <v>2.427</v>
      </c>
      <c r="E96" s="131">
        <v>0.44500000000000001</v>
      </c>
      <c r="F96" s="132">
        <v>3.2000000000000001E-2</v>
      </c>
      <c r="G96" s="160">
        <v>5.19</v>
      </c>
      <c r="H96" s="160">
        <v>2.83</v>
      </c>
      <c r="I96" s="162">
        <v>2.83</v>
      </c>
      <c r="J96" s="42">
        <v>6.7000000000000004E-2</v>
      </c>
    </row>
    <row r="97" spans="1:10" ht="27.75" customHeight="1" x14ac:dyDescent="0.2">
      <c r="A97" s="158" t="s">
        <v>605</v>
      </c>
      <c r="B97" s="27"/>
      <c r="C97" s="163">
        <v>0</v>
      </c>
      <c r="D97" s="130">
        <v>2.427</v>
      </c>
      <c r="E97" s="131">
        <v>0.44500000000000001</v>
      </c>
      <c r="F97" s="132">
        <v>3.2000000000000001E-2</v>
      </c>
      <c r="G97" s="160">
        <v>22.42</v>
      </c>
      <c r="H97" s="160">
        <v>2.83</v>
      </c>
      <c r="I97" s="162">
        <v>2.83</v>
      </c>
      <c r="J97" s="42">
        <v>6.7000000000000004E-2</v>
      </c>
    </row>
    <row r="98" spans="1:10" ht="27.75" customHeight="1" x14ac:dyDescent="0.2">
      <c r="A98" s="158" t="s">
        <v>606</v>
      </c>
      <c r="B98" s="27"/>
      <c r="C98" s="163">
        <v>0</v>
      </c>
      <c r="D98" s="130">
        <v>2.427</v>
      </c>
      <c r="E98" s="131">
        <v>0.44500000000000001</v>
      </c>
      <c r="F98" s="132">
        <v>3.2000000000000001E-2</v>
      </c>
      <c r="G98" s="160">
        <v>33.840000000000003</v>
      </c>
      <c r="H98" s="160">
        <v>2.83</v>
      </c>
      <c r="I98" s="162">
        <v>2.83</v>
      </c>
      <c r="J98" s="42">
        <v>6.7000000000000004E-2</v>
      </c>
    </row>
    <row r="99" spans="1:10" ht="27.75" customHeight="1" x14ac:dyDescent="0.2">
      <c r="A99" s="158" t="s">
        <v>607</v>
      </c>
      <c r="B99" s="27"/>
      <c r="C99" s="163">
        <v>0</v>
      </c>
      <c r="D99" s="130">
        <v>2.427</v>
      </c>
      <c r="E99" s="131">
        <v>0.44500000000000001</v>
      </c>
      <c r="F99" s="132">
        <v>3.2000000000000001E-2</v>
      </c>
      <c r="G99" s="160">
        <v>50.45</v>
      </c>
      <c r="H99" s="160">
        <v>2.83</v>
      </c>
      <c r="I99" s="162">
        <v>2.83</v>
      </c>
      <c r="J99" s="42">
        <v>6.7000000000000004E-2</v>
      </c>
    </row>
    <row r="100" spans="1:10" ht="27.75" customHeight="1" x14ac:dyDescent="0.2">
      <c r="A100" s="158" t="s">
        <v>608</v>
      </c>
      <c r="B100" s="27"/>
      <c r="C100" s="163">
        <v>0</v>
      </c>
      <c r="D100" s="130">
        <v>2.427</v>
      </c>
      <c r="E100" s="131">
        <v>0.44500000000000001</v>
      </c>
      <c r="F100" s="132">
        <v>3.2000000000000001E-2</v>
      </c>
      <c r="G100" s="160">
        <v>99.33</v>
      </c>
      <c r="H100" s="160">
        <v>2.83</v>
      </c>
      <c r="I100" s="162">
        <v>2.83</v>
      </c>
      <c r="J100" s="42">
        <v>6.7000000000000004E-2</v>
      </c>
    </row>
    <row r="101" spans="1:10" ht="27.75" customHeight="1" x14ac:dyDescent="0.2">
      <c r="A101" s="158" t="s">
        <v>609</v>
      </c>
      <c r="B101" s="27"/>
      <c r="C101" s="163">
        <v>0</v>
      </c>
      <c r="D101" s="130">
        <v>2.25</v>
      </c>
      <c r="E101" s="131">
        <v>0.38200000000000001</v>
      </c>
      <c r="F101" s="132">
        <v>2.5000000000000001E-2</v>
      </c>
      <c r="G101" s="160">
        <v>5.89</v>
      </c>
      <c r="H101" s="160">
        <v>4.0199999999999996</v>
      </c>
      <c r="I101" s="162">
        <v>4.0199999999999996</v>
      </c>
      <c r="J101" s="42">
        <v>6.2E-2</v>
      </c>
    </row>
    <row r="102" spans="1:10" ht="27.75" customHeight="1" x14ac:dyDescent="0.2">
      <c r="A102" s="158" t="s">
        <v>610</v>
      </c>
      <c r="B102" s="27"/>
      <c r="C102" s="163">
        <v>0</v>
      </c>
      <c r="D102" s="130">
        <v>2.25</v>
      </c>
      <c r="E102" s="131">
        <v>0.38200000000000001</v>
      </c>
      <c r="F102" s="132">
        <v>2.5000000000000001E-2</v>
      </c>
      <c r="G102" s="160">
        <v>30.92</v>
      </c>
      <c r="H102" s="160">
        <v>4.0199999999999996</v>
      </c>
      <c r="I102" s="162">
        <v>4.0199999999999996</v>
      </c>
      <c r="J102" s="42">
        <v>6.2E-2</v>
      </c>
    </row>
    <row r="103" spans="1:10" ht="27.75" customHeight="1" x14ac:dyDescent="0.2">
      <c r="A103" s="158" t="s">
        <v>611</v>
      </c>
      <c r="B103" s="27"/>
      <c r="C103" s="163">
        <v>0</v>
      </c>
      <c r="D103" s="130">
        <v>2.25</v>
      </c>
      <c r="E103" s="131">
        <v>0.38200000000000001</v>
      </c>
      <c r="F103" s="132">
        <v>2.5000000000000001E-2</v>
      </c>
      <c r="G103" s="160">
        <v>47.51</v>
      </c>
      <c r="H103" s="160">
        <v>4.0199999999999996</v>
      </c>
      <c r="I103" s="162">
        <v>4.0199999999999996</v>
      </c>
      <c r="J103" s="42">
        <v>6.2E-2</v>
      </c>
    </row>
    <row r="104" spans="1:10" ht="27.75" customHeight="1" x14ac:dyDescent="0.2">
      <c r="A104" s="158" t="s">
        <v>612</v>
      </c>
      <c r="B104" s="27"/>
      <c r="C104" s="163">
        <v>0</v>
      </c>
      <c r="D104" s="130">
        <v>2.25</v>
      </c>
      <c r="E104" s="131">
        <v>0.38200000000000001</v>
      </c>
      <c r="F104" s="132">
        <v>2.5000000000000001E-2</v>
      </c>
      <c r="G104" s="160">
        <v>71.64</v>
      </c>
      <c r="H104" s="160">
        <v>4.0199999999999996</v>
      </c>
      <c r="I104" s="162">
        <v>4.0199999999999996</v>
      </c>
      <c r="J104" s="42">
        <v>6.2E-2</v>
      </c>
    </row>
    <row r="105" spans="1:10" ht="27.75" customHeight="1" x14ac:dyDescent="0.2">
      <c r="A105" s="158" t="s">
        <v>613</v>
      </c>
      <c r="B105" s="27"/>
      <c r="C105" s="163">
        <v>0</v>
      </c>
      <c r="D105" s="130">
        <v>2.25</v>
      </c>
      <c r="E105" s="131">
        <v>0.38200000000000001</v>
      </c>
      <c r="F105" s="132">
        <v>2.5000000000000001E-2</v>
      </c>
      <c r="G105" s="160">
        <v>142.66</v>
      </c>
      <c r="H105" s="160">
        <v>4.0199999999999996</v>
      </c>
      <c r="I105" s="162">
        <v>4.0199999999999996</v>
      </c>
      <c r="J105" s="42">
        <v>6.2E-2</v>
      </c>
    </row>
    <row r="106" spans="1:10" ht="27.75" customHeight="1" x14ac:dyDescent="0.2">
      <c r="A106" s="158" t="s">
        <v>614</v>
      </c>
      <c r="B106" s="27"/>
      <c r="C106" s="163">
        <v>0</v>
      </c>
      <c r="D106" s="130">
        <v>1.4570000000000001</v>
      </c>
      <c r="E106" s="131">
        <v>0.221</v>
      </c>
      <c r="F106" s="132">
        <v>1.2999999999999999E-2</v>
      </c>
      <c r="G106" s="160">
        <v>61.44</v>
      </c>
      <c r="H106" s="160">
        <v>5.25</v>
      </c>
      <c r="I106" s="162">
        <v>5.25</v>
      </c>
      <c r="J106" s="42">
        <v>3.5000000000000003E-2</v>
      </c>
    </row>
    <row r="107" spans="1:10" ht="27.75" customHeight="1" x14ac:dyDescent="0.2">
      <c r="A107" s="158" t="s">
        <v>615</v>
      </c>
      <c r="B107" s="27"/>
      <c r="C107" s="163">
        <v>0</v>
      </c>
      <c r="D107" s="130">
        <v>1.4570000000000001</v>
      </c>
      <c r="E107" s="131">
        <v>0.221</v>
      </c>
      <c r="F107" s="132">
        <v>1.2999999999999999E-2</v>
      </c>
      <c r="G107" s="160">
        <v>204.17</v>
      </c>
      <c r="H107" s="160">
        <v>5.25</v>
      </c>
      <c r="I107" s="162">
        <v>5.25</v>
      </c>
      <c r="J107" s="42">
        <v>3.5000000000000003E-2</v>
      </c>
    </row>
    <row r="108" spans="1:10" ht="27.75" customHeight="1" x14ac:dyDescent="0.2">
      <c r="A108" s="158" t="s">
        <v>616</v>
      </c>
      <c r="B108" s="27"/>
      <c r="C108" s="163">
        <v>0</v>
      </c>
      <c r="D108" s="130">
        <v>1.4570000000000001</v>
      </c>
      <c r="E108" s="131">
        <v>0.221</v>
      </c>
      <c r="F108" s="132">
        <v>1.2999999999999999E-2</v>
      </c>
      <c r="G108" s="160">
        <v>475.43</v>
      </c>
      <c r="H108" s="160">
        <v>5.25</v>
      </c>
      <c r="I108" s="162">
        <v>5.25</v>
      </c>
      <c r="J108" s="42">
        <v>3.5000000000000003E-2</v>
      </c>
    </row>
    <row r="109" spans="1:10" ht="27.75" customHeight="1" x14ac:dyDescent="0.2">
      <c r="A109" s="158" t="s">
        <v>617</v>
      </c>
      <c r="B109" s="27"/>
      <c r="C109" s="163">
        <v>0</v>
      </c>
      <c r="D109" s="130">
        <v>1.4570000000000001</v>
      </c>
      <c r="E109" s="131">
        <v>0.221</v>
      </c>
      <c r="F109" s="132">
        <v>1.2999999999999999E-2</v>
      </c>
      <c r="G109" s="160">
        <v>973.58</v>
      </c>
      <c r="H109" s="160">
        <v>5.25</v>
      </c>
      <c r="I109" s="162">
        <v>5.25</v>
      </c>
      <c r="J109" s="42">
        <v>3.5000000000000003E-2</v>
      </c>
    </row>
    <row r="110" spans="1:10" ht="27.75" customHeight="1" x14ac:dyDescent="0.2">
      <c r="A110" s="158" t="s">
        <v>618</v>
      </c>
      <c r="B110" s="27"/>
      <c r="C110" s="163">
        <v>0</v>
      </c>
      <c r="D110" s="130">
        <v>1.4570000000000001</v>
      </c>
      <c r="E110" s="131">
        <v>0.221</v>
      </c>
      <c r="F110" s="132">
        <v>1.2999999999999999E-2</v>
      </c>
      <c r="G110" s="160">
        <v>2494.19</v>
      </c>
      <c r="H110" s="160">
        <v>5.25</v>
      </c>
      <c r="I110" s="162">
        <v>5.25</v>
      </c>
      <c r="J110" s="42">
        <v>3.5000000000000003E-2</v>
      </c>
    </row>
    <row r="111" spans="1:10" ht="27.75" customHeight="1" x14ac:dyDescent="0.2">
      <c r="A111" s="158" t="s">
        <v>490</v>
      </c>
      <c r="B111" s="27"/>
      <c r="C111" s="163" t="s">
        <v>469</v>
      </c>
      <c r="D111" s="133">
        <v>9.359</v>
      </c>
      <c r="E111" s="134">
        <v>1.2969999999999999</v>
      </c>
      <c r="F111" s="132">
        <v>0.495</v>
      </c>
      <c r="G111" s="195">
        <v>0</v>
      </c>
      <c r="H111" s="195">
        <v>0</v>
      </c>
      <c r="I111" s="195">
        <v>0</v>
      </c>
      <c r="J111" s="195">
        <v>0</v>
      </c>
    </row>
    <row r="112" spans="1:10" ht="27.75" customHeight="1" x14ac:dyDescent="0.2">
      <c r="A112" s="158" t="s">
        <v>491</v>
      </c>
      <c r="B112" s="27"/>
      <c r="C112" s="163">
        <v>0</v>
      </c>
      <c r="D112" s="130">
        <v>-3.5920000000000001</v>
      </c>
      <c r="E112" s="131">
        <v>-0.67900000000000005</v>
      </c>
      <c r="F112" s="132">
        <v>-0.05</v>
      </c>
      <c r="G112" s="160">
        <v>0</v>
      </c>
      <c r="H112" s="195">
        <v>0</v>
      </c>
      <c r="I112" s="195">
        <v>0</v>
      </c>
      <c r="J112" s="195">
        <v>0</v>
      </c>
    </row>
    <row r="113" spans="1:10" ht="27.75" customHeight="1" x14ac:dyDescent="0.2">
      <c r="A113" s="158" t="s">
        <v>492</v>
      </c>
      <c r="B113" s="27"/>
      <c r="C113" s="163">
        <v>0</v>
      </c>
      <c r="D113" s="130">
        <v>-3.351</v>
      </c>
      <c r="E113" s="131">
        <v>-0.621</v>
      </c>
      <c r="F113" s="132">
        <v>-4.4999999999999998E-2</v>
      </c>
      <c r="G113" s="160">
        <v>0</v>
      </c>
      <c r="H113" s="195">
        <v>0</v>
      </c>
      <c r="I113" s="195">
        <v>0</v>
      </c>
      <c r="J113" s="195">
        <v>0</v>
      </c>
    </row>
    <row r="114" spans="1:10" ht="27.75" customHeight="1" x14ac:dyDescent="0.2">
      <c r="A114" s="158" t="s">
        <v>493</v>
      </c>
      <c r="B114" s="27"/>
      <c r="C114" s="163">
        <v>0</v>
      </c>
      <c r="D114" s="130">
        <v>-3.5920000000000001</v>
      </c>
      <c r="E114" s="131">
        <v>-0.67900000000000005</v>
      </c>
      <c r="F114" s="132">
        <v>-0.05</v>
      </c>
      <c r="G114" s="160">
        <v>0</v>
      </c>
      <c r="H114" s="195">
        <v>0</v>
      </c>
      <c r="I114" s="195">
        <v>0</v>
      </c>
      <c r="J114" s="42">
        <v>0.115</v>
      </c>
    </row>
    <row r="115" spans="1:10" ht="27.75" customHeight="1" x14ac:dyDescent="0.2">
      <c r="A115" s="158" t="s">
        <v>494</v>
      </c>
      <c r="B115" s="27"/>
      <c r="C115" s="163">
        <v>0</v>
      </c>
      <c r="D115" s="130">
        <v>-3.351</v>
      </c>
      <c r="E115" s="131">
        <v>-0.621</v>
      </c>
      <c r="F115" s="132">
        <v>-4.4999999999999998E-2</v>
      </c>
      <c r="G115" s="160">
        <v>0</v>
      </c>
      <c r="H115" s="195">
        <v>0</v>
      </c>
      <c r="I115" s="195">
        <v>0</v>
      </c>
      <c r="J115" s="42">
        <v>9.6000000000000002E-2</v>
      </c>
    </row>
    <row r="116" spans="1:10" ht="27.75" customHeight="1" x14ac:dyDescent="0.2">
      <c r="A116" s="158" t="s">
        <v>495</v>
      </c>
      <c r="B116" s="27"/>
      <c r="C116" s="163">
        <v>0</v>
      </c>
      <c r="D116" s="130">
        <v>-2.9630000000000001</v>
      </c>
      <c r="E116" s="131">
        <v>-0.503</v>
      </c>
      <c r="F116" s="132">
        <v>-3.4000000000000002E-2</v>
      </c>
      <c r="G116" s="160">
        <v>55.71</v>
      </c>
      <c r="H116" s="195">
        <v>0</v>
      </c>
      <c r="I116" s="195">
        <v>0</v>
      </c>
      <c r="J116" s="42">
        <v>0.11600000000000001</v>
      </c>
    </row>
    <row r="117" spans="1:10" ht="27.75" customHeight="1" x14ac:dyDescent="0.2">
      <c r="A117" s="158" t="s">
        <v>684</v>
      </c>
      <c r="B117" s="27"/>
      <c r="C117" s="163" t="s">
        <v>641</v>
      </c>
      <c r="D117" s="130">
        <v>3.5169999999999999</v>
      </c>
      <c r="E117" s="131">
        <v>0.66500000000000004</v>
      </c>
      <c r="F117" s="132">
        <v>4.9000000000000002E-2</v>
      </c>
      <c r="G117" s="160">
        <v>2.93</v>
      </c>
      <c r="H117" s="195">
        <v>0</v>
      </c>
      <c r="I117" s="195">
        <v>0</v>
      </c>
      <c r="J117" s="195">
        <v>0</v>
      </c>
    </row>
    <row r="118" spans="1:10" ht="27.75" customHeight="1" x14ac:dyDescent="0.2">
      <c r="A118" s="158" t="s">
        <v>705</v>
      </c>
      <c r="B118" s="27"/>
      <c r="C118" s="163" t="s">
        <v>467</v>
      </c>
      <c r="D118" s="130">
        <v>3.5169999999999999</v>
      </c>
      <c r="E118" s="131">
        <v>0.66500000000000004</v>
      </c>
      <c r="F118" s="132">
        <v>4.9000000000000002E-2</v>
      </c>
      <c r="G118" s="195">
        <v>0</v>
      </c>
      <c r="H118" s="195">
        <v>0</v>
      </c>
      <c r="I118" s="195">
        <v>0</v>
      </c>
      <c r="J118" s="195">
        <v>0</v>
      </c>
    </row>
    <row r="119" spans="1:10" ht="27.75" customHeight="1" x14ac:dyDescent="0.2">
      <c r="A119" s="158" t="s">
        <v>685</v>
      </c>
      <c r="B119" s="27"/>
      <c r="C119" s="163" t="s">
        <v>640</v>
      </c>
      <c r="D119" s="130">
        <v>3.601</v>
      </c>
      <c r="E119" s="131">
        <v>0.68100000000000005</v>
      </c>
      <c r="F119" s="132">
        <v>0.05</v>
      </c>
      <c r="G119" s="160">
        <v>3.97</v>
      </c>
      <c r="H119" s="195">
        <v>0</v>
      </c>
      <c r="I119" s="195">
        <v>0</v>
      </c>
      <c r="J119" s="195">
        <v>0</v>
      </c>
    </row>
    <row r="120" spans="1:10" ht="27.75" customHeight="1" x14ac:dyDescent="0.2">
      <c r="A120" s="158" t="s">
        <v>686</v>
      </c>
      <c r="B120" s="27"/>
      <c r="C120" s="163" t="s">
        <v>640</v>
      </c>
      <c r="D120" s="130">
        <v>3.601</v>
      </c>
      <c r="E120" s="131">
        <v>0.68100000000000005</v>
      </c>
      <c r="F120" s="132">
        <v>0.05</v>
      </c>
      <c r="G120" s="160">
        <v>4.8499999999999996</v>
      </c>
      <c r="H120" s="195">
        <v>0</v>
      </c>
      <c r="I120" s="195">
        <v>0</v>
      </c>
      <c r="J120" s="195">
        <v>0</v>
      </c>
    </row>
    <row r="121" spans="1:10" ht="27.75" customHeight="1" x14ac:dyDescent="0.2">
      <c r="A121" s="158" t="s">
        <v>687</v>
      </c>
      <c r="B121" s="27"/>
      <c r="C121" s="163" t="s">
        <v>640</v>
      </c>
      <c r="D121" s="130">
        <v>3.601</v>
      </c>
      <c r="E121" s="131">
        <v>0.68100000000000005</v>
      </c>
      <c r="F121" s="132">
        <v>0.05</v>
      </c>
      <c r="G121" s="160">
        <v>5.43</v>
      </c>
      <c r="H121" s="195">
        <v>0</v>
      </c>
      <c r="I121" s="195">
        <v>0</v>
      </c>
      <c r="J121" s="195">
        <v>0</v>
      </c>
    </row>
    <row r="122" spans="1:10" ht="27.75" customHeight="1" x14ac:dyDescent="0.2">
      <c r="A122" s="158" t="s">
        <v>688</v>
      </c>
      <c r="B122" s="27"/>
      <c r="C122" s="163" t="s">
        <v>640</v>
      </c>
      <c r="D122" s="130">
        <v>3.601</v>
      </c>
      <c r="E122" s="131">
        <v>0.68100000000000005</v>
      </c>
      <c r="F122" s="132">
        <v>0.05</v>
      </c>
      <c r="G122" s="160">
        <v>7.1</v>
      </c>
      <c r="H122" s="195">
        <v>0</v>
      </c>
      <c r="I122" s="195">
        <v>0</v>
      </c>
      <c r="J122" s="195">
        <v>0</v>
      </c>
    </row>
    <row r="123" spans="1:10" ht="27.75" customHeight="1" x14ac:dyDescent="0.2">
      <c r="A123" s="158" t="s">
        <v>689</v>
      </c>
      <c r="B123" s="27"/>
      <c r="C123" s="163" t="s">
        <v>640</v>
      </c>
      <c r="D123" s="130">
        <v>3.601</v>
      </c>
      <c r="E123" s="131">
        <v>0.68100000000000005</v>
      </c>
      <c r="F123" s="132">
        <v>0.05</v>
      </c>
      <c r="G123" s="160">
        <v>12.63</v>
      </c>
      <c r="H123" s="195">
        <v>0</v>
      </c>
      <c r="I123" s="195">
        <v>0</v>
      </c>
      <c r="J123" s="195">
        <v>0</v>
      </c>
    </row>
    <row r="124" spans="1:10" ht="27.75" customHeight="1" x14ac:dyDescent="0.2">
      <c r="A124" s="158" t="s">
        <v>496</v>
      </c>
      <c r="B124" s="27"/>
      <c r="C124" s="163" t="s">
        <v>468</v>
      </c>
      <c r="D124" s="130">
        <v>3.601</v>
      </c>
      <c r="E124" s="131">
        <v>0.68100000000000005</v>
      </c>
      <c r="F124" s="132">
        <v>0.05</v>
      </c>
      <c r="G124" s="195">
        <v>0</v>
      </c>
      <c r="H124" s="195">
        <v>0</v>
      </c>
      <c r="I124" s="195">
        <v>0</v>
      </c>
      <c r="J124" s="195">
        <v>0</v>
      </c>
    </row>
    <row r="125" spans="1:10" ht="27.75" customHeight="1" x14ac:dyDescent="0.2">
      <c r="A125" s="158" t="s">
        <v>589</v>
      </c>
      <c r="B125" s="27"/>
      <c r="C125" s="163">
        <v>0</v>
      </c>
      <c r="D125" s="130">
        <v>2.2669999999999999</v>
      </c>
      <c r="E125" s="131">
        <v>0.41599999999999998</v>
      </c>
      <c r="F125" s="132">
        <v>0.03</v>
      </c>
      <c r="G125" s="160">
        <v>4.8499999999999996</v>
      </c>
      <c r="H125" s="160">
        <v>2.64</v>
      </c>
      <c r="I125" s="162">
        <v>2.64</v>
      </c>
      <c r="J125" s="42">
        <v>6.3E-2</v>
      </c>
    </row>
    <row r="126" spans="1:10" ht="27.75" customHeight="1" x14ac:dyDescent="0.2">
      <c r="A126" s="158" t="s">
        <v>590</v>
      </c>
      <c r="B126" s="27"/>
      <c r="C126" s="163">
        <v>0</v>
      </c>
      <c r="D126" s="130">
        <v>2.2669999999999999</v>
      </c>
      <c r="E126" s="131">
        <v>0.41599999999999998</v>
      </c>
      <c r="F126" s="132">
        <v>0.03</v>
      </c>
      <c r="G126" s="160">
        <v>20.94</v>
      </c>
      <c r="H126" s="160">
        <v>2.64</v>
      </c>
      <c r="I126" s="162">
        <v>2.64</v>
      </c>
      <c r="J126" s="42">
        <v>6.3E-2</v>
      </c>
    </row>
    <row r="127" spans="1:10" ht="27.75" customHeight="1" x14ac:dyDescent="0.2">
      <c r="A127" s="158" t="s">
        <v>591</v>
      </c>
      <c r="B127" s="27"/>
      <c r="C127" s="163">
        <v>0</v>
      </c>
      <c r="D127" s="130">
        <v>2.2669999999999999</v>
      </c>
      <c r="E127" s="131">
        <v>0.41599999999999998</v>
      </c>
      <c r="F127" s="132">
        <v>0.03</v>
      </c>
      <c r="G127" s="160">
        <v>31.6</v>
      </c>
      <c r="H127" s="160">
        <v>2.64</v>
      </c>
      <c r="I127" s="162">
        <v>2.64</v>
      </c>
      <c r="J127" s="42">
        <v>6.3E-2</v>
      </c>
    </row>
    <row r="128" spans="1:10" ht="27.75" customHeight="1" x14ac:dyDescent="0.2">
      <c r="A128" s="158" t="s">
        <v>592</v>
      </c>
      <c r="B128" s="27"/>
      <c r="C128" s="163">
        <v>0</v>
      </c>
      <c r="D128" s="130">
        <v>2.2669999999999999</v>
      </c>
      <c r="E128" s="131">
        <v>0.41599999999999998</v>
      </c>
      <c r="F128" s="132">
        <v>0.03</v>
      </c>
      <c r="G128" s="160">
        <v>47.11</v>
      </c>
      <c r="H128" s="160">
        <v>2.64</v>
      </c>
      <c r="I128" s="162">
        <v>2.64</v>
      </c>
      <c r="J128" s="42">
        <v>6.3E-2</v>
      </c>
    </row>
    <row r="129" spans="1:10" ht="27.75" customHeight="1" x14ac:dyDescent="0.2">
      <c r="A129" s="158" t="s">
        <v>593</v>
      </c>
      <c r="B129" s="27"/>
      <c r="C129" s="163">
        <v>0</v>
      </c>
      <c r="D129" s="130">
        <v>2.2669999999999999</v>
      </c>
      <c r="E129" s="131">
        <v>0.41599999999999998</v>
      </c>
      <c r="F129" s="132">
        <v>0.03</v>
      </c>
      <c r="G129" s="160">
        <v>92.77</v>
      </c>
      <c r="H129" s="160">
        <v>2.64</v>
      </c>
      <c r="I129" s="162">
        <v>2.64</v>
      </c>
      <c r="J129" s="42">
        <v>6.3E-2</v>
      </c>
    </row>
    <row r="130" spans="1:10" ht="27.75" customHeight="1" x14ac:dyDescent="0.2">
      <c r="A130" s="158" t="s">
        <v>594</v>
      </c>
      <c r="B130" s="27"/>
      <c r="C130" s="163">
        <v>0</v>
      </c>
      <c r="D130" s="130">
        <v>2.101</v>
      </c>
      <c r="E130" s="131">
        <v>0.35699999999999998</v>
      </c>
      <c r="F130" s="132">
        <v>2.4E-2</v>
      </c>
      <c r="G130" s="160">
        <v>5.5</v>
      </c>
      <c r="H130" s="160">
        <v>3.75</v>
      </c>
      <c r="I130" s="162">
        <v>3.75</v>
      </c>
      <c r="J130" s="42">
        <v>5.8000000000000003E-2</v>
      </c>
    </row>
    <row r="131" spans="1:10" ht="27.75" customHeight="1" x14ac:dyDescent="0.2">
      <c r="A131" s="158" t="s">
        <v>595</v>
      </c>
      <c r="B131" s="27"/>
      <c r="C131" s="163">
        <v>0</v>
      </c>
      <c r="D131" s="130">
        <v>2.101</v>
      </c>
      <c r="E131" s="131">
        <v>0.35699999999999998</v>
      </c>
      <c r="F131" s="132">
        <v>2.4E-2</v>
      </c>
      <c r="G131" s="160">
        <v>28.87</v>
      </c>
      <c r="H131" s="160">
        <v>3.75</v>
      </c>
      <c r="I131" s="162">
        <v>3.75</v>
      </c>
      <c r="J131" s="42">
        <v>5.8000000000000003E-2</v>
      </c>
    </row>
    <row r="132" spans="1:10" ht="27.75" customHeight="1" x14ac:dyDescent="0.2">
      <c r="A132" s="158" t="s">
        <v>596</v>
      </c>
      <c r="B132" s="27"/>
      <c r="C132" s="163">
        <v>0</v>
      </c>
      <c r="D132" s="130">
        <v>2.101</v>
      </c>
      <c r="E132" s="131">
        <v>0.35699999999999998</v>
      </c>
      <c r="F132" s="132">
        <v>2.4E-2</v>
      </c>
      <c r="G132" s="160">
        <v>44.37</v>
      </c>
      <c r="H132" s="160">
        <v>3.75</v>
      </c>
      <c r="I132" s="162">
        <v>3.75</v>
      </c>
      <c r="J132" s="42">
        <v>5.8000000000000003E-2</v>
      </c>
    </row>
    <row r="133" spans="1:10" ht="27.75" customHeight="1" x14ac:dyDescent="0.2">
      <c r="A133" s="158" t="s">
        <v>597</v>
      </c>
      <c r="B133" s="27"/>
      <c r="C133" s="163">
        <v>0</v>
      </c>
      <c r="D133" s="130">
        <v>2.101</v>
      </c>
      <c r="E133" s="131">
        <v>0.35699999999999998</v>
      </c>
      <c r="F133" s="132">
        <v>2.4E-2</v>
      </c>
      <c r="G133" s="160">
        <v>66.900000000000006</v>
      </c>
      <c r="H133" s="160">
        <v>3.75</v>
      </c>
      <c r="I133" s="162">
        <v>3.75</v>
      </c>
      <c r="J133" s="42">
        <v>5.8000000000000003E-2</v>
      </c>
    </row>
    <row r="134" spans="1:10" ht="27.75" customHeight="1" x14ac:dyDescent="0.2">
      <c r="A134" s="158" t="s">
        <v>598</v>
      </c>
      <c r="B134" s="27"/>
      <c r="C134" s="163">
        <v>0</v>
      </c>
      <c r="D134" s="130">
        <v>2.101</v>
      </c>
      <c r="E134" s="131">
        <v>0.35699999999999998</v>
      </c>
      <c r="F134" s="132">
        <v>2.4E-2</v>
      </c>
      <c r="G134" s="160">
        <v>133.22999999999999</v>
      </c>
      <c r="H134" s="160">
        <v>3.75</v>
      </c>
      <c r="I134" s="162">
        <v>3.75</v>
      </c>
      <c r="J134" s="42">
        <v>5.8000000000000003E-2</v>
      </c>
    </row>
    <row r="135" spans="1:10" ht="27.75" customHeight="1" x14ac:dyDescent="0.2">
      <c r="A135" s="158" t="s">
        <v>599</v>
      </c>
      <c r="B135" s="27"/>
      <c r="C135" s="163">
        <v>0</v>
      </c>
      <c r="D135" s="130">
        <v>1.361</v>
      </c>
      <c r="E135" s="131">
        <v>0.20699999999999999</v>
      </c>
      <c r="F135" s="132">
        <v>1.2E-2</v>
      </c>
      <c r="G135" s="160">
        <v>57.38</v>
      </c>
      <c r="H135" s="160">
        <v>4.9000000000000004</v>
      </c>
      <c r="I135" s="162">
        <v>4.9000000000000004</v>
      </c>
      <c r="J135" s="42">
        <v>3.3000000000000002E-2</v>
      </c>
    </row>
    <row r="136" spans="1:10" ht="27.75" customHeight="1" x14ac:dyDescent="0.2">
      <c r="A136" s="158" t="s">
        <v>600</v>
      </c>
      <c r="B136" s="27"/>
      <c r="C136" s="163">
        <v>0</v>
      </c>
      <c r="D136" s="130">
        <v>1.361</v>
      </c>
      <c r="E136" s="131">
        <v>0.20699999999999999</v>
      </c>
      <c r="F136" s="132">
        <v>1.2E-2</v>
      </c>
      <c r="G136" s="160">
        <v>190.68</v>
      </c>
      <c r="H136" s="160">
        <v>4.9000000000000004</v>
      </c>
      <c r="I136" s="162">
        <v>4.9000000000000004</v>
      </c>
      <c r="J136" s="42">
        <v>3.3000000000000002E-2</v>
      </c>
    </row>
    <row r="137" spans="1:10" ht="27.75" customHeight="1" x14ac:dyDescent="0.2">
      <c r="A137" s="158" t="s">
        <v>601</v>
      </c>
      <c r="B137" s="27"/>
      <c r="C137" s="163">
        <v>0</v>
      </c>
      <c r="D137" s="130">
        <v>1.361</v>
      </c>
      <c r="E137" s="131">
        <v>0.20699999999999999</v>
      </c>
      <c r="F137" s="132">
        <v>1.2E-2</v>
      </c>
      <c r="G137" s="160">
        <v>444.01</v>
      </c>
      <c r="H137" s="160">
        <v>4.9000000000000004</v>
      </c>
      <c r="I137" s="162">
        <v>4.9000000000000004</v>
      </c>
      <c r="J137" s="42">
        <v>3.3000000000000002E-2</v>
      </c>
    </row>
    <row r="138" spans="1:10" ht="27.75" customHeight="1" x14ac:dyDescent="0.2">
      <c r="A138" s="158" t="s">
        <v>602</v>
      </c>
      <c r="B138" s="27"/>
      <c r="C138" s="163">
        <v>0</v>
      </c>
      <c r="D138" s="130">
        <v>1.361</v>
      </c>
      <c r="E138" s="131">
        <v>0.20699999999999999</v>
      </c>
      <c r="F138" s="132">
        <v>1.2E-2</v>
      </c>
      <c r="G138" s="160">
        <v>909.23</v>
      </c>
      <c r="H138" s="160">
        <v>4.9000000000000004</v>
      </c>
      <c r="I138" s="162">
        <v>4.9000000000000004</v>
      </c>
      <c r="J138" s="42">
        <v>3.3000000000000002E-2</v>
      </c>
    </row>
    <row r="139" spans="1:10" ht="27.75" customHeight="1" x14ac:dyDescent="0.2">
      <c r="A139" s="158" t="s">
        <v>603</v>
      </c>
      <c r="B139" s="27"/>
      <c r="C139" s="163">
        <v>0</v>
      </c>
      <c r="D139" s="130">
        <v>1.361</v>
      </c>
      <c r="E139" s="131">
        <v>0.20699999999999999</v>
      </c>
      <c r="F139" s="132">
        <v>1.2E-2</v>
      </c>
      <c r="G139" s="160">
        <v>2329.36</v>
      </c>
      <c r="H139" s="160">
        <v>4.9000000000000004</v>
      </c>
      <c r="I139" s="162">
        <v>4.9000000000000004</v>
      </c>
      <c r="J139" s="42">
        <v>3.3000000000000002E-2</v>
      </c>
    </row>
    <row r="140" spans="1:10" ht="27.75" customHeight="1" x14ac:dyDescent="0.2">
      <c r="A140" s="158" t="s">
        <v>497</v>
      </c>
      <c r="B140" s="27"/>
      <c r="C140" s="163" t="s">
        <v>469</v>
      </c>
      <c r="D140" s="133">
        <v>8.7409999999999997</v>
      </c>
      <c r="E140" s="134">
        <v>1.2110000000000001</v>
      </c>
      <c r="F140" s="132">
        <v>0.46200000000000002</v>
      </c>
      <c r="G140" s="195">
        <v>0</v>
      </c>
      <c r="H140" s="195">
        <v>0</v>
      </c>
      <c r="I140" s="195">
        <v>0</v>
      </c>
      <c r="J140" s="195">
        <v>0</v>
      </c>
    </row>
    <row r="141" spans="1:10" ht="27.75" customHeight="1" x14ac:dyDescent="0.2">
      <c r="A141" s="158" t="s">
        <v>498</v>
      </c>
      <c r="B141" s="27"/>
      <c r="C141" s="163">
        <v>0</v>
      </c>
      <c r="D141" s="130">
        <v>-3.355</v>
      </c>
      <c r="E141" s="131">
        <v>-0.63500000000000001</v>
      </c>
      <c r="F141" s="132">
        <v>-4.7E-2</v>
      </c>
      <c r="G141" s="160">
        <v>0</v>
      </c>
      <c r="H141" s="195">
        <v>0</v>
      </c>
      <c r="I141" s="195">
        <v>0</v>
      </c>
      <c r="J141" s="195">
        <v>0</v>
      </c>
    </row>
    <row r="142" spans="1:10" ht="27.75" customHeight="1" x14ac:dyDescent="0.2">
      <c r="A142" s="158" t="s">
        <v>499</v>
      </c>
      <c r="B142" s="27"/>
      <c r="C142" s="163">
        <v>0</v>
      </c>
      <c r="D142" s="130">
        <v>-3.129</v>
      </c>
      <c r="E142" s="131">
        <v>-0.57999999999999996</v>
      </c>
      <c r="F142" s="132">
        <v>-4.2000000000000003E-2</v>
      </c>
      <c r="G142" s="160">
        <v>0</v>
      </c>
      <c r="H142" s="195">
        <v>0</v>
      </c>
      <c r="I142" s="195">
        <v>0</v>
      </c>
      <c r="J142" s="195">
        <v>0</v>
      </c>
    </row>
    <row r="143" spans="1:10" ht="27.75" customHeight="1" x14ac:dyDescent="0.2">
      <c r="A143" s="158" t="s">
        <v>500</v>
      </c>
      <c r="B143" s="27"/>
      <c r="C143" s="163">
        <v>0</v>
      </c>
      <c r="D143" s="130">
        <v>-3.355</v>
      </c>
      <c r="E143" s="131">
        <v>-0.63500000000000001</v>
      </c>
      <c r="F143" s="132">
        <v>-4.7E-2</v>
      </c>
      <c r="G143" s="160">
        <v>0</v>
      </c>
      <c r="H143" s="195">
        <v>0</v>
      </c>
      <c r="I143" s="195">
        <v>0</v>
      </c>
      <c r="J143" s="42">
        <v>0.107</v>
      </c>
    </row>
    <row r="144" spans="1:10" ht="27.75" customHeight="1" x14ac:dyDescent="0.2">
      <c r="A144" s="158" t="s">
        <v>501</v>
      </c>
      <c r="B144" s="27"/>
      <c r="C144" s="163">
        <v>0</v>
      </c>
      <c r="D144" s="130">
        <v>-3.129</v>
      </c>
      <c r="E144" s="131">
        <v>-0.57999999999999996</v>
      </c>
      <c r="F144" s="132">
        <v>-4.2000000000000003E-2</v>
      </c>
      <c r="G144" s="160">
        <v>0</v>
      </c>
      <c r="H144" s="195">
        <v>0</v>
      </c>
      <c r="I144" s="195">
        <v>0</v>
      </c>
      <c r="J144" s="42">
        <v>0.09</v>
      </c>
    </row>
    <row r="145" spans="1:10" ht="27.75" customHeight="1" x14ac:dyDescent="0.2">
      <c r="A145" s="158" t="s">
        <v>502</v>
      </c>
      <c r="B145" s="27"/>
      <c r="C145" s="163">
        <v>0</v>
      </c>
      <c r="D145" s="130">
        <v>-2.7679999999999998</v>
      </c>
      <c r="E145" s="131">
        <v>-0.47</v>
      </c>
      <c r="F145" s="132">
        <v>-3.1E-2</v>
      </c>
      <c r="G145" s="160">
        <v>52.03</v>
      </c>
      <c r="H145" s="195">
        <v>0</v>
      </c>
      <c r="I145" s="195">
        <v>0</v>
      </c>
      <c r="J145" s="42">
        <v>0.108</v>
      </c>
    </row>
    <row r="146" spans="1:10" ht="27.75" customHeight="1" x14ac:dyDescent="0.2">
      <c r="A146" s="158" t="s">
        <v>690</v>
      </c>
      <c r="B146" s="27"/>
      <c r="C146" s="163" t="s">
        <v>641</v>
      </c>
      <c r="D146" s="130">
        <v>2.617</v>
      </c>
      <c r="E146" s="131">
        <v>0.495</v>
      </c>
      <c r="F146" s="132">
        <v>3.5999999999999997E-2</v>
      </c>
      <c r="G146" s="160">
        <v>2.17</v>
      </c>
      <c r="H146" s="195">
        <v>0</v>
      </c>
      <c r="I146" s="195">
        <v>0</v>
      </c>
      <c r="J146" s="195">
        <v>0</v>
      </c>
    </row>
    <row r="147" spans="1:10" ht="27.75" customHeight="1" x14ac:dyDescent="0.2">
      <c r="A147" s="158" t="s">
        <v>706</v>
      </c>
      <c r="B147" s="27"/>
      <c r="C147" s="163" t="s">
        <v>467</v>
      </c>
      <c r="D147" s="130">
        <v>2.617</v>
      </c>
      <c r="E147" s="131">
        <v>0.495</v>
      </c>
      <c r="F147" s="132">
        <v>3.5999999999999997E-2</v>
      </c>
      <c r="G147" s="195">
        <v>0</v>
      </c>
      <c r="H147" s="195">
        <v>0</v>
      </c>
      <c r="I147" s="195">
        <v>0</v>
      </c>
      <c r="J147" s="195">
        <v>0</v>
      </c>
    </row>
    <row r="148" spans="1:10" ht="27.75" customHeight="1" x14ac:dyDescent="0.2">
      <c r="A148" s="158" t="s">
        <v>691</v>
      </c>
      <c r="B148" s="27"/>
      <c r="C148" s="163" t="s">
        <v>640</v>
      </c>
      <c r="D148" s="130">
        <v>2.68</v>
      </c>
      <c r="E148" s="131">
        <v>0.50700000000000001</v>
      </c>
      <c r="F148" s="132">
        <v>3.6999999999999998E-2</v>
      </c>
      <c r="G148" s="160">
        <v>2.94</v>
      </c>
      <c r="H148" s="195">
        <v>0</v>
      </c>
      <c r="I148" s="195">
        <v>0</v>
      </c>
      <c r="J148" s="195">
        <v>0</v>
      </c>
    </row>
    <row r="149" spans="1:10" ht="27.75" customHeight="1" x14ac:dyDescent="0.2">
      <c r="A149" s="158" t="s">
        <v>692</v>
      </c>
      <c r="B149" s="27"/>
      <c r="C149" s="163" t="s">
        <v>640</v>
      </c>
      <c r="D149" s="130">
        <v>2.68</v>
      </c>
      <c r="E149" s="131">
        <v>0.50700000000000001</v>
      </c>
      <c r="F149" s="132">
        <v>3.6999999999999998E-2</v>
      </c>
      <c r="G149" s="160">
        <v>3.6</v>
      </c>
      <c r="H149" s="195">
        <v>0</v>
      </c>
      <c r="I149" s="195">
        <v>0</v>
      </c>
      <c r="J149" s="195">
        <v>0</v>
      </c>
    </row>
    <row r="150" spans="1:10" ht="27.75" customHeight="1" x14ac:dyDescent="0.2">
      <c r="A150" s="158" t="s">
        <v>693</v>
      </c>
      <c r="B150" s="27"/>
      <c r="C150" s="163" t="s">
        <v>640</v>
      </c>
      <c r="D150" s="130">
        <v>2.68</v>
      </c>
      <c r="E150" s="131">
        <v>0.50700000000000001</v>
      </c>
      <c r="F150" s="132">
        <v>3.6999999999999998E-2</v>
      </c>
      <c r="G150" s="160">
        <v>4.04</v>
      </c>
      <c r="H150" s="195">
        <v>0</v>
      </c>
      <c r="I150" s="195">
        <v>0</v>
      </c>
      <c r="J150" s="195">
        <v>0</v>
      </c>
    </row>
    <row r="151" spans="1:10" ht="27.75" customHeight="1" x14ac:dyDescent="0.2">
      <c r="A151" s="158" t="s">
        <v>694</v>
      </c>
      <c r="B151" s="27"/>
      <c r="C151" s="163" t="s">
        <v>640</v>
      </c>
      <c r="D151" s="130">
        <v>2.68</v>
      </c>
      <c r="E151" s="131">
        <v>0.50700000000000001</v>
      </c>
      <c r="F151" s="132">
        <v>3.6999999999999998E-2</v>
      </c>
      <c r="G151" s="160">
        <v>5.28</v>
      </c>
      <c r="H151" s="195">
        <v>0</v>
      </c>
      <c r="I151" s="195">
        <v>0</v>
      </c>
      <c r="J151" s="195">
        <v>0</v>
      </c>
    </row>
    <row r="152" spans="1:10" ht="27.75" customHeight="1" x14ac:dyDescent="0.2">
      <c r="A152" s="158" t="s">
        <v>695</v>
      </c>
      <c r="B152" s="27"/>
      <c r="C152" s="163" t="s">
        <v>640</v>
      </c>
      <c r="D152" s="130">
        <v>2.68</v>
      </c>
      <c r="E152" s="131">
        <v>0.50700000000000001</v>
      </c>
      <c r="F152" s="132">
        <v>3.6999999999999998E-2</v>
      </c>
      <c r="G152" s="160">
        <v>9.39</v>
      </c>
      <c r="H152" s="195">
        <v>0</v>
      </c>
      <c r="I152" s="195">
        <v>0</v>
      </c>
      <c r="J152" s="195">
        <v>0</v>
      </c>
    </row>
    <row r="153" spans="1:10" ht="27.75" customHeight="1" x14ac:dyDescent="0.2">
      <c r="A153" s="158" t="s">
        <v>503</v>
      </c>
      <c r="B153" s="27"/>
      <c r="C153" s="163" t="s">
        <v>468</v>
      </c>
      <c r="D153" s="130">
        <v>2.68</v>
      </c>
      <c r="E153" s="131">
        <v>0.50700000000000001</v>
      </c>
      <c r="F153" s="132">
        <v>3.6999999999999998E-2</v>
      </c>
      <c r="G153" s="195">
        <v>0</v>
      </c>
      <c r="H153" s="195">
        <v>0</v>
      </c>
      <c r="I153" s="195">
        <v>0</v>
      </c>
      <c r="J153" s="195">
        <v>0</v>
      </c>
    </row>
    <row r="154" spans="1:10" ht="27.75" customHeight="1" x14ac:dyDescent="0.2">
      <c r="A154" s="158" t="s">
        <v>574</v>
      </c>
      <c r="B154" s="27"/>
      <c r="C154" s="163">
        <v>0</v>
      </c>
      <c r="D154" s="130">
        <v>1.6870000000000001</v>
      </c>
      <c r="E154" s="131">
        <v>0.309</v>
      </c>
      <c r="F154" s="132">
        <v>2.1999999999999999E-2</v>
      </c>
      <c r="G154" s="160">
        <v>3.6</v>
      </c>
      <c r="H154" s="160">
        <v>1.97</v>
      </c>
      <c r="I154" s="162">
        <v>1.97</v>
      </c>
      <c r="J154" s="42">
        <v>4.7E-2</v>
      </c>
    </row>
    <row r="155" spans="1:10" ht="27.75" customHeight="1" x14ac:dyDescent="0.2">
      <c r="A155" s="158" t="s">
        <v>575</v>
      </c>
      <c r="B155" s="27"/>
      <c r="C155" s="163">
        <v>0</v>
      </c>
      <c r="D155" s="130">
        <v>1.6870000000000001</v>
      </c>
      <c r="E155" s="131">
        <v>0.309</v>
      </c>
      <c r="F155" s="132">
        <v>2.1999999999999999E-2</v>
      </c>
      <c r="G155" s="160">
        <v>15.57</v>
      </c>
      <c r="H155" s="160">
        <v>1.97</v>
      </c>
      <c r="I155" s="162">
        <v>1.97</v>
      </c>
      <c r="J155" s="42">
        <v>4.7E-2</v>
      </c>
    </row>
    <row r="156" spans="1:10" ht="27.75" customHeight="1" x14ac:dyDescent="0.2">
      <c r="A156" s="158" t="s">
        <v>576</v>
      </c>
      <c r="B156" s="27"/>
      <c r="C156" s="163">
        <v>0</v>
      </c>
      <c r="D156" s="130">
        <v>1.6870000000000001</v>
      </c>
      <c r="E156" s="131">
        <v>0.309</v>
      </c>
      <c r="F156" s="132">
        <v>2.1999999999999999E-2</v>
      </c>
      <c r="G156" s="160">
        <v>23.51</v>
      </c>
      <c r="H156" s="160">
        <v>1.97</v>
      </c>
      <c r="I156" s="162">
        <v>1.97</v>
      </c>
      <c r="J156" s="42">
        <v>4.7E-2</v>
      </c>
    </row>
    <row r="157" spans="1:10" ht="27.75" customHeight="1" x14ac:dyDescent="0.2">
      <c r="A157" s="158" t="s">
        <v>577</v>
      </c>
      <c r="B157" s="27"/>
      <c r="C157" s="163">
        <v>0</v>
      </c>
      <c r="D157" s="130">
        <v>1.6870000000000001</v>
      </c>
      <c r="E157" s="131">
        <v>0.309</v>
      </c>
      <c r="F157" s="132">
        <v>2.1999999999999999E-2</v>
      </c>
      <c r="G157" s="160">
        <v>35.049999999999997</v>
      </c>
      <c r="H157" s="160">
        <v>1.97</v>
      </c>
      <c r="I157" s="162">
        <v>1.97</v>
      </c>
      <c r="J157" s="42">
        <v>4.7E-2</v>
      </c>
    </row>
    <row r="158" spans="1:10" ht="27.75" customHeight="1" x14ac:dyDescent="0.2">
      <c r="A158" s="158" t="s">
        <v>578</v>
      </c>
      <c r="B158" s="27"/>
      <c r="C158" s="163">
        <v>0</v>
      </c>
      <c r="D158" s="130">
        <v>1.6870000000000001</v>
      </c>
      <c r="E158" s="131">
        <v>0.309</v>
      </c>
      <c r="F158" s="132">
        <v>2.1999999999999999E-2</v>
      </c>
      <c r="G158" s="160">
        <v>69.02</v>
      </c>
      <c r="H158" s="160">
        <v>1.97</v>
      </c>
      <c r="I158" s="162">
        <v>1.97</v>
      </c>
      <c r="J158" s="42">
        <v>4.7E-2</v>
      </c>
    </row>
    <row r="159" spans="1:10" ht="27.75" customHeight="1" x14ac:dyDescent="0.2">
      <c r="A159" s="158" t="s">
        <v>579</v>
      </c>
      <c r="B159" s="27"/>
      <c r="C159" s="163">
        <v>0</v>
      </c>
      <c r="D159" s="130">
        <v>1.5640000000000001</v>
      </c>
      <c r="E159" s="131">
        <v>0.26600000000000001</v>
      </c>
      <c r="F159" s="132">
        <v>1.7999999999999999E-2</v>
      </c>
      <c r="G159" s="160">
        <v>4.09</v>
      </c>
      <c r="H159" s="160">
        <v>2.79</v>
      </c>
      <c r="I159" s="162">
        <v>2.79</v>
      </c>
      <c r="J159" s="42">
        <v>4.2999999999999997E-2</v>
      </c>
    </row>
    <row r="160" spans="1:10" ht="27.75" customHeight="1" x14ac:dyDescent="0.2">
      <c r="A160" s="158" t="s">
        <v>580</v>
      </c>
      <c r="B160" s="27"/>
      <c r="C160" s="163">
        <v>0</v>
      </c>
      <c r="D160" s="130">
        <v>1.5640000000000001</v>
      </c>
      <c r="E160" s="131">
        <v>0.26600000000000001</v>
      </c>
      <c r="F160" s="132">
        <v>1.7999999999999999E-2</v>
      </c>
      <c r="G160" s="160">
        <v>21.48</v>
      </c>
      <c r="H160" s="160">
        <v>2.79</v>
      </c>
      <c r="I160" s="162">
        <v>2.79</v>
      </c>
      <c r="J160" s="42">
        <v>4.2999999999999997E-2</v>
      </c>
    </row>
    <row r="161" spans="1:10" ht="27.75" customHeight="1" x14ac:dyDescent="0.2">
      <c r="A161" s="158" t="s">
        <v>581</v>
      </c>
      <c r="B161" s="27"/>
      <c r="C161" s="163">
        <v>0</v>
      </c>
      <c r="D161" s="130">
        <v>1.5640000000000001</v>
      </c>
      <c r="E161" s="131">
        <v>0.26600000000000001</v>
      </c>
      <c r="F161" s="132">
        <v>1.7999999999999999E-2</v>
      </c>
      <c r="G161" s="160">
        <v>33.01</v>
      </c>
      <c r="H161" s="160">
        <v>2.79</v>
      </c>
      <c r="I161" s="162">
        <v>2.79</v>
      </c>
      <c r="J161" s="42">
        <v>4.2999999999999997E-2</v>
      </c>
    </row>
    <row r="162" spans="1:10" ht="27.75" customHeight="1" x14ac:dyDescent="0.2">
      <c r="A162" s="158" t="s">
        <v>582</v>
      </c>
      <c r="B162" s="27"/>
      <c r="C162" s="163">
        <v>0</v>
      </c>
      <c r="D162" s="130">
        <v>1.5640000000000001</v>
      </c>
      <c r="E162" s="131">
        <v>0.26600000000000001</v>
      </c>
      <c r="F162" s="132">
        <v>1.7999999999999999E-2</v>
      </c>
      <c r="G162" s="160">
        <v>49.78</v>
      </c>
      <c r="H162" s="160">
        <v>2.79</v>
      </c>
      <c r="I162" s="162">
        <v>2.79</v>
      </c>
      <c r="J162" s="42">
        <v>4.2999999999999997E-2</v>
      </c>
    </row>
    <row r="163" spans="1:10" ht="27.75" customHeight="1" x14ac:dyDescent="0.2">
      <c r="A163" s="158" t="s">
        <v>583</v>
      </c>
      <c r="B163" s="27"/>
      <c r="C163" s="163">
        <v>0</v>
      </c>
      <c r="D163" s="130">
        <v>1.5640000000000001</v>
      </c>
      <c r="E163" s="131">
        <v>0.26600000000000001</v>
      </c>
      <c r="F163" s="132">
        <v>1.7999999999999999E-2</v>
      </c>
      <c r="G163" s="160">
        <v>99.13</v>
      </c>
      <c r="H163" s="160">
        <v>2.79</v>
      </c>
      <c r="I163" s="162">
        <v>2.79</v>
      </c>
      <c r="J163" s="42">
        <v>4.2999999999999997E-2</v>
      </c>
    </row>
    <row r="164" spans="1:10" ht="27.75" customHeight="1" x14ac:dyDescent="0.2">
      <c r="A164" s="158" t="s">
        <v>584</v>
      </c>
      <c r="B164" s="27"/>
      <c r="C164" s="163">
        <v>0</v>
      </c>
      <c r="D164" s="130">
        <v>1.012</v>
      </c>
      <c r="E164" s="131">
        <v>0.154</v>
      </c>
      <c r="F164" s="132">
        <v>8.9999999999999993E-3</v>
      </c>
      <c r="G164" s="160">
        <v>42.69</v>
      </c>
      <c r="H164" s="160">
        <v>3.65</v>
      </c>
      <c r="I164" s="162">
        <v>3.65</v>
      </c>
      <c r="J164" s="42">
        <v>2.4E-2</v>
      </c>
    </row>
    <row r="165" spans="1:10" ht="27.75" customHeight="1" x14ac:dyDescent="0.2">
      <c r="A165" s="158" t="s">
        <v>585</v>
      </c>
      <c r="B165" s="27"/>
      <c r="C165" s="163">
        <v>0</v>
      </c>
      <c r="D165" s="130">
        <v>1.012</v>
      </c>
      <c r="E165" s="131">
        <v>0.154</v>
      </c>
      <c r="F165" s="132">
        <v>8.9999999999999993E-3</v>
      </c>
      <c r="G165" s="160">
        <v>141.88</v>
      </c>
      <c r="H165" s="160">
        <v>3.65</v>
      </c>
      <c r="I165" s="162">
        <v>3.65</v>
      </c>
      <c r="J165" s="42">
        <v>2.4E-2</v>
      </c>
    </row>
    <row r="166" spans="1:10" ht="27.75" customHeight="1" x14ac:dyDescent="0.2">
      <c r="A166" s="158" t="s">
        <v>586</v>
      </c>
      <c r="B166" s="27"/>
      <c r="C166" s="163">
        <v>0</v>
      </c>
      <c r="D166" s="130">
        <v>1.012</v>
      </c>
      <c r="E166" s="131">
        <v>0.154</v>
      </c>
      <c r="F166" s="132">
        <v>8.9999999999999993E-3</v>
      </c>
      <c r="G166" s="160">
        <v>330.38</v>
      </c>
      <c r="H166" s="160">
        <v>3.65</v>
      </c>
      <c r="I166" s="162">
        <v>3.65</v>
      </c>
      <c r="J166" s="42">
        <v>2.4E-2</v>
      </c>
    </row>
    <row r="167" spans="1:10" ht="27.75" customHeight="1" x14ac:dyDescent="0.2">
      <c r="A167" s="158" t="s">
        <v>587</v>
      </c>
      <c r="B167" s="27"/>
      <c r="C167" s="163">
        <v>0</v>
      </c>
      <c r="D167" s="130">
        <v>1.012</v>
      </c>
      <c r="E167" s="131">
        <v>0.154</v>
      </c>
      <c r="F167" s="132">
        <v>8.9999999999999993E-3</v>
      </c>
      <c r="G167" s="160">
        <v>676.55</v>
      </c>
      <c r="H167" s="160">
        <v>3.65</v>
      </c>
      <c r="I167" s="162">
        <v>3.65</v>
      </c>
      <c r="J167" s="42">
        <v>2.4E-2</v>
      </c>
    </row>
    <row r="168" spans="1:10" ht="27.75" customHeight="1" x14ac:dyDescent="0.2">
      <c r="A168" s="158" t="s">
        <v>588</v>
      </c>
      <c r="B168" s="27"/>
      <c r="C168" s="163">
        <v>0</v>
      </c>
      <c r="D168" s="130">
        <v>1.012</v>
      </c>
      <c r="E168" s="131">
        <v>0.154</v>
      </c>
      <c r="F168" s="132">
        <v>8.9999999999999993E-3</v>
      </c>
      <c r="G168" s="160">
        <v>1733.26</v>
      </c>
      <c r="H168" s="160">
        <v>3.65</v>
      </c>
      <c r="I168" s="162">
        <v>3.65</v>
      </c>
      <c r="J168" s="42">
        <v>2.4E-2</v>
      </c>
    </row>
    <row r="169" spans="1:10" ht="27.75" customHeight="1" x14ac:dyDescent="0.2">
      <c r="A169" s="158" t="s">
        <v>504</v>
      </c>
      <c r="B169" s="27"/>
      <c r="C169" s="163" t="s">
        <v>469</v>
      </c>
      <c r="D169" s="133">
        <v>6.5039999999999996</v>
      </c>
      <c r="E169" s="134">
        <v>0.90100000000000002</v>
      </c>
      <c r="F169" s="132">
        <v>0.34399999999999997</v>
      </c>
      <c r="G169" s="195">
        <v>0</v>
      </c>
      <c r="H169" s="195">
        <v>0</v>
      </c>
      <c r="I169" s="195">
        <v>0</v>
      </c>
      <c r="J169" s="195">
        <v>0</v>
      </c>
    </row>
    <row r="170" spans="1:10" ht="27.75" customHeight="1" x14ac:dyDescent="0.2">
      <c r="A170" s="158" t="s">
        <v>505</v>
      </c>
      <c r="B170" s="27"/>
      <c r="C170" s="163">
        <v>0</v>
      </c>
      <c r="D170" s="130">
        <v>-2.496</v>
      </c>
      <c r="E170" s="131">
        <v>-0.47199999999999998</v>
      </c>
      <c r="F170" s="132">
        <v>-3.5000000000000003E-2</v>
      </c>
      <c r="G170" s="160">
        <v>0</v>
      </c>
      <c r="H170" s="195">
        <v>0</v>
      </c>
      <c r="I170" s="195">
        <v>0</v>
      </c>
      <c r="J170" s="195">
        <v>0</v>
      </c>
    </row>
    <row r="171" spans="1:10" ht="27.75" customHeight="1" x14ac:dyDescent="0.2">
      <c r="A171" s="158" t="s">
        <v>506</v>
      </c>
      <c r="B171" s="27"/>
      <c r="C171" s="163">
        <v>0</v>
      </c>
      <c r="D171" s="130">
        <v>-2.3279999999999998</v>
      </c>
      <c r="E171" s="131">
        <v>-0.432</v>
      </c>
      <c r="F171" s="132">
        <v>-3.1E-2</v>
      </c>
      <c r="G171" s="160">
        <v>0</v>
      </c>
      <c r="H171" s="195">
        <v>0</v>
      </c>
      <c r="I171" s="195">
        <v>0</v>
      </c>
      <c r="J171" s="195">
        <v>0</v>
      </c>
    </row>
    <row r="172" spans="1:10" ht="27.75" customHeight="1" x14ac:dyDescent="0.2">
      <c r="A172" s="158" t="s">
        <v>507</v>
      </c>
      <c r="B172" s="27"/>
      <c r="C172" s="163">
        <v>0</v>
      </c>
      <c r="D172" s="130">
        <v>-2.496</v>
      </c>
      <c r="E172" s="131">
        <v>-0.47199999999999998</v>
      </c>
      <c r="F172" s="132">
        <v>-3.5000000000000003E-2</v>
      </c>
      <c r="G172" s="160">
        <v>0</v>
      </c>
      <c r="H172" s="195">
        <v>0</v>
      </c>
      <c r="I172" s="195">
        <v>0</v>
      </c>
      <c r="J172" s="42">
        <v>0.08</v>
      </c>
    </row>
    <row r="173" spans="1:10" ht="27.75" customHeight="1" x14ac:dyDescent="0.2">
      <c r="A173" s="158" t="s">
        <v>508</v>
      </c>
      <c r="B173" s="27"/>
      <c r="C173" s="163">
        <v>0</v>
      </c>
      <c r="D173" s="130">
        <v>-2.3279999999999998</v>
      </c>
      <c r="E173" s="131">
        <v>-0.432</v>
      </c>
      <c r="F173" s="132">
        <v>-3.1E-2</v>
      </c>
      <c r="G173" s="160">
        <v>0</v>
      </c>
      <c r="H173" s="195">
        <v>0</v>
      </c>
      <c r="I173" s="195">
        <v>0</v>
      </c>
      <c r="J173" s="42">
        <v>6.7000000000000004E-2</v>
      </c>
    </row>
    <row r="174" spans="1:10" ht="27.75" customHeight="1" x14ac:dyDescent="0.2">
      <c r="A174" s="158" t="s">
        <v>509</v>
      </c>
      <c r="B174" s="27"/>
      <c r="C174" s="163">
        <v>0</v>
      </c>
      <c r="D174" s="130">
        <v>-2.0590000000000002</v>
      </c>
      <c r="E174" s="131">
        <v>-0.35</v>
      </c>
      <c r="F174" s="132">
        <v>-2.3E-2</v>
      </c>
      <c r="G174" s="160">
        <v>38.71</v>
      </c>
      <c r="H174" s="195">
        <v>0</v>
      </c>
      <c r="I174" s="195">
        <v>0</v>
      </c>
      <c r="J174" s="42">
        <v>0.08</v>
      </c>
    </row>
    <row r="175" spans="1:10" ht="27.75" customHeight="1" x14ac:dyDescent="0.2">
      <c r="A175" s="158" t="s">
        <v>696</v>
      </c>
      <c r="B175" s="27"/>
      <c r="C175" s="163" t="s">
        <v>641</v>
      </c>
      <c r="D175" s="130">
        <v>0.90800000000000003</v>
      </c>
      <c r="E175" s="131">
        <v>0.17199999999999999</v>
      </c>
      <c r="F175" s="132">
        <v>1.2999999999999999E-2</v>
      </c>
      <c r="G175" s="160">
        <v>0.74</v>
      </c>
      <c r="H175" s="195">
        <v>0</v>
      </c>
      <c r="I175" s="195">
        <v>0</v>
      </c>
      <c r="J175" s="195">
        <v>0</v>
      </c>
    </row>
    <row r="176" spans="1:10" ht="27.75" customHeight="1" x14ac:dyDescent="0.2">
      <c r="A176" s="158" t="s">
        <v>707</v>
      </c>
      <c r="B176" s="27"/>
      <c r="C176" s="163" t="s">
        <v>467</v>
      </c>
      <c r="D176" s="130">
        <v>0.90800000000000003</v>
      </c>
      <c r="E176" s="131">
        <v>0.17199999999999999</v>
      </c>
      <c r="F176" s="132">
        <v>1.2999999999999999E-2</v>
      </c>
      <c r="G176" s="195">
        <v>0</v>
      </c>
      <c r="H176" s="195">
        <v>0</v>
      </c>
      <c r="I176" s="195">
        <v>0</v>
      </c>
      <c r="J176" s="195">
        <v>0</v>
      </c>
    </row>
    <row r="177" spans="1:10" ht="27.75" customHeight="1" x14ac:dyDescent="0.2">
      <c r="A177" s="158" t="s">
        <v>697</v>
      </c>
      <c r="B177" s="27"/>
      <c r="C177" s="163" t="s">
        <v>640</v>
      </c>
      <c r="D177" s="130">
        <v>0.93</v>
      </c>
      <c r="E177" s="131">
        <v>0.17599999999999999</v>
      </c>
      <c r="F177" s="132">
        <v>1.2999999999999999E-2</v>
      </c>
      <c r="G177" s="160">
        <v>1.01</v>
      </c>
      <c r="H177" s="195">
        <v>0</v>
      </c>
      <c r="I177" s="195">
        <v>0</v>
      </c>
      <c r="J177" s="195">
        <v>0</v>
      </c>
    </row>
    <row r="178" spans="1:10" ht="27.75" customHeight="1" x14ac:dyDescent="0.2">
      <c r="A178" s="158" t="s">
        <v>698</v>
      </c>
      <c r="B178" s="27"/>
      <c r="C178" s="163" t="s">
        <v>640</v>
      </c>
      <c r="D178" s="130">
        <v>0.93</v>
      </c>
      <c r="E178" s="131">
        <v>0.17599999999999999</v>
      </c>
      <c r="F178" s="132">
        <v>1.2999999999999999E-2</v>
      </c>
      <c r="G178" s="160">
        <v>1.23</v>
      </c>
      <c r="H178" s="195">
        <v>0</v>
      </c>
      <c r="I178" s="195">
        <v>0</v>
      </c>
      <c r="J178" s="195">
        <v>0</v>
      </c>
    </row>
    <row r="179" spans="1:10" ht="27.75" customHeight="1" x14ac:dyDescent="0.2">
      <c r="A179" s="158" t="s">
        <v>699</v>
      </c>
      <c r="B179" s="27"/>
      <c r="C179" s="163" t="s">
        <v>640</v>
      </c>
      <c r="D179" s="130">
        <v>0.93</v>
      </c>
      <c r="E179" s="131">
        <v>0.17599999999999999</v>
      </c>
      <c r="F179" s="132">
        <v>1.2999999999999999E-2</v>
      </c>
      <c r="G179" s="160">
        <v>1.38</v>
      </c>
      <c r="H179" s="195">
        <v>0</v>
      </c>
      <c r="I179" s="195">
        <v>0</v>
      </c>
      <c r="J179" s="195">
        <v>0</v>
      </c>
    </row>
    <row r="180" spans="1:10" ht="27.75" customHeight="1" x14ac:dyDescent="0.2">
      <c r="A180" s="158" t="s">
        <v>700</v>
      </c>
      <c r="B180" s="27"/>
      <c r="C180" s="163" t="s">
        <v>640</v>
      </c>
      <c r="D180" s="130">
        <v>0.93</v>
      </c>
      <c r="E180" s="131">
        <v>0.17599999999999999</v>
      </c>
      <c r="F180" s="132">
        <v>1.2999999999999999E-2</v>
      </c>
      <c r="G180" s="160">
        <v>1.82</v>
      </c>
      <c r="H180" s="195">
        <v>0</v>
      </c>
      <c r="I180" s="195">
        <v>0</v>
      </c>
      <c r="J180" s="195">
        <v>0</v>
      </c>
    </row>
    <row r="181" spans="1:10" ht="27.75" customHeight="1" x14ac:dyDescent="0.2">
      <c r="A181" s="158" t="s">
        <v>701</v>
      </c>
      <c r="B181" s="27"/>
      <c r="C181" s="163" t="s">
        <v>640</v>
      </c>
      <c r="D181" s="130">
        <v>0.93</v>
      </c>
      <c r="E181" s="131">
        <v>0.17599999999999999</v>
      </c>
      <c r="F181" s="132">
        <v>1.2999999999999999E-2</v>
      </c>
      <c r="G181" s="160">
        <v>3.24</v>
      </c>
      <c r="H181" s="195">
        <v>0</v>
      </c>
      <c r="I181" s="195">
        <v>0</v>
      </c>
      <c r="J181" s="195">
        <v>0</v>
      </c>
    </row>
    <row r="182" spans="1:10" ht="27.75" customHeight="1" x14ac:dyDescent="0.2">
      <c r="A182" s="158" t="s">
        <v>510</v>
      </c>
      <c r="B182" s="27"/>
      <c r="C182" s="163" t="s">
        <v>468</v>
      </c>
      <c r="D182" s="130">
        <v>0.93</v>
      </c>
      <c r="E182" s="131">
        <v>0.17599999999999999</v>
      </c>
      <c r="F182" s="132">
        <v>1.2999999999999999E-2</v>
      </c>
      <c r="G182" s="195">
        <v>0</v>
      </c>
      <c r="H182" s="195">
        <v>0</v>
      </c>
      <c r="I182" s="195">
        <v>0</v>
      </c>
      <c r="J182" s="195">
        <v>0</v>
      </c>
    </row>
    <row r="183" spans="1:10" ht="27.75" customHeight="1" x14ac:dyDescent="0.2">
      <c r="A183" s="158" t="s">
        <v>559</v>
      </c>
      <c r="B183" s="27"/>
      <c r="C183" s="163">
        <v>0</v>
      </c>
      <c r="D183" s="130">
        <v>0.58499999999999996</v>
      </c>
      <c r="E183" s="131">
        <v>0.107</v>
      </c>
      <c r="F183" s="132">
        <v>8.0000000000000002E-3</v>
      </c>
      <c r="G183" s="160">
        <v>1.23</v>
      </c>
      <c r="H183" s="160">
        <v>0.68</v>
      </c>
      <c r="I183" s="162">
        <v>0.68</v>
      </c>
      <c r="J183" s="42">
        <v>1.6E-2</v>
      </c>
    </row>
    <row r="184" spans="1:10" ht="27.75" customHeight="1" x14ac:dyDescent="0.2">
      <c r="A184" s="158" t="s">
        <v>560</v>
      </c>
      <c r="B184" s="27"/>
      <c r="C184" s="163">
        <v>0</v>
      </c>
      <c r="D184" s="130">
        <v>0.58499999999999996</v>
      </c>
      <c r="E184" s="131">
        <v>0.107</v>
      </c>
      <c r="F184" s="132">
        <v>8.0000000000000002E-3</v>
      </c>
      <c r="G184" s="160">
        <v>5.39</v>
      </c>
      <c r="H184" s="160">
        <v>0.68</v>
      </c>
      <c r="I184" s="162">
        <v>0.68</v>
      </c>
      <c r="J184" s="42">
        <v>1.6E-2</v>
      </c>
    </row>
    <row r="185" spans="1:10" ht="27.75" customHeight="1" x14ac:dyDescent="0.2">
      <c r="A185" s="158" t="s">
        <v>561</v>
      </c>
      <c r="B185" s="27"/>
      <c r="C185" s="163">
        <v>0</v>
      </c>
      <c r="D185" s="130">
        <v>0.58499999999999996</v>
      </c>
      <c r="E185" s="131">
        <v>0.107</v>
      </c>
      <c r="F185" s="132">
        <v>8.0000000000000002E-3</v>
      </c>
      <c r="G185" s="160">
        <v>8.14</v>
      </c>
      <c r="H185" s="160">
        <v>0.68</v>
      </c>
      <c r="I185" s="162">
        <v>0.68</v>
      </c>
      <c r="J185" s="42">
        <v>1.6E-2</v>
      </c>
    </row>
    <row r="186" spans="1:10" ht="27.75" customHeight="1" x14ac:dyDescent="0.2">
      <c r="A186" s="158" t="s">
        <v>562</v>
      </c>
      <c r="B186" s="27"/>
      <c r="C186" s="163">
        <v>0</v>
      </c>
      <c r="D186" s="130">
        <v>0.58499999999999996</v>
      </c>
      <c r="E186" s="131">
        <v>0.107</v>
      </c>
      <c r="F186" s="132">
        <v>8.0000000000000002E-3</v>
      </c>
      <c r="G186" s="160">
        <v>12.14</v>
      </c>
      <c r="H186" s="160">
        <v>0.68</v>
      </c>
      <c r="I186" s="162">
        <v>0.68</v>
      </c>
      <c r="J186" s="42">
        <v>1.6E-2</v>
      </c>
    </row>
    <row r="187" spans="1:10" ht="27.75" customHeight="1" x14ac:dyDescent="0.2">
      <c r="A187" s="158" t="s">
        <v>563</v>
      </c>
      <c r="B187" s="27"/>
      <c r="C187" s="163">
        <v>0</v>
      </c>
      <c r="D187" s="130">
        <v>0.58499999999999996</v>
      </c>
      <c r="E187" s="131">
        <v>0.107</v>
      </c>
      <c r="F187" s="132">
        <v>8.0000000000000002E-3</v>
      </c>
      <c r="G187" s="160">
        <v>23.93</v>
      </c>
      <c r="H187" s="160">
        <v>0.68</v>
      </c>
      <c r="I187" s="162">
        <v>0.68</v>
      </c>
      <c r="J187" s="42">
        <v>1.6E-2</v>
      </c>
    </row>
    <row r="188" spans="1:10" ht="27.75" customHeight="1" x14ac:dyDescent="0.2">
      <c r="A188" s="158" t="s">
        <v>564</v>
      </c>
      <c r="B188" s="27"/>
      <c r="C188" s="163">
        <v>0</v>
      </c>
      <c r="D188" s="130">
        <v>0.54200000000000004</v>
      </c>
      <c r="E188" s="131">
        <v>9.1999999999999998E-2</v>
      </c>
      <c r="F188" s="132">
        <v>6.0000000000000001E-3</v>
      </c>
      <c r="G188" s="160">
        <v>1.4</v>
      </c>
      <c r="H188" s="160">
        <v>0.97</v>
      </c>
      <c r="I188" s="162">
        <v>0.97</v>
      </c>
      <c r="J188" s="42">
        <v>1.4999999999999999E-2</v>
      </c>
    </row>
    <row r="189" spans="1:10" ht="27.75" customHeight="1" x14ac:dyDescent="0.2">
      <c r="A189" s="158" t="s">
        <v>565</v>
      </c>
      <c r="B189" s="27"/>
      <c r="C189" s="163">
        <v>0</v>
      </c>
      <c r="D189" s="130">
        <v>0.54200000000000004</v>
      </c>
      <c r="E189" s="131">
        <v>9.1999999999999998E-2</v>
      </c>
      <c r="F189" s="132">
        <v>6.0000000000000001E-3</v>
      </c>
      <c r="G189" s="160">
        <v>7.44</v>
      </c>
      <c r="H189" s="160">
        <v>0.97</v>
      </c>
      <c r="I189" s="162">
        <v>0.97</v>
      </c>
      <c r="J189" s="42">
        <v>1.4999999999999999E-2</v>
      </c>
    </row>
    <row r="190" spans="1:10" ht="27.75" customHeight="1" x14ac:dyDescent="0.2">
      <c r="A190" s="158" t="s">
        <v>566</v>
      </c>
      <c r="B190" s="27"/>
      <c r="C190" s="163">
        <v>0</v>
      </c>
      <c r="D190" s="130">
        <v>0.54200000000000004</v>
      </c>
      <c r="E190" s="131">
        <v>9.1999999999999998E-2</v>
      </c>
      <c r="F190" s="132">
        <v>6.0000000000000001E-3</v>
      </c>
      <c r="G190" s="160">
        <v>11.43</v>
      </c>
      <c r="H190" s="160">
        <v>0.97</v>
      </c>
      <c r="I190" s="162">
        <v>0.97</v>
      </c>
      <c r="J190" s="42">
        <v>1.4999999999999999E-2</v>
      </c>
    </row>
    <row r="191" spans="1:10" ht="27.75" customHeight="1" x14ac:dyDescent="0.2">
      <c r="A191" s="158" t="s">
        <v>567</v>
      </c>
      <c r="B191" s="27"/>
      <c r="C191" s="163">
        <v>0</v>
      </c>
      <c r="D191" s="130">
        <v>0.54200000000000004</v>
      </c>
      <c r="E191" s="131">
        <v>9.1999999999999998E-2</v>
      </c>
      <c r="F191" s="132">
        <v>6.0000000000000001E-3</v>
      </c>
      <c r="G191" s="160">
        <v>17.25</v>
      </c>
      <c r="H191" s="160">
        <v>0.97</v>
      </c>
      <c r="I191" s="162">
        <v>0.97</v>
      </c>
      <c r="J191" s="42">
        <v>1.4999999999999999E-2</v>
      </c>
    </row>
    <row r="192" spans="1:10" ht="27.75" customHeight="1" x14ac:dyDescent="0.2">
      <c r="A192" s="158" t="s">
        <v>568</v>
      </c>
      <c r="B192" s="27"/>
      <c r="C192" s="163">
        <v>0</v>
      </c>
      <c r="D192" s="130">
        <v>0.54200000000000004</v>
      </c>
      <c r="E192" s="131">
        <v>9.1999999999999998E-2</v>
      </c>
      <c r="F192" s="132">
        <v>6.0000000000000001E-3</v>
      </c>
      <c r="G192" s="160">
        <v>34.369999999999997</v>
      </c>
      <c r="H192" s="160">
        <v>0.97</v>
      </c>
      <c r="I192" s="162">
        <v>0.97</v>
      </c>
      <c r="J192" s="42">
        <v>1.4999999999999999E-2</v>
      </c>
    </row>
    <row r="193" spans="1:10" ht="27.75" customHeight="1" x14ac:dyDescent="0.2">
      <c r="A193" s="158" t="s">
        <v>569</v>
      </c>
      <c r="B193" s="27"/>
      <c r="C193" s="163">
        <v>0</v>
      </c>
      <c r="D193" s="130">
        <v>0.35099999999999998</v>
      </c>
      <c r="E193" s="131">
        <v>5.2999999999999999E-2</v>
      </c>
      <c r="F193" s="132">
        <v>3.0000000000000001E-3</v>
      </c>
      <c r="G193" s="160">
        <v>14.79</v>
      </c>
      <c r="H193" s="160">
        <v>1.27</v>
      </c>
      <c r="I193" s="162">
        <v>1.27</v>
      </c>
      <c r="J193" s="42">
        <v>8.0000000000000002E-3</v>
      </c>
    </row>
    <row r="194" spans="1:10" ht="27.75" customHeight="1" x14ac:dyDescent="0.2">
      <c r="A194" s="158" t="s">
        <v>570</v>
      </c>
      <c r="B194" s="27"/>
      <c r="C194" s="163">
        <v>0</v>
      </c>
      <c r="D194" s="130">
        <v>0.35099999999999998</v>
      </c>
      <c r="E194" s="131">
        <v>5.2999999999999999E-2</v>
      </c>
      <c r="F194" s="132">
        <v>3.0000000000000001E-3</v>
      </c>
      <c r="G194" s="160">
        <v>49.2</v>
      </c>
      <c r="H194" s="160">
        <v>1.27</v>
      </c>
      <c r="I194" s="162">
        <v>1.27</v>
      </c>
      <c r="J194" s="42">
        <v>8.0000000000000002E-3</v>
      </c>
    </row>
    <row r="195" spans="1:10" ht="27.75" customHeight="1" x14ac:dyDescent="0.2">
      <c r="A195" s="158" t="s">
        <v>571</v>
      </c>
      <c r="B195" s="27"/>
      <c r="C195" s="163">
        <v>0</v>
      </c>
      <c r="D195" s="130">
        <v>0.35099999999999998</v>
      </c>
      <c r="E195" s="131">
        <v>5.2999999999999999E-2</v>
      </c>
      <c r="F195" s="132">
        <v>3.0000000000000001E-3</v>
      </c>
      <c r="G195" s="160">
        <v>114.6</v>
      </c>
      <c r="H195" s="160">
        <v>1.27</v>
      </c>
      <c r="I195" s="162">
        <v>1.27</v>
      </c>
      <c r="J195" s="42">
        <v>8.0000000000000002E-3</v>
      </c>
    </row>
    <row r="196" spans="1:10" ht="27.75" customHeight="1" x14ac:dyDescent="0.2">
      <c r="A196" s="158" t="s">
        <v>572</v>
      </c>
      <c r="B196" s="27"/>
      <c r="C196" s="163">
        <v>0</v>
      </c>
      <c r="D196" s="130">
        <v>0.35099999999999998</v>
      </c>
      <c r="E196" s="131">
        <v>5.2999999999999999E-2</v>
      </c>
      <c r="F196" s="132">
        <v>3.0000000000000001E-3</v>
      </c>
      <c r="G196" s="160">
        <v>234.69</v>
      </c>
      <c r="H196" s="160">
        <v>1.27</v>
      </c>
      <c r="I196" s="162">
        <v>1.27</v>
      </c>
      <c r="J196" s="42">
        <v>8.0000000000000002E-3</v>
      </c>
    </row>
    <row r="197" spans="1:10" ht="27.75" customHeight="1" x14ac:dyDescent="0.2">
      <c r="A197" s="158" t="s">
        <v>573</v>
      </c>
      <c r="B197" s="27"/>
      <c r="C197" s="163">
        <v>0</v>
      </c>
      <c r="D197" s="130">
        <v>0.35099999999999998</v>
      </c>
      <c r="E197" s="131">
        <v>5.2999999999999999E-2</v>
      </c>
      <c r="F197" s="132">
        <v>3.0000000000000001E-3</v>
      </c>
      <c r="G197" s="160">
        <v>601.29</v>
      </c>
      <c r="H197" s="160">
        <v>1.27</v>
      </c>
      <c r="I197" s="162">
        <v>1.27</v>
      </c>
      <c r="J197" s="42">
        <v>8.0000000000000002E-3</v>
      </c>
    </row>
    <row r="198" spans="1:10" ht="27.75" customHeight="1" x14ac:dyDescent="0.2">
      <c r="A198" s="158" t="s">
        <v>511</v>
      </c>
      <c r="B198" s="27"/>
      <c r="C198" s="163" t="s">
        <v>469</v>
      </c>
      <c r="D198" s="133">
        <v>2.2559999999999998</v>
      </c>
      <c r="E198" s="134">
        <v>0.313</v>
      </c>
      <c r="F198" s="132">
        <v>0.11899999999999999</v>
      </c>
      <c r="G198" s="195">
        <v>0</v>
      </c>
      <c r="H198" s="195">
        <v>0</v>
      </c>
      <c r="I198" s="195">
        <v>0</v>
      </c>
      <c r="J198" s="195">
        <v>0</v>
      </c>
    </row>
    <row r="199" spans="1:10" ht="27.75" customHeight="1" x14ac:dyDescent="0.2">
      <c r="A199" s="158" t="s">
        <v>512</v>
      </c>
      <c r="B199" s="27"/>
      <c r="C199" s="163">
        <v>0</v>
      </c>
      <c r="D199" s="130">
        <v>-0.86599999999999999</v>
      </c>
      <c r="E199" s="131">
        <v>-0.16400000000000001</v>
      </c>
      <c r="F199" s="132">
        <v>-1.2E-2</v>
      </c>
      <c r="G199" s="160">
        <v>0</v>
      </c>
      <c r="H199" s="195">
        <v>0</v>
      </c>
      <c r="I199" s="195">
        <v>0</v>
      </c>
      <c r="J199" s="195">
        <v>0</v>
      </c>
    </row>
    <row r="200" spans="1:10" ht="27.75" customHeight="1" x14ac:dyDescent="0.2">
      <c r="A200" s="158" t="s">
        <v>513</v>
      </c>
      <c r="B200" s="27"/>
      <c r="C200" s="163">
        <v>0</v>
      </c>
      <c r="D200" s="130">
        <v>-0.80800000000000005</v>
      </c>
      <c r="E200" s="131">
        <v>-0.15</v>
      </c>
      <c r="F200" s="132">
        <v>-1.0999999999999999E-2</v>
      </c>
      <c r="G200" s="160">
        <v>0</v>
      </c>
      <c r="H200" s="195">
        <v>0</v>
      </c>
      <c r="I200" s="195">
        <v>0</v>
      </c>
      <c r="J200" s="195">
        <v>0</v>
      </c>
    </row>
    <row r="201" spans="1:10" ht="27.75" customHeight="1" x14ac:dyDescent="0.2">
      <c r="A201" s="158" t="s">
        <v>514</v>
      </c>
      <c r="B201" s="27"/>
      <c r="C201" s="163">
        <v>0</v>
      </c>
      <c r="D201" s="130">
        <v>-0.86599999999999999</v>
      </c>
      <c r="E201" s="131">
        <v>-0.16400000000000001</v>
      </c>
      <c r="F201" s="132">
        <v>-1.2E-2</v>
      </c>
      <c r="G201" s="160">
        <v>0</v>
      </c>
      <c r="H201" s="195">
        <v>0</v>
      </c>
      <c r="I201" s="195">
        <v>0</v>
      </c>
      <c r="J201" s="42">
        <v>2.8000000000000001E-2</v>
      </c>
    </row>
    <row r="202" spans="1:10" ht="27.75" customHeight="1" x14ac:dyDescent="0.2">
      <c r="A202" s="158" t="s">
        <v>515</v>
      </c>
      <c r="B202" s="27"/>
      <c r="C202" s="163">
        <v>0</v>
      </c>
      <c r="D202" s="130">
        <v>-0.80800000000000005</v>
      </c>
      <c r="E202" s="131">
        <v>-0.15</v>
      </c>
      <c r="F202" s="132">
        <v>-1.0999999999999999E-2</v>
      </c>
      <c r="G202" s="160">
        <v>0</v>
      </c>
      <c r="H202" s="195">
        <v>0</v>
      </c>
      <c r="I202" s="195">
        <v>0</v>
      </c>
      <c r="J202" s="42">
        <v>2.3E-2</v>
      </c>
    </row>
    <row r="203" spans="1:10" ht="27.75" customHeight="1" x14ac:dyDescent="0.2">
      <c r="A203" s="158" t="s">
        <v>516</v>
      </c>
      <c r="B203" s="27"/>
      <c r="C203" s="163">
        <v>0</v>
      </c>
      <c r="D203" s="130">
        <v>-0.71399999999999997</v>
      </c>
      <c r="E203" s="131">
        <v>-0.121</v>
      </c>
      <c r="F203" s="132">
        <v>-8.0000000000000002E-3</v>
      </c>
      <c r="G203" s="160">
        <v>13.43</v>
      </c>
      <c r="H203" s="195">
        <v>0</v>
      </c>
      <c r="I203" s="195">
        <v>0</v>
      </c>
      <c r="J203" s="42">
        <v>2.8000000000000001E-2</v>
      </c>
    </row>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2">
    <mergeCell ref="B1:D1"/>
    <mergeCell ref="F1:H1"/>
    <mergeCell ref="A2:J2"/>
    <mergeCell ref="F4:J4"/>
    <mergeCell ref="F5:G5"/>
    <mergeCell ref="H9:J9"/>
    <mergeCell ref="F9:G9"/>
    <mergeCell ref="B8:D8"/>
    <mergeCell ref="A4:D4"/>
    <mergeCell ref="F6:G6"/>
    <mergeCell ref="F7:G7"/>
    <mergeCell ref="F8:G8"/>
  </mergeCells>
  <phoneticPr fontId="5" type="noConversion"/>
  <hyperlinks>
    <hyperlink ref="A1" location="Overview!A1" display="Back to Overview"/>
  </hyperlinks>
  <pageMargins left="0.39370078740157483" right="0.35433070866141736" top="0.9055118110236221" bottom="0.74803149606299213" header="0.51181102362204722" footer="0.51181102362204722"/>
  <pageSetup paperSize="9" scale="45" fitToHeight="0" orientation="portrait" r:id="rId2"/>
  <headerFooter scaleWithDoc="0">
    <oddHeader>&amp;LAnnex 4 - Charges applied to LDNOs with HV/LV end users</oddHeader>
    <oddFooter>&amp;LNote: Where a tariff only has a p/kWh unit rate in Unit Charge 1 then this unit rate applies at all times.</oddFooter>
    <firstHeader>&amp;L
Annex 4 - Charges applied to LDNOs with HV/LV end users</firstHeader>
    <firstFooter>&amp;LNote: Where a tariff only has a p/kWh unit rate in Unit Charge 1 then this unit rate applies at all times.&amp;R&amp;P of &amp;N</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F40"/>
  <sheetViews>
    <sheetView zoomScale="80" zoomScaleNormal="80" zoomScaleSheetLayoutView="100" workbookViewId="0">
      <selection activeCell="D17" sqref="D17"/>
    </sheetView>
  </sheetViews>
  <sheetFormatPr defaultRowHeight="12.75" x14ac:dyDescent="0.2"/>
  <cols>
    <col min="1" max="6" width="24" customWidth="1"/>
  </cols>
  <sheetData>
    <row r="1" spans="1:6" ht="27.75" customHeight="1" x14ac:dyDescent="0.2">
      <c r="A1" s="128" t="s">
        <v>30</v>
      </c>
    </row>
    <row r="2" spans="1:6" ht="44.25" customHeight="1" x14ac:dyDescent="0.2">
      <c r="A2" s="273" t="s">
        <v>184</v>
      </c>
      <c r="B2" s="274"/>
      <c r="C2" s="274"/>
      <c r="D2" s="274"/>
      <c r="E2" s="274"/>
    </row>
    <row r="3" spans="1:6" ht="47.25" customHeight="1" x14ac:dyDescent="0.2">
      <c r="A3" s="231" t="str">
        <f>Overview!B4&amp; " - Illustrative LLFs for year beginning "&amp;Overview!D4</f>
        <v>National Grid Electricity Distribution (East Midlands) plc  - Illustrative LLFs for year beginning 1 April 2025</v>
      </c>
      <c r="B3" s="231"/>
      <c r="C3" s="231"/>
      <c r="D3" s="231"/>
      <c r="E3" s="231"/>
    </row>
    <row r="4" spans="1:6" ht="19.5" customHeight="1" x14ac:dyDescent="0.2">
      <c r="A4" s="275" t="s">
        <v>19</v>
      </c>
      <c r="B4" s="20" t="s">
        <v>6</v>
      </c>
      <c r="C4" s="20" t="s">
        <v>7</v>
      </c>
      <c r="D4" s="20" t="s">
        <v>8</v>
      </c>
      <c r="E4" s="20" t="s">
        <v>9</v>
      </c>
    </row>
    <row r="5" spans="1:6" ht="19.5" customHeight="1" x14ac:dyDescent="0.2">
      <c r="A5" s="276"/>
      <c r="B5" s="20" t="s">
        <v>20</v>
      </c>
      <c r="C5" s="20" t="s">
        <v>21</v>
      </c>
      <c r="D5" s="20" t="s">
        <v>22</v>
      </c>
      <c r="E5" s="20" t="s">
        <v>23</v>
      </c>
    </row>
    <row r="6" spans="1:6" ht="45" customHeight="1" x14ac:dyDescent="0.2">
      <c r="A6" s="190" t="s">
        <v>753</v>
      </c>
      <c r="B6" s="183"/>
      <c r="C6" s="183"/>
      <c r="D6" s="23" t="s">
        <v>754</v>
      </c>
      <c r="E6" s="23" t="s">
        <v>755</v>
      </c>
    </row>
    <row r="7" spans="1:6" ht="45" customHeight="1" x14ac:dyDescent="0.2">
      <c r="A7" s="190" t="s">
        <v>756</v>
      </c>
      <c r="B7" s="23" t="s">
        <v>757</v>
      </c>
      <c r="C7" s="22" t="s">
        <v>758</v>
      </c>
      <c r="D7" s="23" t="s">
        <v>754</v>
      </c>
      <c r="E7" s="23" t="s">
        <v>759</v>
      </c>
    </row>
    <row r="8" spans="1:6" ht="45" customHeight="1" x14ac:dyDescent="0.2">
      <c r="A8" s="190" t="s">
        <v>26</v>
      </c>
      <c r="B8" s="183"/>
      <c r="C8" s="183"/>
      <c r="D8" s="23" t="s">
        <v>754</v>
      </c>
      <c r="E8" s="23" t="s">
        <v>755</v>
      </c>
    </row>
    <row r="9" spans="1:6" ht="25.5" customHeight="1" x14ac:dyDescent="0.2">
      <c r="A9" s="124" t="s">
        <v>24</v>
      </c>
      <c r="B9" s="239" t="s">
        <v>25</v>
      </c>
      <c r="C9" s="240"/>
      <c r="D9" s="240"/>
      <c r="E9" s="241"/>
    </row>
    <row r="10" spans="1:6" x14ac:dyDescent="0.2">
      <c r="A10" s="12"/>
      <c r="B10" s="11"/>
      <c r="C10" s="11"/>
      <c r="D10" s="11"/>
      <c r="E10" s="11"/>
    </row>
    <row r="11" spans="1:6" x14ac:dyDescent="0.2">
      <c r="B11" s="11"/>
      <c r="C11" s="11"/>
      <c r="D11" s="11"/>
      <c r="E11" s="11"/>
    </row>
    <row r="12" spans="1:6" ht="22.5" customHeight="1" x14ac:dyDescent="0.2">
      <c r="A12" s="235" t="s">
        <v>74</v>
      </c>
      <c r="B12" s="277"/>
      <c r="C12" s="277"/>
      <c r="D12" s="277"/>
      <c r="E12" s="277"/>
      <c r="F12" s="236"/>
    </row>
    <row r="13" spans="1:6" ht="22.5" customHeight="1" x14ac:dyDescent="0.2">
      <c r="A13" s="235" t="s">
        <v>5</v>
      </c>
      <c r="B13" s="277"/>
      <c r="C13" s="277"/>
      <c r="D13" s="277"/>
      <c r="E13" s="277"/>
      <c r="F13" s="236"/>
    </row>
    <row r="14" spans="1:6" ht="33" customHeight="1" x14ac:dyDescent="0.2">
      <c r="A14" s="20" t="s">
        <v>75</v>
      </c>
      <c r="B14" s="20" t="s">
        <v>6</v>
      </c>
      <c r="C14" s="20" t="s">
        <v>7</v>
      </c>
      <c r="D14" s="20" t="s">
        <v>8</v>
      </c>
      <c r="E14" s="20" t="s">
        <v>9</v>
      </c>
      <c r="F14" s="20" t="s">
        <v>10</v>
      </c>
    </row>
    <row r="15" spans="1:6" ht="22.5" customHeight="1" x14ac:dyDescent="0.2">
      <c r="A15" s="1" t="s">
        <v>760</v>
      </c>
      <c r="B15" s="10"/>
      <c r="C15" s="10"/>
      <c r="D15" s="10"/>
      <c r="E15" s="10"/>
      <c r="F15" s="10"/>
    </row>
    <row r="16" spans="1:6" ht="22.5" customHeight="1" x14ac:dyDescent="0.2">
      <c r="A16" s="1" t="s">
        <v>761</v>
      </c>
      <c r="B16" s="10"/>
      <c r="C16" s="10"/>
      <c r="D16" s="10"/>
      <c r="E16" s="10"/>
      <c r="F16" s="10"/>
    </row>
    <row r="17" spans="1:6" ht="22.5" customHeight="1" x14ac:dyDescent="0.2">
      <c r="A17" s="1" t="s">
        <v>762</v>
      </c>
      <c r="B17" s="10"/>
      <c r="C17" s="10"/>
      <c r="D17" s="10"/>
      <c r="E17" s="10"/>
      <c r="F17" s="10"/>
    </row>
    <row r="18" spans="1:6" ht="22.5" customHeight="1" x14ac:dyDescent="0.2">
      <c r="A18" s="1" t="s">
        <v>763</v>
      </c>
      <c r="B18" s="10"/>
      <c r="C18" s="10"/>
      <c r="D18" s="10"/>
      <c r="E18" s="10"/>
      <c r="F18" s="10"/>
    </row>
    <row r="19" spans="1:6" ht="22.5" customHeight="1" x14ac:dyDescent="0.2">
      <c r="A19" s="1" t="s">
        <v>764</v>
      </c>
      <c r="B19" s="10"/>
      <c r="C19" s="10"/>
      <c r="D19" s="10"/>
      <c r="E19" s="10"/>
      <c r="F19" s="10"/>
    </row>
    <row r="20" spans="1:6" ht="22.5" customHeight="1" x14ac:dyDescent="0.2">
      <c r="A20" s="1" t="s">
        <v>765</v>
      </c>
      <c r="B20" s="10"/>
      <c r="C20" s="10"/>
      <c r="D20" s="10"/>
      <c r="E20" s="10"/>
      <c r="F20" s="10"/>
    </row>
    <row r="21" spans="1:6" ht="22.5" customHeight="1" x14ac:dyDescent="0.2">
      <c r="A21" s="1" t="s">
        <v>766</v>
      </c>
      <c r="B21" s="10"/>
      <c r="C21" s="10"/>
      <c r="D21" s="10"/>
      <c r="E21" s="10"/>
      <c r="F21" s="10"/>
    </row>
    <row r="22" spans="1:6" ht="22.5" customHeight="1" x14ac:dyDescent="0.2">
      <c r="A22" s="1" t="s">
        <v>767</v>
      </c>
      <c r="B22" s="10"/>
      <c r="C22" s="10"/>
      <c r="D22" s="10"/>
      <c r="E22" s="10"/>
      <c r="F22" s="10"/>
    </row>
    <row r="24" spans="1:6" ht="22.5" customHeight="1" x14ac:dyDescent="0.2">
      <c r="A24" s="235" t="s">
        <v>76</v>
      </c>
      <c r="B24" s="277"/>
      <c r="C24" s="277"/>
      <c r="D24" s="277"/>
      <c r="E24" s="277"/>
      <c r="F24" s="236"/>
    </row>
    <row r="25" spans="1:6" ht="22.5" customHeight="1" x14ac:dyDescent="0.2">
      <c r="A25" s="235" t="s">
        <v>17</v>
      </c>
      <c r="B25" s="277"/>
      <c r="C25" s="277"/>
      <c r="D25" s="277"/>
      <c r="E25" s="277"/>
      <c r="F25" s="236"/>
    </row>
    <row r="26" spans="1:6" ht="33" customHeight="1" x14ac:dyDescent="0.2">
      <c r="A26" s="20" t="s">
        <v>11</v>
      </c>
      <c r="B26" s="20" t="s">
        <v>6</v>
      </c>
      <c r="C26" s="20" t="s">
        <v>7</v>
      </c>
      <c r="D26" s="20" t="s">
        <v>8</v>
      </c>
      <c r="E26" s="20" t="s">
        <v>9</v>
      </c>
      <c r="F26" s="20" t="s">
        <v>10</v>
      </c>
    </row>
    <row r="27" spans="1:6" ht="22.5" customHeight="1" x14ac:dyDescent="0.2">
      <c r="A27" s="1" t="s">
        <v>12</v>
      </c>
      <c r="B27" s="10"/>
      <c r="C27" s="10"/>
      <c r="D27" s="10"/>
      <c r="E27" s="10"/>
      <c r="F27" s="10"/>
    </row>
    <row r="28" spans="1:6" ht="22.5" customHeight="1" x14ac:dyDescent="0.2">
      <c r="A28" s="1" t="s">
        <v>13</v>
      </c>
      <c r="B28" s="10"/>
      <c r="C28" s="10"/>
      <c r="D28" s="10"/>
      <c r="E28" s="10"/>
      <c r="F28" s="10"/>
    </row>
    <row r="29" spans="1:6" ht="22.5" customHeight="1" x14ac:dyDescent="0.2">
      <c r="A29" s="1" t="s">
        <v>14</v>
      </c>
      <c r="B29" s="10"/>
      <c r="C29" s="10"/>
      <c r="D29" s="10"/>
      <c r="E29" s="10"/>
      <c r="F29" s="10"/>
    </row>
    <row r="30" spans="1:6" ht="22.5" customHeight="1" x14ac:dyDescent="0.2">
      <c r="A30" s="1" t="s">
        <v>15</v>
      </c>
      <c r="B30" s="10"/>
      <c r="C30" s="10"/>
      <c r="D30" s="10"/>
      <c r="E30" s="10"/>
      <c r="F30" s="10"/>
    </row>
    <row r="31" spans="1:6" ht="22.5" customHeight="1" x14ac:dyDescent="0.2">
      <c r="A31" s="1" t="s">
        <v>16</v>
      </c>
      <c r="B31" s="10"/>
      <c r="C31" s="10"/>
      <c r="D31" s="10"/>
      <c r="E31" s="10"/>
      <c r="F31" s="10"/>
    </row>
    <row r="33" spans="1:6" ht="22.5" customHeight="1" x14ac:dyDescent="0.2">
      <c r="A33" s="235" t="s">
        <v>76</v>
      </c>
      <c r="B33" s="277"/>
      <c r="C33" s="277"/>
      <c r="D33" s="277"/>
      <c r="E33" s="277"/>
      <c r="F33" s="236"/>
    </row>
    <row r="34" spans="1:6" ht="22.5" customHeight="1" x14ac:dyDescent="0.2">
      <c r="A34" s="235" t="s">
        <v>18</v>
      </c>
      <c r="B34" s="277"/>
      <c r="C34" s="277"/>
      <c r="D34" s="277"/>
      <c r="E34" s="277"/>
      <c r="F34" s="236"/>
    </row>
    <row r="35" spans="1:6" ht="33" customHeight="1" x14ac:dyDescent="0.2">
      <c r="A35" s="20" t="s">
        <v>11</v>
      </c>
      <c r="B35" s="20" t="s">
        <v>6</v>
      </c>
      <c r="C35" s="20" t="s">
        <v>7</v>
      </c>
      <c r="D35" s="20" t="s">
        <v>8</v>
      </c>
      <c r="E35" s="20" t="s">
        <v>9</v>
      </c>
      <c r="F35" s="20" t="s">
        <v>10</v>
      </c>
    </row>
    <row r="36" spans="1:6" ht="22.5" customHeight="1" x14ac:dyDescent="0.2">
      <c r="A36" s="1" t="s">
        <v>12</v>
      </c>
      <c r="B36" s="10"/>
      <c r="C36" s="10"/>
      <c r="D36" s="10"/>
      <c r="E36" s="10"/>
      <c r="F36" s="10"/>
    </row>
    <row r="37" spans="1:6" ht="22.5" customHeight="1" x14ac:dyDescent="0.2">
      <c r="A37" s="1" t="s">
        <v>13</v>
      </c>
      <c r="B37" s="10"/>
      <c r="C37" s="10"/>
      <c r="D37" s="10"/>
      <c r="E37" s="10"/>
      <c r="F37" s="10"/>
    </row>
    <row r="38" spans="1:6" ht="22.5" customHeight="1" x14ac:dyDescent="0.2">
      <c r="A38" s="1" t="s">
        <v>14</v>
      </c>
      <c r="B38" s="10"/>
      <c r="C38" s="10"/>
      <c r="D38" s="10"/>
      <c r="E38" s="10"/>
      <c r="F38" s="10"/>
    </row>
    <row r="39" spans="1:6" ht="22.5" customHeight="1" x14ac:dyDescent="0.2">
      <c r="A39" s="1" t="s">
        <v>15</v>
      </c>
      <c r="B39" s="10"/>
      <c r="C39" s="10"/>
      <c r="D39" s="10"/>
      <c r="E39" s="10"/>
      <c r="F39" s="10"/>
    </row>
    <row r="40" spans="1:6" ht="22.5" customHeight="1" x14ac:dyDescent="0.2">
      <c r="A40" s="1" t="s">
        <v>16</v>
      </c>
      <c r="B40" s="10"/>
      <c r="C40" s="10"/>
      <c r="D40" s="10"/>
      <c r="E40" s="10"/>
      <c r="F40" s="10"/>
    </row>
  </sheetData>
  <customSheetViews>
    <customSheetView guid="{5032A364-B81A-48DA-88DA-AB3B86B47EE9}" scale="80" fitToPage="1">
      <pageMargins left="0.70866141732283472" right="0.70866141732283472" top="0.74803149606299213" bottom="0.74803149606299213" header="0.31496062992125984" footer="0.31496062992125984"/>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10">
    <mergeCell ref="A2:E2"/>
    <mergeCell ref="B9:E9"/>
    <mergeCell ref="A3:E3"/>
    <mergeCell ref="A4:A5"/>
    <mergeCell ref="A34:F34"/>
    <mergeCell ref="A12:F12"/>
    <mergeCell ref="A13:F13"/>
    <mergeCell ref="A33:F33"/>
    <mergeCell ref="A24:F24"/>
    <mergeCell ref="A25:F25"/>
  </mergeCells>
  <phoneticPr fontId="10" type="noConversion"/>
  <hyperlinks>
    <hyperlink ref="A1" location="Overview!A1" display="Back to Overview"/>
  </hyperlinks>
  <pageMargins left="0.70866141732283472" right="0.70866141732283472" top="0.74803149606299213" bottom="0.74803149606299213" header="0.31496062992125984" footer="0.31496062992125984"/>
  <pageSetup paperSize="9" scale="61" fitToHeight="0" orientation="portrait" r:id="rId2"/>
  <headerFooter scaleWithDoc="0">
    <firstHeader>&amp;L
Annex 5 – Schedule of Line Loss Factors</firstHeader>
    <firstFooter>&amp;C&amp;P of &amp;N</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A1:Q28"/>
  <sheetViews>
    <sheetView zoomScale="80" zoomScaleNormal="80" zoomScaleSheetLayoutView="100" workbookViewId="0">
      <selection activeCell="S10" sqref="S10"/>
    </sheetView>
  </sheetViews>
  <sheetFormatPr defaultColWidth="9.140625" defaultRowHeight="27.75" customHeight="1" x14ac:dyDescent="0.2"/>
  <cols>
    <col min="1" max="2" width="16" style="2" customWidth="1"/>
    <col min="3" max="3" width="6.28515625" style="2" bestFit="1" customWidth="1"/>
    <col min="4" max="4" width="20.7109375" style="2" customWidth="1"/>
    <col min="5" max="5" width="16.42578125" style="3" customWidth="1"/>
    <col min="6" max="6" width="6.28515625" style="3" bestFit="1" customWidth="1"/>
    <col min="7" max="7" width="20.7109375" style="2" customWidth="1"/>
    <col min="8" max="8" width="50.5703125" style="3" customWidth="1"/>
    <col min="9" max="10" width="15.5703125" style="3" customWidth="1"/>
    <col min="11" max="11" width="15.5703125" style="8" customWidth="1"/>
    <col min="12" max="13" width="15.5703125" style="4" customWidth="1"/>
    <col min="14" max="17" width="15.5703125" style="2" customWidth="1"/>
    <col min="18" max="16384" width="9.140625" style="2"/>
  </cols>
  <sheetData>
    <row r="1" spans="1:17" ht="100.5" customHeight="1" x14ac:dyDescent="0.2">
      <c r="A1" s="13" t="s">
        <v>30</v>
      </c>
      <c r="B1" s="13"/>
      <c r="C1" s="13"/>
      <c r="D1" s="13"/>
      <c r="G1" s="24"/>
      <c r="H1" s="278" t="s">
        <v>186</v>
      </c>
      <c r="I1" s="279"/>
    </row>
    <row r="2" spans="1:17" ht="27.75" customHeight="1" x14ac:dyDescent="0.2">
      <c r="A2" s="247" t="s">
        <v>185</v>
      </c>
      <c r="B2" s="248"/>
      <c r="C2" s="248"/>
      <c r="D2" s="248"/>
      <c r="E2" s="248"/>
      <c r="F2" s="248"/>
      <c r="G2" s="248"/>
      <c r="H2" s="248"/>
      <c r="I2" s="248"/>
      <c r="J2" s="248"/>
      <c r="K2" s="248"/>
      <c r="L2" s="248"/>
      <c r="M2" s="248"/>
      <c r="N2" s="248"/>
      <c r="O2" s="248"/>
      <c r="P2" s="248"/>
      <c r="Q2" s="248"/>
    </row>
    <row r="3" spans="1:17" ht="17.25" customHeight="1" x14ac:dyDescent="0.2">
      <c r="A3" s="13"/>
      <c r="B3" s="13"/>
      <c r="C3" s="13"/>
      <c r="D3" s="13"/>
      <c r="G3" s="24"/>
    </row>
    <row r="4" spans="1:17" s="9" customFormat="1" ht="25.5" customHeight="1" x14ac:dyDescent="0.2">
      <c r="A4" s="280" t="str">
        <f>Overview!B4&amp; " - Effective from "&amp;Overview!D4&amp;" - "&amp;Overview!E4&amp;" new designated EHV charges"</f>
        <v>National Grid Electricity Distribution (East Midlands) plc  - Effective from 1 April 2025 - Final new designated EHV charges</v>
      </c>
      <c r="B4" s="281"/>
      <c r="C4" s="281"/>
      <c r="D4" s="281"/>
      <c r="E4" s="281"/>
      <c r="F4" s="281"/>
      <c r="G4" s="281"/>
      <c r="H4" s="281"/>
      <c r="I4" s="281"/>
      <c r="J4" s="281"/>
      <c r="K4" s="281"/>
      <c r="L4" s="281"/>
      <c r="M4" s="281"/>
      <c r="N4" s="281"/>
      <c r="O4" s="281"/>
      <c r="P4" s="281"/>
      <c r="Q4" s="281"/>
    </row>
    <row r="5" spans="1:17" ht="69.75" customHeight="1" x14ac:dyDescent="0.2">
      <c r="A5" s="28" t="s">
        <v>189</v>
      </c>
      <c r="B5" s="28" t="s">
        <v>97</v>
      </c>
      <c r="C5" s="28" t="s">
        <v>65</v>
      </c>
      <c r="D5" s="28" t="s">
        <v>66</v>
      </c>
      <c r="E5" s="28" t="s">
        <v>98</v>
      </c>
      <c r="F5" s="28" t="s">
        <v>65</v>
      </c>
      <c r="G5" s="28" t="s">
        <v>67</v>
      </c>
      <c r="H5" s="68" t="s">
        <v>61</v>
      </c>
      <c r="I5" s="55" t="s">
        <v>654</v>
      </c>
      <c r="J5" s="68" t="str">
        <f>'Annex 2 Designated EHV charges'!I10</f>
        <v>Import
Super Red
unit charge
(p/kWh)</v>
      </c>
      <c r="K5" s="68" t="str">
        <f>'Annex 2 Designated EHV charges'!J10</f>
        <v>Import
fixed charge
(p/day)</v>
      </c>
      <c r="L5" s="68" t="str">
        <f>'Annex 2 Designated EHV charges'!K10</f>
        <v>Import
capacity charge
(p/kVA/day)</v>
      </c>
      <c r="M5" s="68" t="str">
        <f>'Annex 2 Designated EHV charges'!L10</f>
        <v>Import
exceeded capacity charge
(p/kVA/day)</v>
      </c>
      <c r="N5" s="68" t="str">
        <f>'Annex 2 Designated EHV charges'!M10</f>
        <v>Export
Super Red
unit charge
(p/kWh)</v>
      </c>
      <c r="O5" s="68" t="str">
        <f>'Annex 2 Designated EHV charges'!N10</f>
        <v>Export
fixed charge
(p/day)</v>
      </c>
      <c r="P5" s="68" t="str">
        <f>'Annex 2 Designated EHV charges'!O10</f>
        <v>Export
capacity charge
(p/kVA/day)</v>
      </c>
      <c r="Q5" s="68" t="str">
        <f>'Annex 2 Designated EHV charges'!P10</f>
        <v>Export
exceeded capacity charge
(p/kVA/day)</v>
      </c>
    </row>
    <row r="6" spans="1:17" ht="22.5" customHeight="1" x14ac:dyDescent="0.2">
      <c r="A6" s="45"/>
      <c r="B6" s="45" t="s">
        <v>77</v>
      </c>
      <c r="C6" s="45"/>
      <c r="D6" s="45"/>
      <c r="E6" s="46" t="s">
        <v>78</v>
      </c>
      <c r="F6" s="46"/>
      <c r="G6" s="46"/>
      <c r="H6" s="47"/>
      <c r="I6" s="47"/>
      <c r="J6" s="30"/>
      <c r="K6" s="31"/>
      <c r="L6" s="31"/>
      <c r="M6" s="31"/>
      <c r="N6" s="39"/>
      <c r="O6" s="40"/>
      <c r="P6" s="40"/>
      <c r="Q6" s="40"/>
    </row>
    <row r="7" spans="1:17" ht="22.5" customHeight="1" x14ac:dyDescent="0.2">
      <c r="A7" s="45"/>
      <c r="B7" s="45" t="s">
        <v>79</v>
      </c>
      <c r="C7" s="45"/>
      <c r="D7" s="45"/>
      <c r="E7" s="46" t="s">
        <v>88</v>
      </c>
      <c r="F7" s="46"/>
      <c r="G7" s="46"/>
      <c r="H7" s="47"/>
      <c r="I7" s="47"/>
      <c r="J7" s="30"/>
      <c r="K7" s="31"/>
      <c r="L7" s="31"/>
      <c r="M7" s="31"/>
      <c r="N7" s="39"/>
      <c r="O7" s="40"/>
      <c r="P7" s="40"/>
      <c r="Q7" s="40"/>
    </row>
    <row r="8" spans="1:17" ht="22.5" customHeight="1" x14ac:dyDescent="0.2">
      <c r="A8" s="45"/>
      <c r="B8" s="45" t="s">
        <v>80</v>
      </c>
      <c r="C8" s="45"/>
      <c r="D8" s="45"/>
      <c r="E8" s="46" t="s">
        <v>89</v>
      </c>
      <c r="F8" s="46"/>
      <c r="G8" s="46"/>
      <c r="H8" s="47"/>
      <c r="I8" s="47"/>
      <c r="J8" s="30"/>
      <c r="K8" s="31"/>
      <c r="L8" s="31"/>
      <c r="M8" s="31"/>
      <c r="N8" s="39"/>
      <c r="O8" s="40"/>
      <c r="P8" s="40"/>
      <c r="Q8" s="40"/>
    </row>
    <row r="9" spans="1:17" ht="22.5" customHeight="1" x14ac:dyDescent="0.2">
      <c r="A9" s="45"/>
      <c r="B9" s="45" t="s">
        <v>81</v>
      </c>
      <c r="C9" s="45"/>
      <c r="D9" s="45"/>
      <c r="E9" s="46" t="s">
        <v>90</v>
      </c>
      <c r="F9" s="46"/>
      <c r="G9" s="46"/>
      <c r="H9" s="47"/>
      <c r="I9" s="47"/>
      <c r="J9" s="30"/>
      <c r="K9" s="31"/>
      <c r="L9" s="31"/>
      <c r="M9" s="31"/>
      <c r="N9" s="39"/>
      <c r="O9" s="40"/>
      <c r="P9" s="40"/>
      <c r="Q9" s="40"/>
    </row>
    <row r="10" spans="1:17" ht="22.5" customHeight="1" x14ac:dyDescent="0.2">
      <c r="A10" s="45"/>
      <c r="B10" s="45" t="s">
        <v>82</v>
      </c>
      <c r="C10" s="45"/>
      <c r="D10" s="45"/>
      <c r="E10" s="46" t="s">
        <v>91</v>
      </c>
      <c r="F10" s="46"/>
      <c r="G10" s="46"/>
      <c r="H10" s="47"/>
      <c r="I10" s="47"/>
      <c r="J10" s="30"/>
      <c r="K10" s="31"/>
      <c r="L10" s="31"/>
      <c r="M10" s="31"/>
      <c r="N10" s="39"/>
      <c r="O10" s="40"/>
      <c r="P10" s="40"/>
      <c r="Q10" s="40"/>
    </row>
    <row r="11" spans="1:17" ht="22.5" customHeight="1" x14ac:dyDescent="0.2">
      <c r="A11" s="45"/>
      <c r="B11" s="45" t="s">
        <v>83</v>
      </c>
      <c r="C11" s="45"/>
      <c r="D11" s="45"/>
      <c r="E11" s="46" t="s">
        <v>92</v>
      </c>
      <c r="F11" s="46"/>
      <c r="G11" s="46"/>
      <c r="H11" s="47"/>
      <c r="I11" s="47"/>
      <c r="J11" s="30"/>
      <c r="K11" s="31"/>
      <c r="L11" s="31"/>
      <c r="M11" s="31"/>
      <c r="N11" s="39"/>
      <c r="O11" s="40"/>
      <c r="P11" s="40"/>
      <c r="Q11" s="40"/>
    </row>
    <row r="12" spans="1:17" ht="22.5" customHeight="1" x14ac:dyDescent="0.2">
      <c r="A12" s="45"/>
      <c r="B12" s="45" t="s">
        <v>84</v>
      </c>
      <c r="C12" s="45"/>
      <c r="D12" s="45"/>
      <c r="E12" s="46" t="s">
        <v>93</v>
      </c>
      <c r="F12" s="46"/>
      <c r="G12" s="46"/>
      <c r="H12" s="47"/>
      <c r="I12" s="47"/>
      <c r="J12" s="30"/>
      <c r="K12" s="31"/>
      <c r="L12" s="31"/>
      <c r="M12" s="31"/>
      <c r="N12" s="39"/>
      <c r="O12" s="40"/>
      <c r="P12" s="40"/>
      <c r="Q12" s="40"/>
    </row>
    <row r="13" spans="1:17" ht="22.5" customHeight="1" x14ac:dyDescent="0.2">
      <c r="A13" s="45"/>
      <c r="B13" s="45" t="s">
        <v>85</v>
      </c>
      <c r="C13" s="45"/>
      <c r="D13" s="45"/>
      <c r="E13" s="46" t="s">
        <v>94</v>
      </c>
      <c r="F13" s="46"/>
      <c r="G13" s="46"/>
      <c r="H13" s="47"/>
      <c r="I13" s="47"/>
      <c r="J13" s="30"/>
      <c r="K13" s="31"/>
      <c r="L13" s="31"/>
      <c r="M13" s="31"/>
      <c r="N13" s="39"/>
      <c r="O13" s="40"/>
      <c r="P13" s="40"/>
      <c r="Q13" s="40"/>
    </row>
    <row r="14" spans="1:17" ht="22.5" customHeight="1" x14ac:dyDescent="0.2">
      <c r="A14" s="45"/>
      <c r="B14" s="45" t="s">
        <v>86</v>
      </c>
      <c r="C14" s="45"/>
      <c r="D14" s="45"/>
      <c r="E14" s="46" t="s">
        <v>95</v>
      </c>
      <c r="F14" s="46"/>
      <c r="G14" s="46"/>
      <c r="H14" s="47"/>
      <c r="I14" s="47"/>
      <c r="J14" s="30"/>
      <c r="K14" s="31"/>
      <c r="L14" s="31"/>
      <c r="M14" s="31"/>
      <c r="N14" s="39"/>
      <c r="O14" s="40"/>
      <c r="P14" s="40"/>
      <c r="Q14" s="40"/>
    </row>
    <row r="15" spans="1:17" ht="22.5" customHeight="1" x14ac:dyDescent="0.2">
      <c r="A15" s="45"/>
      <c r="B15" s="45" t="s">
        <v>87</v>
      </c>
      <c r="C15" s="45"/>
      <c r="D15" s="45"/>
      <c r="E15" s="46" t="s">
        <v>96</v>
      </c>
      <c r="F15" s="46"/>
      <c r="G15" s="46"/>
      <c r="H15" s="47"/>
      <c r="I15" s="47"/>
      <c r="J15" s="30"/>
      <c r="K15" s="31"/>
      <c r="L15" s="31"/>
      <c r="M15" s="31"/>
      <c r="N15" s="39"/>
      <c r="O15" s="40"/>
      <c r="P15" s="40"/>
      <c r="Q15" s="40"/>
    </row>
    <row r="17" spans="1:17" ht="27.75" customHeight="1" x14ac:dyDescent="0.2">
      <c r="A17" s="280" t="str">
        <f>Overview!B4&amp; " - Effective from "&amp;Overview!D4&amp;" - "&amp;Overview!E4&amp;" new designated EHV line loss factors"</f>
        <v>National Grid Electricity Distribution (East Midlands) plc  - Effective from 1 April 2025 - Final new designated EHV line loss factors</v>
      </c>
      <c r="B17" s="281"/>
      <c r="C17" s="281"/>
      <c r="D17" s="281"/>
      <c r="E17" s="281"/>
      <c r="F17" s="281"/>
      <c r="G17" s="281"/>
      <c r="H17" s="281"/>
      <c r="I17" s="281"/>
      <c r="J17" s="281"/>
      <c r="K17" s="281"/>
      <c r="L17" s="281"/>
      <c r="M17" s="281"/>
      <c r="N17" s="281"/>
      <c r="O17" s="281"/>
      <c r="P17" s="281"/>
      <c r="Q17" s="281"/>
    </row>
    <row r="18" spans="1:17" ht="62.25" customHeight="1" x14ac:dyDescent="0.2">
      <c r="A18" s="28" t="s">
        <v>189</v>
      </c>
      <c r="B18" s="28" t="s">
        <v>97</v>
      </c>
      <c r="C18" s="28" t="s">
        <v>65</v>
      </c>
      <c r="D18" s="28" t="s">
        <v>66</v>
      </c>
      <c r="E18" s="28" t="s">
        <v>98</v>
      </c>
      <c r="F18" s="28" t="s">
        <v>65</v>
      </c>
      <c r="G18" s="28" t="s">
        <v>67</v>
      </c>
      <c r="H18" s="68" t="s">
        <v>61</v>
      </c>
      <c r="I18" s="55" t="s">
        <v>654</v>
      </c>
      <c r="J18" s="34" t="s">
        <v>156</v>
      </c>
      <c r="K18" s="34" t="s">
        <v>155</v>
      </c>
      <c r="L18" s="34" t="s">
        <v>157</v>
      </c>
      <c r="M18" s="34" t="s">
        <v>158</v>
      </c>
      <c r="N18" s="36" t="s">
        <v>159</v>
      </c>
      <c r="O18" s="36" t="s">
        <v>160</v>
      </c>
      <c r="P18" s="36" t="s">
        <v>161</v>
      </c>
      <c r="Q18" s="36" t="s">
        <v>162</v>
      </c>
    </row>
    <row r="19" spans="1:17" ht="22.5" customHeight="1" x14ac:dyDescent="0.2">
      <c r="A19" s="45"/>
      <c r="B19" s="45" t="s">
        <v>40</v>
      </c>
      <c r="C19" s="45"/>
      <c r="D19" s="45"/>
      <c r="E19" s="46" t="s">
        <v>51</v>
      </c>
      <c r="F19" s="37"/>
      <c r="G19" s="37"/>
      <c r="H19" s="38"/>
      <c r="I19" s="38"/>
      <c r="J19" s="41"/>
      <c r="K19" s="41"/>
      <c r="L19" s="32"/>
      <c r="M19" s="33"/>
      <c r="N19" s="35"/>
      <c r="O19" s="35"/>
      <c r="P19" s="35"/>
      <c r="Q19" s="35"/>
    </row>
    <row r="20" spans="1:17" ht="22.5" customHeight="1" x14ac:dyDescent="0.2">
      <c r="A20" s="45"/>
      <c r="B20" s="45" t="s">
        <v>41</v>
      </c>
      <c r="C20" s="45"/>
      <c r="D20" s="45"/>
      <c r="E20" s="46" t="s">
        <v>52</v>
      </c>
      <c r="F20" s="37"/>
      <c r="G20" s="37"/>
      <c r="H20" s="38"/>
      <c r="I20" s="38"/>
      <c r="J20" s="41"/>
      <c r="K20" s="41"/>
      <c r="L20" s="32"/>
      <c r="M20" s="33"/>
      <c r="N20" s="35"/>
      <c r="O20" s="35"/>
      <c r="P20" s="35"/>
      <c r="Q20" s="35"/>
    </row>
    <row r="21" spans="1:17" ht="22.5" customHeight="1" x14ac:dyDescent="0.2">
      <c r="A21" s="45"/>
      <c r="B21" s="45" t="s">
        <v>42</v>
      </c>
      <c r="C21" s="45"/>
      <c r="D21" s="45"/>
      <c r="E21" s="46" t="s">
        <v>53</v>
      </c>
      <c r="F21" s="37"/>
      <c r="G21" s="37"/>
      <c r="H21" s="38"/>
      <c r="I21" s="38"/>
      <c r="J21" s="41"/>
      <c r="K21" s="41"/>
      <c r="L21" s="32"/>
      <c r="M21" s="33"/>
      <c r="N21" s="35"/>
      <c r="O21" s="35"/>
      <c r="P21" s="35"/>
      <c r="Q21" s="35"/>
    </row>
    <row r="22" spans="1:17" ht="22.5" customHeight="1" x14ac:dyDescent="0.2">
      <c r="A22" s="45"/>
      <c r="B22" s="45" t="s">
        <v>43</v>
      </c>
      <c r="C22" s="45"/>
      <c r="D22" s="45"/>
      <c r="E22" s="46" t="s">
        <v>54</v>
      </c>
      <c r="F22" s="37"/>
      <c r="G22" s="37"/>
      <c r="H22" s="38"/>
      <c r="I22" s="38"/>
      <c r="J22" s="41"/>
      <c r="K22" s="41"/>
      <c r="L22" s="32"/>
      <c r="M22" s="33"/>
      <c r="N22" s="35"/>
      <c r="O22" s="35"/>
      <c r="P22" s="35"/>
      <c r="Q22" s="35"/>
    </row>
    <row r="23" spans="1:17" ht="22.5" customHeight="1" x14ac:dyDescent="0.2">
      <c r="A23" s="45"/>
      <c r="B23" s="45" t="s">
        <v>44</v>
      </c>
      <c r="C23" s="45"/>
      <c r="D23" s="45"/>
      <c r="E23" s="46" t="s">
        <v>55</v>
      </c>
      <c r="F23" s="37"/>
      <c r="G23" s="37"/>
      <c r="H23" s="38"/>
      <c r="I23" s="38"/>
      <c r="J23" s="41"/>
      <c r="K23" s="41"/>
      <c r="L23" s="32"/>
      <c r="M23" s="33"/>
      <c r="N23" s="35"/>
      <c r="O23" s="35"/>
      <c r="P23" s="35"/>
      <c r="Q23" s="35"/>
    </row>
    <row r="24" spans="1:17" ht="22.5" customHeight="1" x14ac:dyDescent="0.2">
      <c r="A24" s="45"/>
      <c r="B24" s="45" t="s">
        <v>45</v>
      </c>
      <c r="C24" s="45"/>
      <c r="D24" s="45"/>
      <c r="E24" s="46" t="s">
        <v>56</v>
      </c>
      <c r="F24" s="37"/>
      <c r="G24" s="37"/>
      <c r="H24" s="38"/>
      <c r="I24" s="38"/>
      <c r="J24" s="41"/>
      <c r="K24" s="41"/>
      <c r="L24" s="32"/>
      <c r="M24" s="33"/>
      <c r="N24" s="35"/>
      <c r="O24" s="35"/>
      <c r="P24" s="35"/>
      <c r="Q24" s="35"/>
    </row>
    <row r="25" spans="1:17" ht="22.5" customHeight="1" x14ac:dyDescent="0.2">
      <c r="A25" s="45"/>
      <c r="B25" s="45" t="s">
        <v>46</v>
      </c>
      <c r="C25" s="45"/>
      <c r="D25" s="45"/>
      <c r="E25" s="46" t="s">
        <v>57</v>
      </c>
      <c r="F25" s="37"/>
      <c r="G25" s="37"/>
      <c r="H25" s="38"/>
      <c r="I25" s="38"/>
      <c r="J25" s="41"/>
      <c r="K25" s="41"/>
      <c r="L25" s="32"/>
      <c r="M25" s="33"/>
      <c r="N25" s="35"/>
      <c r="O25" s="35"/>
      <c r="P25" s="35"/>
      <c r="Q25" s="35"/>
    </row>
    <row r="26" spans="1:17" ht="22.5" customHeight="1" x14ac:dyDescent="0.2">
      <c r="A26" s="45"/>
      <c r="B26" s="45" t="s">
        <v>47</v>
      </c>
      <c r="C26" s="45"/>
      <c r="D26" s="45"/>
      <c r="E26" s="46" t="s">
        <v>58</v>
      </c>
      <c r="F26" s="37"/>
      <c r="G26" s="37"/>
      <c r="H26" s="38"/>
      <c r="I26" s="38"/>
      <c r="J26" s="41"/>
      <c r="K26" s="41"/>
      <c r="L26" s="32"/>
      <c r="M26" s="33"/>
      <c r="N26" s="35"/>
      <c r="O26" s="35"/>
      <c r="P26" s="35"/>
      <c r="Q26" s="35"/>
    </row>
    <row r="27" spans="1:17" ht="22.5" customHeight="1" x14ac:dyDescent="0.2">
      <c r="A27" s="45"/>
      <c r="B27" s="45" t="s">
        <v>48</v>
      </c>
      <c r="C27" s="45"/>
      <c r="D27" s="45"/>
      <c r="E27" s="46" t="s">
        <v>59</v>
      </c>
      <c r="F27" s="37"/>
      <c r="G27" s="37"/>
      <c r="H27" s="38"/>
      <c r="I27" s="38"/>
      <c r="J27" s="41"/>
      <c r="K27" s="41"/>
      <c r="L27" s="32"/>
      <c r="M27" s="33"/>
      <c r="N27" s="35"/>
      <c r="O27" s="35"/>
      <c r="P27" s="35"/>
      <c r="Q27" s="35"/>
    </row>
    <row r="28" spans="1:17" ht="22.5" customHeight="1" x14ac:dyDescent="0.2">
      <c r="A28" s="45"/>
      <c r="B28" s="45" t="s">
        <v>49</v>
      </c>
      <c r="C28" s="45"/>
      <c r="D28" s="45"/>
      <c r="E28" s="46" t="s">
        <v>60</v>
      </c>
      <c r="F28" s="37"/>
      <c r="G28" s="37"/>
      <c r="H28" s="38"/>
      <c r="I28" s="38"/>
      <c r="J28" s="41"/>
      <c r="K28" s="41"/>
      <c r="L28" s="32"/>
      <c r="M28" s="33"/>
      <c r="N28" s="35"/>
      <c r="O28" s="35"/>
      <c r="P28" s="35"/>
      <c r="Q28" s="35"/>
    </row>
  </sheetData>
  <customSheetViews>
    <customSheetView guid="{5032A364-B81A-48DA-88DA-AB3B86B47EE9}" scale="80" fitToPage="1">
      <selection activeCell="A4" sqref="A4:M4"/>
      <pageMargins left="0.39370078740157483" right="0.35433070866141736" top="1.1023622047244095" bottom="0.74803149606299213" header="0.35433070866141736" footer="0.51181102362204722"/>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4">
    <mergeCell ref="H1:I1"/>
    <mergeCell ref="A4:Q4"/>
    <mergeCell ref="A2:Q2"/>
    <mergeCell ref="A17:Q17"/>
  </mergeCells>
  <hyperlinks>
    <hyperlink ref="A1" location="Overview!A1" display="Back to Overview"/>
  </hyperlinks>
  <pageMargins left="0.39370078740157483" right="0.39370078740157483" top="0.70866141732283472" bottom="0.74803149606299213" header="0.27559055118110237" footer="0.27559055118110237"/>
  <pageSetup paperSize="9" scale="33" fitToHeight="0" orientation="portrait" r:id="rId2"/>
  <headerFooter scaleWithDoc="0">
    <oddHeader>&amp;LAnnex 6 - New Designated EHV Properties. Addendum to Schedule of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
Annex 6 - New Designated EHV Properties. Addendum to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19</vt:i4>
      </vt:variant>
    </vt:vector>
  </HeadingPairs>
  <TitlesOfParts>
    <vt:vector size="35" baseType="lpstr">
      <vt:lpstr>Overview</vt:lpstr>
      <vt:lpstr>Annex 1 LV, HV and UMS charges</vt:lpstr>
      <vt:lpstr>Annex 2 Designated EHV charges</vt:lpstr>
      <vt:lpstr>Annex 2a Import</vt:lpstr>
      <vt:lpstr>Annex 2b Export</vt:lpstr>
      <vt:lpstr>Annex 3 Preserved charges</vt:lpstr>
      <vt:lpstr>Annex 4 LDNO charges</vt:lpstr>
      <vt:lpstr>Annex 5 LLFs</vt:lpstr>
      <vt:lpstr>Annex 6 New or Amended EHV</vt:lpstr>
      <vt:lpstr>Annex 7 Pass-Through Costs</vt:lpstr>
      <vt:lpstr>Nodal prices</vt:lpstr>
      <vt:lpstr>SSC unit rate lookup</vt:lpstr>
      <vt:lpstr>Residual Charging Bands</vt:lpstr>
      <vt:lpstr>TNUoS Mapping</vt:lpstr>
      <vt:lpstr>Charge Calculator</vt:lpstr>
      <vt:lpstr>Residual Revenue</vt:lpstr>
      <vt:lpstr>'Annex 1 LV, HV and UMS charges'!Print_Area</vt:lpstr>
      <vt:lpstr>'Annex 2 Designated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'Annex 7 Pass-Through Costs'!Print_Area</vt:lpstr>
      <vt:lpstr>'Nodal prices'!Print_Area</vt:lpstr>
      <vt:lpstr>'Annex 1 LV, HV and UMS charges'!Print_Titles</vt:lpstr>
      <vt:lpstr>'Annex 2 Designated EHV charges'!Print_Titles</vt:lpstr>
      <vt:lpstr>'Annex 2a Import'!Print_Titles</vt:lpstr>
      <vt:lpstr>'Annex 2b Export'!Print_Titles</vt:lpstr>
      <vt:lpstr>'Annex 4 LDNO charges'!Print_Titles</vt:lpstr>
      <vt:lpstr>'Annex 6 New or Amended EHV'!Print_Titles</vt:lpstr>
      <vt:lpstr>'Annex 7 Pass-Through Costs'!Print_Titles</vt:lpstr>
      <vt:lpstr>'Nodal prices'!Print_Titles</vt:lpstr>
      <vt:lpstr>'SSC unit rate lookup'!Print_Titles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UK Power Networks</dc:creator>
  <cp:lastModifiedBy>Wornell, Dave I.</cp:lastModifiedBy>
  <cp:lastPrinted>2023-12-14T14:23:23Z</cp:lastPrinted>
  <dcterms:created xsi:type="dcterms:W3CDTF">2009-11-12T11:38:00Z</dcterms:created>
  <dcterms:modified xsi:type="dcterms:W3CDTF">2024-01-18T15:55:33Z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LPManualFileClassification">
    <vt:lpwstr>{0F742C78-7CA1-4A83-96D0-F7EDA8C31D24}</vt:lpwstr>
  </property>
  <property fmtid="{D5CDD505-2E9C-101B-9397-08002B2CF9AE}" pid="3" name="DLPManualFileClassificationLastModifiedBy">
    <vt:lpwstr>AD03\Lee.Wells</vt:lpwstr>
  </property>
  <property fmtid="{D5CDD505-2E9C-101B-9397-08002B2CF9AE}" pid="4" name="DLPManualFileClassificationLastModificationDate">
    <vt:lpwstr>1573145826</vt:lpwstr>
  </property>
  <property fmtid="{D5CDD505-2E9C-101B-9397-08002B2CF9AE}" pid="5" name="DLPManualFileClassificationVersion">
    <vt:lpwstr>11.0.400.15</vt:lpwstr>
  </property>
  <property fmtid="{D5CDD505-2E9C-101B-9397-08002B2CF9AE}" pid="6" name="MSIP_Label_24fe2fa2-8093-4776-8a20-2d25f8c7acf2_Enabled">
    <vt:lpwstr>true</vt:lpwstr>
  </property>
  <property fmtid="{D5CDD505-2E9C-101B-9397-08002B2CF9AE}" pid="7" name="MSIP_Label_24fe2fa2-8093-4776-8a20-2d25f8c7acf2_SetDate">
    <vt:lpwstr>2023-11-02T11:09:09Z</vt:lpwstr>
  </property>
  <property fmtid="{D5CDD505-2E9C-101B-9397-08002B2CF9AE}" pid="8" name="MSIP_Label_24fe2fa2-8093-4776-8a20-2d25f8c7acf2_Method">
    <vt:lpwstr>Standard</vt:lpwstr>
  </property>
  <property fmtid="{D5CDD505-2E9C-101B-9397-08002B2CF9AE}" pid="9" name="MSIP_Label_24fe2fa2-8093-4776-8a20-2d25f8c7acf2_Name">
    <vt:lpwstr>Internal</vt:lpwstr>
  </property>
  <property fmtid="{D5CDD505-2E9C-101B-9397-08002B2CF9AE}" pid="10" name="MSIP_Label_24fe2fa2-8093-4776-8a20-2d25f8c7acf2_SiteId">
    <vt:lpwstr>887a239c-e092-45fe-92c8-d902c3681567</vt:lpwstr>
  </property>
  <property fmtid="{D5CDD505-2E9C-101B-9397-08002B2CF9AE}" pid="11" name="MSIP_Label_24fe2fa2-8093-4776-8a20-2d25f8c7acf2_ActionId">
    <vt:lpwstr>ea1176df-2158-4496-b928-dbcfdf5818ea</vt:lpwstr>
  </property>
  <property fmtid="{D5CDD505-2E9C-101B-9397-08002B2CF9AE}" pid="12" name="MSIP_Label_24fe2fa2-8093-4776-8a20-2d25f8c7acf2_ContentBits">
    <vt:lpwstr>0</vt:lpwstr>
  </property>
  <property fmtid="{D5CDD505-2E9C-101B-9397-08002B2CF9AE}" pid="13" name="SV_QUERY_LIST_4F35BF76-6C0D-4D9B-82B2-816C12CF3733">
    <vt:lpwstr>empty_477D106A-C0D6-4607-AEBD-E2C9D60EA279</vt:lpwstr>
  </property>
  <property fmtid="{D5CDD505-2E9C-101B-9397-08002B2CF9AE}" pid="14" name="SV_HIDDEN_GRID_QUERY_LIST_4F35BF76-6C0D-4D9B-82B2-816C12CF3733">
    <vt:lpwstr>empty_477D106A-C0D6-4607-AEBD-E2C9D60EA279</vt:lpwstr>
  </property>
</Properties>
</file>