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lockStructure="1"/>
  <bookViews>
    <workbookView xWindow="-105" yWindow="-105" windowWidth="23250" windowHeight="12570" tabRatio="870" firstSheet="3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13" i="21"/>
  <c r="H111" i="21"/>
  <c r="H41" i="21"/>
  <c r="H66" i="21"/>
  <c r="H125" i="21"/>
  <c r="J40" i="39" a="1"/>
  <c r="J40" i="39" s="1"/>
  <c r="J36" i="38" a="1"/>
  <c r="J36" i="38" s="1"/>
  <c r="K123" i="21" a="1"/>
  <c r="K123" i="21" s="1"/>
  <c r="K64" i="21" a="1"/>
  <c r="P64" i="21" s="1"/>
  <c r="K40" i="21" a="1"/>
  <c r="K40" i="21" s="1"/>
  <c r="AM40" i="39" l="1"/>
  <c r="AE40" i="39"/>
  <c r="W40" i="39"/>
  <c r="O40" i="39"/>
  <c r="H115" i="2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26" i="21"/>
  <c r="O130" i="21" s="1"/>
  <c r="P126" i="21"/>
  <c r="P130" i="21" s="1"/>
  <c r="L126" i="21"/>
  <c r="L130" i="21" s="1"/>
  <c r="Y126" i="21"/>
  <c r="Y130" i="21" s="1"/>
  <c r="AJ126" i="21"/>
  <c r="AJ130" i="21" s="1"/>
  <c r="N126" i="21"/>
  <c r="N130" i="21" s="1"/>
  <c r="Z126" i="21"/>
  <c r="Z130" i="21" s="1"/>
  <c r="AH126" i="21"/>
  <c r="AH130" i="21" s="1"/>
  <c r="V126" i="21"/>
  <c r="V130" i="21" s="1"/>
  <c r="AQ126" i="21"/>
  <c r="AQ130" i="21" s="1"/>
  <c r="AK126" i="21"/>
  <c r="AK130" i="21" s="1"/>
  <c r="AB126" i="21"/>
  <c r="AB130" i="21" s="1"/>
  <c r="AC126" i="21"/>
  <c r="AC130" i="21" s="1"/>
  <c r="U126" i="21"/>
  <c r="U130" i="21" s="1"/>
  <c r="S126" i="21"/>
  <c r="S130" i="21" s="1"/>
  <c r="AN126" i="21"/>
  <c r="AN130" i="21" s="1"/>
  <c r="AA126" i="21"/>
  <c r="AA130" i="21" s="1"/>
  <c r="M126" i="21"/>
  <c r="M130" i="21" s="1"/>
  <c r="AF126" i="21"/>
  <c r="AF130" i="21" s="1"/>
  <c r="R126" i="21"/>
  <c r="R130" i="21" s="1"/>
  <c r="T126" i="21"/>
  <c r="T130" i="21" s="1"/>
  <c r="AL126" i="21"/>
  <c r="AL130" i="21" s="1"/>
  <c r="Q126" i="21"/>
  <c r="Q130" i="21" s="1"/>
  <c r="W126" i="21"/>
  <c r="W130" i="21" s="1"/>
  <c r="K126" i="21"/>
  <c r="K130" i="21" s="1"/>
  <c r="AI126" i="21"/>
  <c r="AI130" i="21" s="1"/>
  <c r="AE126" i="21"/>
  <c r="AE130" i="21" s="1"/>
  <c r="X126" i="21"/>
  <c r="X130" i="21" s="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J45" i="21" s="1"/>
  <c r="J46" i="21" s="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9" l="1"/>
  <c r="H49" i="39" s="1"/>
  <c r="H35" i="39"/>
  <c r="H47" i="38"/>
  <c r="H56" i="39" l="1"/>
  <c r="H70" i="36" s="1"/>
  <c r="H109" i="21" l="1"/>
  <c r="AR117" i="21" s="1"/>
  <c r="AR121" i="21" s="1"/>
  <c r="AR128" i="21" s="1"/>
  <c r="AR141" i="21" s="1"/>
  <c r="AR21" i="38" s="1"/>
  <c r="H43" i="38" s="1"/>
  <c r="H49" i="38" s="1"/>
  <c r="H50" i="38" s="1"/>
  <c r="H69" i="38" l="1"/>
  <c r="K33" i="22" s="1"/>
  <c r="H71" i="38"/>
  <c r="M33" i="22" s="1"/>
  <c r="H72" i="38"/>
  <c r="N33" i="22" s="1"/>
  <c r="H68" i="38"/>
  <c r="H70" i="38"/>
  <c r="L33" i="22" s="1"/>
  <c r="N37" i="22" l="1"/>
  <c r="N69" i="22" s="1"/>
  <c r="N77" i="22"/>
  <c r="L37" i="22"/>
  <c r="L69" i="22" s="1"/>
  <c r="L77" i="22"/>
  <c r="J33" i="22"/>
  <c r="H74" i="38"/>
  <c r="M77" i="22"/>
  <c r="M37" i="22"/>
  <c r="M69" i="22" s="1"/>
  <c r="K77" i="22"/>
  <c r="K37" i="22"/>
  <c r="K69" i="22" s="1"/>
  <c r="K83" i="22" s="1"/>
  <c r="K129" i="22" s="1"/>
  <c r="M83" i="22" l="1"/>
  <c r="M129" i="22" s="1"/>
  <c r="J37" i="22"/>
  <c r="J77" i="22"/>
  <c r="L83" i="22"/>
  <c r="L129" i="22" s="1"/>
  <c r="N83" i="22"/>
  <c r="N129" i="22" s="1"/>
  <c r="J69" i="22" l="1"/>
  <c r="J83" i="22" s="1"/>
  <c r="J129" i="22" s="1"/>
  <c r="H39" i="22"/>
  <c r="H133" i="22" l="1"/>
  <c r="J145" i="22"/>
  <c r="H139" i="22" l="1"/>
  <c r="H149" i="22" s="1"/>
  <c r="K145" i="22"/>
  <c r="H169" i="22" s="1"/>
  <c r="H184" i="22" s="1"/>
  <c r="H25" i="36" s="1"/>
  <c r="M145" i="22"/>
  <c r="H171" i="22" s="1"/>
  <c r="H182" i="22" s="1"/>
  <c r="H23" i="36" s="1"/>
  <c r="N145" i="22"/>
  <c r="L145" i="22"/>
  <c r="H170" i="22" s="1"/>
  <c r="H183" i="22" s="1"/>
  <c r="H24" i="36" s="1"/>
  <c r="L60" i="36" l="1"/>
  <c r="M60" i="36"/>
  <c r="K60" i="36"/>
  <c r="J60" i="36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58" i="36" l="1"/>
  <c r="L58" i="36"/>
  <c r="K58" i="36"/>
  <c r="J58" i="36"/>
  <c r="H76" i="36"/>
  <c r="J57" i="36"/>
  <c r="K57" i="36"/>
  <c r="L57" i="36"/>
  <c r="M57" i="36"/>
  <c r="K46" i="36"/>
  <c r="K47" i="36" s="1"/>
  <c r="L56" i="36"/>
  <c r="L46" i="36"/>
  <c r="L47" i="36" s="1"/>
  <c r="M56" i="36"/>
  <c r="K56" i="36"/>
  <c r="J56" i="36"/>
  <c r="M46" i="36"/>
  <c r="M47" i="36" s="1"/>
  <c r="J46" i="36"/>
  <c r="J47" i="36" s="1"/>
  <c r="H74" i="36"/>
  <c r="H85" i="36"/>
  <c r="L59" i="36"/>
  <c r="J59" i="36"/>
  <c r="M59" i="36"/>
  <c r="K59" i="36"/>
  <c r="J94" i="36" l="1"/>
  <c r="J105" i="36" s="1"/>
  <c r="H31" i="23" s="1"/>
  <c r="J96" i="36"/>
  <c r="J107" i="36" s="1"/>
  <c r="H43" i="23" s="1"/>
  <c r="H48" i="36"/>
  <c r="H113" i="36" s="1"/>
  <c r="J98" i="36"/>
  <c r="J109" i="36" s="1"/>
  <c r="H55" i="23" s="1"/>
  <c r="J97" i="36"/>
  <c r="J108" i="36" s="1"/>
  <c r="H49" i="23" s="1"/>
  <c r="J95" i="36"/>
  <c r="J106" i="36" s="1"/>
  <c r="H37" i="23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K94" i="36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M97" i="36"/>
  <c r="M108" i="36" s="1"/>
  <c r="H52" i="23" s="1"/>
  <c r="M95" i="36"/>
  <c r="M106" i="36" s="1"/>
  <c r="H40" i="23" s="1"/>
  <c r="M94" i="36"/>
  <c r="M105" i="36" s="1"/>
  <c r="H34" i="23" s="1"/>
  <c r="M96" i="36"/>
  <c r="M107" i="36" s="1"/>
  <c r="H46" i="23" s="1"/>
  <c r="M98" i="36"/>
  <c r="M109" i="36" s="1"/>
  <c r="H58" i="23" s="1"/>
  <c r="H42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124" i="15" l="1"/>
  <c r="H131" i="15" s="1"/>
  <c r="H133" i="15" s="1"/>
  <c r="H134" i="15" s="1"/>
  <c r="H49" i="20"/>
  <c r="N56" i="20" l="1"/>
  <c r="N55" i="20"/>
  <c r="H140" i="15"/>
  <c r="H84" i="21" s="1"/>
  <c r="H139" i="15"/>
  <c r="H83" i="21" s="1"/>
  <c r="H137" i="15"/>
  <c r="H138" i="15"/>
  <c r="H82" i="21" s="1"/>
  <c r="H141" i="15"/>
  <c r="H85" i="21" s="1"/>
  <c r="O98" i="21" l="1"/>
  <c r="O149" i="21" s="1"/>
  <c r="Y98" i="21"/>
  <c r="Y149" i="21" s="1"/>
  <c r="X98" i="21"/>
  <c r="X149" i="21" s="1"/>
  <c r="T98" i="21"/>
  <c r="T149" i="21" s="1"/>
  <c r="AH98" i="21"/>
  <c r="AH149" i="21" s="1"/>
  <c r="V98" i="21"/>
  <c r="V149" i="21" s="1"/>
  <c r="K98" i="21"/>
  <c r="K149" i="21" s="1"/>
  <c r="AG98" i="21"/>
  <c r="AG149" i="21" s="1"/>
  <c r="AD98" i="21"/>
  <c r="AD149" i="21" s="1"/>
  <c r="AO98" i="21"/>
  <c r="AO149" i="21" s="1"/>
  <c r="AR98" i="21"/>
  <c r="AR149" i="21" s="1"/>
  <c r="W98" i="21"/>
  <c r="W149" i="21" s="1"/>
  <c r="S98" i="21"/>
  <c r="S149" i="21" s="1"/>
  <c r="AJ98" i="21"/>
  <c r="AJ149" i="21" s="1"/>
  <c r="AL98" i="21"/>
  <c r="AL149" i="21" s="1"/>
  <c r="J98" i="21"/>
  <c r="J149" i="21" s="1"/>
  <c r="AE98" i="21"/>
  <c r="AE149" i="21" s="1"/>
  <c r="AK98" i="21"/>
  <c r="AK149" i="21" s="1"/>
  <c r="Q98" i="21"/>
  <c r="Q149" i="21" s="1"/>
  <c r="N98" i="21"/>
  <c r="N149" i="21" s="1"/>
  <c r="AM98" i="21"/>
  <c r="AM149" i="21" s="1"/>
  <c r="AQ98" i="21"/>
  <c r="AQ149" i="21" s="1"/>
  <c r="AB98" i="21"/>
  <c r="AB149" i="21" s="1"/>
  <c r="AF98" i="21"/>
  <c r="AF149" i="21" s="1"/>
  <c r="P98" i="21"/>
  <c r="P149" i="21" s="1"/>
  <c r="R98" i="21"/>
  <c r="R149" i="21" s="1"/>
  <c r="Z98" i="21"/>
  <c r="Z149" i="21" s="1"/>
  <c r="AA98" i="21"/>
  <c r="AA149" i="21" s="1"/>
  <c r="AC98" i="21"/>
  <c r="AC149" i="21" s="1"/>
  <c r="AI98" i="21"/>
  <c r="AI149" i="21" s="1"/>
  <c r="L98" i="21"/>
  <c r="L149" i="21" s="1"/>
  <c r="AN98" i="21"/>
  <c r="AN149" i="21" s="1"/>
  <c r="M98" i="21"/>
  <c r="M149" i="21" s="1"/>
  <c r="U98" i="21"/>
  <c r="U149" i="21" s="1"/>
  <c r="AP98" i="21"/>
  <c r="AP149" i="21" s="1"/>
  <c r="H81" i="21"/>
  <c r="H143" i="15"/>
  <c r="H147" i="15" s="1"/>
  <c r="AR99" i="21"/>
  <c r="AR150" i="21" s="1"/>
  <c r="AR30" i="38" s="1"/>
  <c r="J99" i="21"/>
  <c r="J150" i="21" s="1"/>
  <c r="J30" i="38" s="1"/>
  <c r="H55" i="38" s="1"/>
  <c r="M99" i="21"/>
  <c r="M150" i="21" s="1"/>
  <c r="M30" i="38" s="1"/>
  <c r="AB99" i="21"/>
  <c r="AB150" i="21" s="1"/>
  <c r="AB30" i="38" s="1"/>
  <c r="K99" i="21"/>
  <c r="K150" i="21" s="1"/>
  <c r="K30" i="38" s="1"/>
  <c r="AL99" i="21"/>
  <c r="AL150" i="21" s="1"/>
  <c r="AL30" i="38" s="1"/>
  <c r="AH99" i="21"/>
  <c r="AH150" i="21" s="1"/>
  <c r="AH30" i="38" s="1"/>
  <c r="AA99" i="21"/>
  <c r="AA150" i="21" s="1"/>
  <c r="AA30" i="38" s="1"/>
  <c r="AO99" i="21"/>
  <c r="AO150" i="21" s="1"/>
  <c r="AO30" i="38" s="1"/>
  <c r="AN99" i="21"/>
  <c r="AN150" i="21" s="1"/>
  <c r="AN30" i="38" s="1"/>
  <c r="AQ99" i="21"/>
  <c r="AQ150" i="21" s="1"/>
  <c r="AQ30" i="38" s="1"/>
  <c r="AM99" i="21"/>
  <c r="AM150" i="21" s="1"/>
  <c r="AM30" i="38" s="1"/>
  <c r="S99" i="21"/>
  <c r="S150" i="21" s="1"/>
  <c r="S30" i="38" s="1"/>
  <c r="T99" i="21"/>
  <c r="T150" i="21" s="1"/>
  <c r="T30" i="38" s="1"/>
  <c r="U99" i="21"/>
  <c r="U150" i="21" s="1"/>
  <c r="U30" i="38" s="1"/>
  <c r="L99" i="21"/>
  <c r="L150" i="21" s="1"/>
  <c r="L30" i="38" s="1"/>
  <c r="AK99" i="21"/>
  <c r="AK150" i="21" s="1"/>
  <c r="AK30" i="38" s="1"/>
  <c r="X99" i="21"/>
  <c r="X150" i="21" s="1"/>
  <c r="X30" i="38" s="1"/>
  <c r="N99" i="21"/>
  <c r="N150" i="21" s="1"/>
  <c r="N30" i="38" s="1"/>
  <c r="AF99" i="21"/>
  <c r="AF150" i="21" s="1"/>
  <c r="AF30" i="38" s="1"/>
  <c r="AE99" i="21"/>
  <c r="AE150" i="21" s="1"/>
  <c r="AE30" i="38" s="1"/>
  <c r="R99" i="21"/>
  <c r="R150" i="21" s="1"/>
  <c r="R30" i="38" s="1"/>
  <c r="AG99" i="21"/>
  <c r="AG150" i="21" s="1"/>
  <c r="AG30" i="38" s="1"/>
  <c r="W99" i="21"/>
  <c r="W150" i="21" s="1"/>
  <c r="W30" i="38" s="1"/>
  <c r="O99" i="21"/>
  <c r="O150" i="21" s="1"/>
  <c r="O30" i="38" s="1"/>
  <c r="Z99" i="21"/>
  <c r="Z150" i="21" s="1"/>
  <c r="Z30" i="38" s="1"/>
  <c r="V99" i="21"/>
  <c r="V150" i="21" s="1"/>
  <c r="V30" i="38" s="1"/>
  <c r="AJ99" i="21"/>
  <c r="AJ150" i="21" s="1"/>
  <c r="AJ30" i="38" s="1"/>
  <c r="P99" i="21"/>
  <c r="P150" i="21" s="1"/>
  <c r="P30" i="38" s="1"/>
  <c r="AD99" i="21"/>
  <c r="AD150" i="21" s="1"/>
  <c r="AD30" i="38" s="1"/>
  <c r="AC99" i="21"/>
  <c r="AC150" i="21" s="1"/>
  <c r="AC30" i="38" s="1"/>
  <c r="Y99" i="21"/>
  <c r="Y150" i="21" s="1"/>
  <c r="Y30" i="38" s="1"/>
  <c r="AP99" i="21"/>
  <c r="AP150" i="21" s="1"/>
  <c r="AP30" i="38" s="1"/>
  <c r="AI99" i="21"/>
  <c r="AI150" i="21" s="1"/>
  <c r="AI30" i="38" s="1"/>
  <c r="Q99" i="21"/>
  <c r="Q150" i="21" s="1"/>
  <c r="Q30" i="38" s="1"/>
  <c r="AB100" i="21"/>
  <c r="AB151" i="21" s="1"/>
  <c r="AQ100" i="21"/>
  <c r="AQ151" i="21" s="1"/>
  <c r="AO100" i="21"/>
  <c r="AO151" i="21" s="1"/>
  <c r="AH100" i="21"/>
  <c r="AH151" i="21" s="1"/>
  <c r="V100" i="21"/>
  <c r="V151" i="21" s="1"/>
  <c r="Q100" i="21"/>
  <c r="Q151" i="21" s="1"/>
  <c r="AR100" i="21"/>
  <c r="AR151" i="21" s="1"/>
  <c r="J100" i="21"/>
  <c r="J151" i="21" s="1"/>
  <c r="Y100" i="21"/>
  <c r="Y151" i="21" s="1"/>
  <c r="AE100" i="21"/>
  <c r="AE151" i="21" s="1"/>
  <c r="AF100" i="21"/>
  <c r="AF151" i="21" s="1"/>
  <c r="AC100" i="21"/>
  <c r="AC151" i="21" s="1"/>
  <c r="M100" i="21"/>
  <c r="M151" i="21" s="1"/>
  <c r="P100" i="21"/>
  <c r="P151" i="21" s="1"/>
  <c r="AP100" i="21"/>
  <c r="AP151" i="21" s="1"/>
  <c r="S100" i="21"/>
  <c r="S151" i="21" s="1"/>
  <c r="AA100" i="21"/>
  <c r="AA151" i="21" s="1"/>
  <c r="AJ100" i="21"/>
  <c r="AJ151" i="21" s="1"/>
  <c r="R100" i="21"/>
  <c r="R151" i="21" s="1"/>
  <c r="Z100" i="21"/>
  <c r="Z151" i="21" s="1"/>
  <c r="AL100" i="21"/>
  <c r="AL151" i="21" s="1"/>
  <c r="L100" i="21"/>
  <c r="L151" i="21" s="1"/>
  <c r="T100" i="21"/>
  <c r="T151" i="21" s="1"/>
  <c r="N100" i="21"/>
  <c r="N151" i="21" s="1"/>
  <c r="U100" i="21"/>
  <c r="U151" i="21" s="1"/>
  <c r="AN100" i="21"/>
  <c r="AN151" i="21" s="1"/>
  <c r="W100" i="21"/>
  <c r="W151" i="21" s="1"/>
  <c r="AM100" i="21"/>
  <c r="AM151" i="21" s="1"/>
  <c r="AK100" i="21"/>
  <c r="AK151" i="21" s="1"/>
  <c r="AG100" i="21"/>
  <c r="AG151" i="21" s="1"/>
  <c r="AI100" i="21"/>
  <c r="AI151" i="21" s="1"/>
  <c r="O100" i="21"/>
  <c r="O151" i="21" s="1"/>
  <c r="AD100" i="21"/>
  <c r="AD151" i="21" s="1"/>
  <c r="X100" i="21"/>
  <c r="X151" i="21" s="1"/>
  <c r="K100" i="21"/>
  <c r="K151" i="21" s="1"/>
  <c r="N58" i="20"/>
  <c r="H59" i="20" s="1"/>
  <c r="H60" i="20" s="1"/>
  <c r="AK101" i="21"/>
  <c r="AK152" i="21" s="1"/>
  <c r="AK32" i="38" s="1"/>
  <c r="Z101" i="21"/>
  <c r="Z152" i="21" s="1"/>
  <c r="Z32" i="38" s="1"/>
  <c r="AG101" i="21"/>
  <c r="AG152" i="21" s="1"/>
  <c r="AG32" i="38" s="1"/>
  <c r="AF101" i="21"/>
  <c r="AF152" i="21" s="1"/>
  <c r="AF32" i="38" s="1"/>
  <c r="L101" i="21"/>
  <c r="L152" i="21" s="1"/>
  <c r="L32" i="38" s="1"/>
  <c r="AD101" i="21"/>
  <c r="AD152" i="21" s="1"/>
  <c r="AD32" i="38" s="1"/>
  <c r="T101" i="21"/>
  <c r="T152" i="21" s="1"/>
  <c r="T32" i="38" s="1"/>
  <c r="R101" i="21"/>
  <c r="R152" i="21" s="1"/>
  <c r="R32" i="38" s="1"/>
  <c r="AH101" i="21"/>
  <c r="AH152" i="21" s="1"/>
  <c r="AH32" i="38" s="1"/>
  <c r="AL101" i="21"/>
  <c r="AL152" i="21" s="1"/>
  <c r="AL32" i="38" s="1"/>
  <c r="W101" i="21"/>
  <c r="W152" i="21" s="1"/>
  <c r="W32" i="38" s="1"/>
  <c r="X101" i="21"/>
  <c r="X152" i="21" s="1"/>
  <c r="X32" i="38" s="1"/>
  <c r="AI101" i="21"/>
  <c r="AI152" i="21" s="1"/>
  <c r="AI32" i="38" s="1"/>
  <c r="AO101" i="21"/>
  <c r="AO152" i="21" s="1"/>
  <c r="AO32" i="38" s="1"/>
  <c r="Y101" i="21"/>
  <c r="Y152" i="21" s="1"/>
  <c r="Y32" i="38" s="1"/>
  <c r="AE101" i="21"/>
  <c r="AE152" i="21" s="1"/>
  <c r="AE32" i="38" s="1"/>
  <c r="AN101" i="21"/>
  <c r="AN152" i="21" s="1"/>
  <c r="AN32" i="38" s="1"/>
  <c r="U101" i="21"/>
  <c r="U152" i="21" s="1"/>
  <c r="U32" i="38" s="1"/>
  <c r="AM101" i="21"/>
  <c r="AM152" i="21" s="1"/>
  <c r="AM32" i="38" s="1"/>
  <c r="P101" i="21"/>
  <c r="P152" i="21" s="1"/>
  <c r="P32" i="38" s="1"/>
  <c r="K101" i="21"/>
  <c r="K152" i="21" s="1"/>
  <c r="K32" i="38" s="1"/>
  <c r="N101" i="21"/>
  <c r="N152" i="21" s="1"/>
  <c r="N32" i="38" s="1"/>
  <c r="AB101" i="21"/>
  <c r="AB152" i="21" s="1"/>
  <c r="AB32" i="38" s="1"/>
  <c r="Q101" i="21"/>
  <c r="Q152" i="21" s="1"/>
  <c r="Q32" i="38" s="1"/>
  <c r="O101" i="21"/>
  <c r="O152" i="21" s="1"/>
  <c r="O32" i="38" s="1"/>
  <c r="M101" i="21"/>
  <c r="M152" i="21" s="1"/>
  <c r="M32" i="38" s="1"/>
  <c r="AA101" i="21"/>
  <c r="AA152" i="21" s="1"/>
  <c r="AA32" i="38" s="1"/>
  <c r="AR101" i="21"/>
  <c r="AR152" i="21" s="1"/>
  <c r="AR32" i="38" s="1"/>
  <c r="AC101" i="21"/>
  <c r="AC152" i="21" s="1"/>
  <c r="AC32" i="38" s="1"/>
  <c r="AQ101" i="21"/>
  <c r="AQ152" i="21" s="1"/>
  <c r="AQ32" i="38" s="1"/>
  <c r="V101" i="21"/>
  <c r="V152" i="21" s="1"/>
  <c r="V32" i="38" s="1"/>
  <c r="AP101" i="21"/>
  <c r="AP152" i="21" s="1"/>
  <c r="AP32" i="38" s="1"/>
  <c r="J101" i="21"/>
  <c r="J152" i="21" s="1"/>
  <c r="J32" i="38" s="1"/>
  <c r="S101" i="21"/>
  <c r="S152" i="21" s="1"/>
  <c r="S32" i="38" s="1"/>
  <c r="AJ101" i="21"/>
  <c r="AJ152" i="21" s="1"/>
  <c r="AJ32" i="38" s="1"/>
  <c r="K22" i="39" l="1"/>
  <c r="K28" i="39" s="1"/>
  <c r="K31" i="38"/>
  <c r="AA22" i="39"/>
  <c r="AA28" i="39" s="1"/>
  <c r="AA31" i="38"/>
  <c r="U24" i="39"/>
  <c r="U30" i="39" s="1"/>
  <c r="U29" i="38"/>
  <c r="T24" i="39"/>
  <c r="T30" i="39" s="1"/>
  <c r="T29" i="38"/>
  <c r="AI31" i="38"/>
  <c r="AI22" i="39"/>
  <c r="AI28" i="39" s="1"/>
  <c r="U22" i="39"/>
  <c r="U28" i="39" s="1"/>
  <c r="U31" i="38"/>
  <c r="R31" i="38"/>
  <c r="R22" i="39"/>
  <c r="R28" i="39" s="1"/>
  <c r="M22" i="39"/>
  <c r="M28" i="39" s="1"/>
  <c r="M31" i="38"/>
  <c r="AR31" i="38"/>
  <c r="AR22" i="39"/>
  <c r="AR28" i="39" s="1"/>
  <c r="AB22" i="39"/>
  <c r="AB28" i="39" s="1"/>
  <c r="AB31" i="38"/>
  <c r="AI29" i="38"/>
  <c r="AI24" i="39"/>
  <c r="AI30" i="39" s="1"/>
  <c r="AF24" i="39"/>
  <c r="AF30" i="39" s="1"/>
  <c r="AF29" i="38"/>
  <c r="AK29" i="38"/>
  <c r="AK24" i="39"/>
  <c r="AK30" i="39" s="1"/>
  <c r="W29" i="38"/>
  <c r="W24" i="39"/>
  <c r="W30" i="39" s="1"/>
  <c r="V29" i="38"/>
  <c r="V24" i="39"/>
  <c r="V30" i="39" s="1"/>
  <c r="AK31" i="38"/>
  <c r="AK22" i="39"/>
  <c r="AK28" i="39" s="1"/>
  <c r="AF31" i="38"/>
  <c r="AF22" i="39"/>
  <c r="AF28" i="39" s="1"/>
  <c r="AO24" i="39"/>
  <c r="AO30" i="39" s="1"/>
  <c r="AO29" i="38"/>
  <c r="AG31" i="38"/>
  <c r="AG22" i="39"/>
  <c r="AG28" i="39" s="1"/>
  <c r="N31" i="38"/>
  <c r="N22" i="39"/>
  <c r="N28" i="39" s="1"/>
  <c r="AJ22" i="39"/>
  <c r="AJ28" i="39" s="1"/>
  <c r="AJ31" i="38"/>
  <c r="AC31" i="38"/>
  <c r="AC22" i="39"/>
  <c r="AC28" i="39" s="1"/>
  <c r="Q31" i="38"/>
  <c r="Q22" i="39"/>
  <c r="Q28" i="39" s="1"/>
  <c r="AP29" i="38"/>
  <c r="AP24" i="39"/>
  <c r="AP30" i="39" s="1"/>
  <c r="AC29" i="38"/>
  <c r="AC24" i="39"/>
  <c r="AC30" i="39" s="1"/>
  <c r="AB29" i="38"/>
  <c r="AB24" i="39"/>
  <c r="AB30" i="39" s="1"/>
  <c r="AE29" i="38"/>
  <c r="AE24" i="39"/>
  <c r="AE30" i="39" s="1"/>
  <c r="AR29" i="38"/>
  <c r="AR24" i="39"/>
  <c r="AR30" i="39" s="1"/>
  <c r="AH29" i="38"/>
  <c r="AH24" i="39"/>
  <c r="AH30" i="39" s="1"/>
  <c r="AQ29" i="38"/>
  <c r="AQ24" i="39"/>
  <c r="AQ30" i="39" s="1"/>
  <c r="H57" i="38"/>
  <c r="X22" i="39"/>
  <c r="X28" i="39" s="1"/>
  <c r="X31" i="38"/>
  <c r="AM31" i="38"/>
  <c r="AM22" i="39"/>
  <c r="AM28" i="39" s="1"/>
  <c r="L22" i="39"/>
  <c r="L28" i="39" s="1"/>
  <c r="L31" i="38"/>
  <c r="S31" i="38"/>
  <c r="S22" i="39"/>
  <c r="S28" i="39" s="1"/>
  <c r="AE22" i="39"/>
  <c r="AE28" i="39" s="1"/>
  <c r="AE31" i="38"/>
  <c r="AH22" i="39"/>
  <c r="AH28" i="39" s="1"/>
  <c r="AH31" i="38"/>
  <c r="AM97" i="21"/>
  <c r="AM148" i="21" s="1"/>
  <c r="P97" i="21"/>
  <c r="P148" i="21" s="1"/>
  <c r="J97" i="21"/>
  <c r="J148" i="21" s="1"/>
  <c r="AH97" i="21"/>
  <c r="AH148" i="21" s="1"/>
  <c r="L97" i="21"/>
  <c r="L148" i="21" s="1"/>
  <c r="Q97" i="21"/>
  <c r="Q148" i="21" s="1"/>
  <c r="Z97" i="21"/>
  <c r="Z148" i="21" s="1"/>
  <c r="AD97" i="21"/>
  <c r="AD148" i="21" s="1"/>
  <c r="AB97" i="21"/>
  <c r="AB148" i="21" s="1"/>
  <c r="AF97" i="21"/>
  <c r="AF148" i="21" s="1"/>
  <c r="Y97" i="21"/>
  <c r="Y148" i="21" s="1"/>
  <c r="AL97" i="21"/>
  <c r="AL148" i="21" s="1"/>
  <c r="AN97" i="21"/>
  <c r="AN148" i="21" s="1"/>
  <c r="W97" i="21"/>
  <c r="W148" i="21" s="1"/>
  <c r="X97" i="21"/>
  <c r="X148" i="21" s="1"/>
  <c r="AA97" i="21"/>
  <c r="AA148" i="21" s="1"/>
  <c r="AQ97" i="21"/>
  <c r="AQ148" i="21" s="1"/>
  <c r="AK97" i="21"/>
  <c r="AK148" i="21" s="1"/>
  <c r="AO97" i="21"/>
  <c r="AO148" i="21" s="1"/>
  <c r="M97" i="21"/>
  <c r="M148" i="21" s="1"/>
  <c r="K97" i="21"/>
  <c r="K148" i="21" s="1"/>
  <c r="AJ97" i="21"/>
  <c r="AJ148" i="21" s="1"/>
  <c r="R97" i="21"/>
  <c r="R148" i="21" s="1"/>
  <c r="AI97" i="21"/>
  <c r="AI148" i="21" s="1"/>
  <c r="O97" i="21"/>
  <c r="O148" i="21" s="1"/>
  <c r="N97" i="21"/>
  <c r="N148" i="21" s="1"/>
  <c r="AR97" i="21"/>
  <c r="AR148" i="21" s="1"/>
  <c r="AC97" i="21"/>
  <c r="AC148" i="21" s="1"/>
  <c r="U97" i="21"/>
  <c r="U148" i="21" s="1"/>
  <c r="S97" i="21"/>
  <c r="S148" i="21" s="1"/>
  <c r="V97" i="21"/>
  <c r="V148" i="21" s="1"/>
  <c r="T97" i="21"/>
  <c r="T148" i="21" s="1"/>
  <c r="AG97" i="21"/>
  <c r="AG148" i="21" s="1"/>
  <c r="AE97" i="21"/>
  <c r="AE148" i="21" s="1"/>
  <c r="AP97" i="21"/>
  <c r="AP148" i="21" s="1"/>
  <c r="M24" i="39"/>
  <c r="M30" i="39" s="1"/>
  <c r="M29" i="38"/>
  <c r="Z29" i="38"/>
  <c r="Z24" i="39"/>
  <c r="Z30" i="39" s="1"/>
  <c r="AM24" i="39"/>
  <c r="AM30" i="39" s="1"/>
  <c r="AM29" i="38"/>
  <c r="AL24" i="39"/>
  <c r="AL30" i="39" s="1"/>
  <c r="AL29" i="38"/>
  <c r="AD24" i="39"/>
  <c r="AD30" i="39" s="1"/>
  <c r="AD29" i="38"/>
  <c r="X29" i="38"/>
  <c r="X24" i="39"/>
  <c r="X30" i="39" s="1"/>
  <c r="T22" i="39"/>
  <c r="T28" i="39" s="1"/>
  <c r="T31" i="38"/>
  <c r="V31" i="38"/>
  <c r="V22" i="39"/>
  <c r="V28" i="39" s="1"/>
  <c r="A4" i="15"/>
  <c r="H36" i="33"/>
  <c r="AA24" i="39"/>
  <c r="AA30" i="39" s="1"/>
  <c r="AA29" i="38"/>
  <c r="M62" i="20"/>
  <c r="M45" i="22" s="1"/>
  <c r="N62" i="20"/>
  <c r="N45" i="22" s="1"/>
  <c r="J62" i="20"/>
  <c r="L62" i="20"/>
  <c r="L45" i="22" s="1"/>
  <c r="K62" i="20"/>
  <c r="K45" i="22" s="1"/>
  <c r="AD22" i="39"/>
  <c r="AD28" i="39" s="1"/>
  <c r="AD31" i="38"/>
  <c r="W22" i="39"/>
  <c r="W28" i="39" s="1"/>
  <c r="W31" i="38"/>
  <c r="AL22" i="39"/>
  <c r="AL28" i="39" s="1"/>
  <c r="AL31" i="38"/>
  <c r="AP22" i="39"/>
  <c r="AP28" i="39" s="1"/>
  <c r="AP31" i="38"/>
  <c r="Y31" i="38"/>
  <c r="Y22" i="39"/>
  <c r="Y28" i="39" s="1"/>
  <c r="AO22" i="39"/>
  <c r="AO28" i="39" s="1"/>
  <c r="AO31" i="38"/>
  <c r="AN24" i="39"/>
  <c r="AN30" i="39" s="1"/>
  <c r="AN29" i="38"/>
  <c r="R24" i="39"/>
  <c r="R30" i="39" s="1"/>
  <c r="R29" i="38"/>
  <c r="N29" i="38"/>
  <c r="N24" i="39"/>
  <c r="N30" i="39" s="1"/>
  <c r="AJ29" i="38"/>
  <c r="AJ24" i="39"/>
  <c r="AJ30" i="39" s="1"/>
  <c r="AG29" i="38"/>
  <c r="AG24" i="39"/>
  <c r="AG30" i="39" s="1"/>
  <c r="Y29" i="38"/>
  <c r="Y24" i="39"/>
  <c r="Y30" i="39" s="1"/>
  <c r="J24" i="39"/>
  <c r="J30" i="39" s="1"/>
  <c r="J29" i="38"/>
  <c r="O22" i="39"/>
  <c r="O28" i="39" s="1"/>
  <c r="O31" i="38"/>
  <c r="AN31" i="38"/>
  <c r="AN22" i="39"/>
  <c r="AN28" i="39" s="1"/>
  <c r="Z22" i="39"/>
  <c r="Z28" i="39" s="1"/>
  <c r="Z31" i="38"/>
  <c r="P22" i="39"/>
  <c r="P28" i="39" s="1"/>
  <c r="P31" i="38"/>
  <c r="J22" i="39"/>
  <c r="J28" i="39" s="1"/>
  <c r="J31" i="38"/>
  <c r="AQ22" i="39"/>
  <c r="AQ28" i="39" s="1"/>
  <c r="AQ31" i="38"/>
  <c r="L24" i="39"/>
  <c r="L30" i="39" s="1"/>
  <c r="L29" i="38"/>
  <c r="P24" i="39"/>
  <c r="P30" i="39" s="1"/>
  <c r="P29" i="38"/>
  <c r="Q24" i="39"/>
  <c r="Q30" i="39" s="1"/>
  <c r="Q29" i="38"/>
  <c r="S29" i="38"/>
  <c r="S24" i="39"/>
  <c r="S30" i="39" s="1"/>
  <c r="K24" i="39"/>
  <c r="K30" i="39" s="1"/>
  <c r="K29" i="38"/>
  <c r="O29" i="38"/>
  <c r="O24" i="39"/>
  <c r="O30" i="39" s="1"/>
  <c r="H56" i="38" l="1"/>
  <c r="H63" i="20"/>
  <c r="H67" i="20" s="1"/>
  <c r="J45" i="22"/>
  <c r="V23" i="39"/>
  <c r="V29" i="39" s="1"/>
  <c r="V28" i="38"/>
  <c r="O28" i="38"/>
  <c r="O23" i="39"/>
  <c r="O29" i="39" s="1"/>
  <c r="AO23" i="39"/>
  <c r="AO29" i="39" s="1"/>
  <c r="AO28" i="38"/>
  <c r="AN28" i="38"/>
  <c r="AN23" i="39"/>
  <c r="AN29" i="39" s="1"/>
  <c r="Z28" i="38"/>
  <c r="Z23" i="39"/>
  <c r="Z29" i="39" s="1"/>
  <c r="AM23" i="39"/>
  <c r="AM29" i="39" s="1"/>
  <c r="AM28" i="38"/>
  <c r="H44" i="39"/>
  <c r="H50" i="39" s="1"/>
  <c r="H36" i="39"/>
  <c r="S23" i="39"/>
  <c r="S29" i="39" s="1"/>
  <c r="S28" i="38"/>
  <c r="AI23" i="39"/>
  <c r="AI29" i="39" s="1"/>
  <c r="AI28" i="38"/>
  <c r="AK23" i="39"/>
  <c r="AK29" i="39" s="1"/>
  <c r="AK28" i="38"/>
  <c r="AL23" i="39"/>
  <c r="AL29" i="39" s="1"/>
  <c r="AL28" i="38"/>
  <c r="Q28" i="38"/>
  <c r="Q23" i="39"/>
  <c r="Q29" i="39" s="1"/>
  <c r="H54" i="38"/>
  <c r="AP23" i="39"/>
  <c r="AP29" i="39" s="1"/>
  <c r="AP28" i="38"/>
  <c r="U28" i="38"/>
  <c r="U23" i="39"/>
  <c r="U29" i="39" s="1"/>
  <c r="R28" i="38"/>
  <c r="R23" i="39"/>
  <c r="R29" i="39" s="1"/>
  <c r="AQ28" i="38"/>
  <c r="AQ23" i="39"/>
  <c r="AQ29" i="39" s="1"/>
  <c r="Y28" i="38"/>
  <c r="Y23" i="39"/>
  <c r="Y29" i="39" s="1"/>
  <c r="L23" i="39"/>
  <c r="L29" i="39" s="1"/>
  <c r="L28" i="38"/>
  <c r="H46" i="39"/>
  <c r="H38" i="39"/>
  <c r="AE23" i="39"/>
  <c r="AE29" i="39" s="1"/>
  <c r="AE28" i="38"/>
  <c r="AC23" i="39"/>
  <c r="AC29" i="39" s="1"/>
  <c r="AC28" i="38"/>
  <c r="AJ23" i="39"/>
  <c r="AJ29" i="39" s="1"/>
  <c r="AJ28" i="38"/>
  <c r="AA28" i="38"/>
  <c r="AA23" i="39"/>
  <c r="AA29" i="39" s="1"/>
  <c r="AF28" i="38"/>
  <c r="AF23" i="39"/>
  <c r="AF29" i="39" s="1"/>
  <c r="AH28" i="38"/>
  <c r="AH23" i="39"/>
  <c r="AH29" i="39" s="1"/>
  <c r="AG28" i="38"/>
  <c r="AG23" i="39"/>
  <c r="AG29" i="39" s="1"/>
  <c r="AR28" i="38"/>
  <c r="AR23" i="39"/>
  <c r="AR29" i="39" s="1"/>
  <c r="K28" i="38"/>
  <c r="K23" i="39"/>
  <c r="K29" i="39" s="1"/>
  <c r="X23" i="39"/>
  <c r="X29" i="39" s="1"/>
  <c r="X28" i="38"/>
  <c r="AB28" i="38"/>
  <c r="AB23" i="39"/>
  <c r="AB29" i="39" s="1"/>
  <c r="J28" i="38"/>
  <c r="H155" i="21"/>
  <c r="J23" i="39"/>
  <c r="J29" i="39" s="1"/>
  <c r="H154" i="21"/>
  <c r="T28" i="38"/>
  <c r="T23" i="39"/>
  <c r="T29" i="39" s="1"/>
  <c r="N23" i="39"/>
  <c r="N29" i="39" s="1"/>
  <c r="N28" i="38"/>
  <c r="M28" i="38"/>
  <c r="M23" i="39"/>
  <c r="M29" i="39" s="1"/>
  <c r="W23" i="39"/>
  <c r="W29" i="39" s="1"/>
  <c r="W28" i="38"/>
  <c r="AD28" i="38"/>
  <c r="AD23" i="39"/>
  <c r="AD29" i="39" s="1"/>
  <c r="P23" i="39"/>
  <c r="P29" i="39" s="1"/>
  <c r="P28" i="38"/>
  <c r="H53" i="38" l="1"/>
  <c r="H59" i="38" s="1"/>
  <c r="H57" i="39"/>
  <c r="H30" i="24" s="1"/>
  <c r="H159" i="21"/>
  <c r="A4" i="20"/>
  <c r="H39" i="33"/>
  <c r="H37" i="39"/>
  <c r="H45" i="39"/>
  <c r="H51" i="39" s="1"/>
  <c r="H58" i="39" s="1"/>
  <c r="H31" i="24" s="1"/>
  <c r="H53" i="39" l="1"/>
  <c r="H62" i="39" s="1"/>
  <c r="A4" i="21"/>
  <c r="H37" i="33"/>
  <c r="H60" i="38"/>
  <c r="H62" i="38"/>
  <c r="H63" i="38" s="1"/>
  <c r="H77" i="38" l="1"/>
  <c r="H79" i="38"/>
  <c r="L43" i="22" s="1"/>
  <c r="H81" i="38"/>
  <c r="N43" i="22" s="1"/>
  <c r="H78" i="38"/>
  <c r="K43" i="22" s="1"/>
  <c r="H80" i="38"/>
  <c r="M43" i="22" s="1"/>
  <c r="H41" i="33"/>
  <c r="A4" i="39"/>
  <c r="M47" i="22" l="1"/>
  <c r="M70" i="22" s="1"/>
  <c r="M78" i="22"/>
  <c r="K47" i="22"/>
  <c r="K70" i="22" s="1"/>
  <c r="K84" i="22" s="1"/>
  <c r="K130" i="22" s="1"/>
  <c r="K78" i="22"/>
  <c r="N78" i="22"/>
  <c r="N47" i="22"/>
  <c r="N70" i="22" s="1"/>
  <c r="N84" i="22" s="1"/>
  <c r="N130" i="22" s="1"/>
  <c r="J43" i="22"/>
  <c r="H83" i="38"/>
  <c r="H87" i="38" s="1"/>
  <c r="L78" i="22"/>
  <c r="L47" i="22"/>
  <c r="L70" i="22" s="1"/>
  <c r="L84" i="22" l="1"/>
  <c r="L130" i="22" s="1"/>
  <c r="A4" i="38"/>
  <c r="H38" i="33"/>
  <c r="J47" i="22"/>
  <c r="J78" i="22"/>
  <c r="M84" i="22"/>
  <c r="M130" i="22" s="1"/>
  <c r="J70" i="22" l="1"/>
  <c r="J84" i="22" s="1"/>
  <c r="J130" i="22" s="1"/>
  <c r="H49" i="22"/>
  <c r="H134" i="22" l="1"/>
  <c r="J146" i="22"/>
  <c r="H18" i="24" s="1"/>
  <c r="H140" i="22" l="1"/>
  <c r="H150" i="22" s="1"/>
  <c r="N146" i="22"/>
  <c r="K146" i="22"/>
  <c r="H19" i="24" s="1"/>
  <c r="H36" i="24" s="1"/>
  <c r="H20" i="23" s="1"/>
  <c r="M146" i="22"/>
  <c r="H21" i="24" s="1"/>
  <c r="H39" i="24" s="1"/>
  <c r="H23" i="23" s="1"/>
  <c r="L146" i="22"/>
  <c r="H20" i="24" s="1"/>
  <c r="H23" i="24" s="1"/>
  <c r="H43" i="24" s="1"/>
  <c r="A4" i="24" l="1"/>
  <c r="H43" i="33"/>
  <c r="H154" i="22"/>
  <c r="H188" i="22" s="1"/>
  <c r="H38" i="24"/>
  <c r="H22" i="23" s="1"/>
  <c r="H37" i="24"/>
  <c r="H21" i="23" s="1"/>
  <c r="A4" i="22" l="1"/>
  <c r="H40" i="33"/>
  <c r="H44" i="33"/>
  <c r="A4" i="33" s="1"/>
</calcChain>
</file>

<file path=xl/sharedStrings.xml><?xml version="1.0" encoding="utf-8"?>
<sst xmlns="http://schemas.openxmlformats.org/spreadsheetml/2006/main" count="2996" uniqueCount="796">
  <si>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</si>
  <si>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</si>
  <si>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</si>
  <si>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</si>
  <si>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</si>
  <si>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</si>
  <si>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</si>
  <si>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</si>
  <si>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</si>
  <si>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</si>
  <si>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</si>
  <si>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</si>
  <si>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</si>
  <si>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</si>
  <si>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</si>
  <si>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</si>
  <si>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</si>
  <si>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</si>
  <si>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</si>
  <si>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</si>
  <si>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</si>
  <si>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</si>
  <si>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</si>
  <si>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</si>
  <si>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</si>
  <si>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</si>
  <si>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</si>
  <si>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</si>
  <si>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</si>
  <si>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</si>
  <si>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</si>
  <si>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</si>
  <si>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</si>
  <si>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</si>
  <si>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</si>
  <si>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</si>
  <si>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</si>
  <si>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</si>
  <si>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</si>
  <si>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</si>
  <si>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</si>
  <si>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</si>
  <si>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</si>
  <si>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</si>
  <si>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</si>
  <si>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</si>
  <si>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</si>
  <si>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</si>
  <si>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</si>
  <si>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</si>
  <si>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</si>
  <si>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</si>
  <si>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</si>
  <si>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</si>
  <si>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</si>
  <si>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</si>
  <si>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</si>
  <si>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</si>
  <si>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</si>
  <si>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</si>
  <si>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</si>
  <si>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</si>
  <si>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</si>
  <si>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</si>
  <si>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</si>
  <si>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</si>
  <si>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</si>
  <si>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</si>
  <si>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</si>
  <si>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</si>
  <si>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</si>
  <si>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</si>
  <si>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</si>
  <si>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</si>
  <si>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</si>
  <si>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</si>
  <si>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</si>
  <si>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</si>
  <si>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</si>
  <si>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</si>
  <si>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</si>
  <si>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</si>
  <si>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</si>
  <si>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</si>
  <si>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</si>
  <si>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</si>
  <si>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</si>
  <si>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</si>
  <si>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</si>
  <si>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</si>
  <si>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</si>
  <si>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</si>
  <si>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</si>
  <si>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</si>
  <si>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</si>
  <si>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</si>
  <si>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</si>
  <si>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</si>
  <si>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</si>
  <si>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</si>
  <si>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</si>
  <si>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</si>
  <si>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</si>
  <si>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</si>
  <si>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</si>
  <si>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</si>
  <si>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</si>
  <si>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</si>
  <si>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</si>
  <si>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</si>
  <si>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</si>
  <si>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</si>
  <si>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</si>
  <si>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</si>
  <si>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</si>
  <si>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</si>
  <si>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</si>
  <si>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</si>
  <si>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</si>
  <si>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</si>
  <si>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</si>
  <si>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</si>
  <si>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</si>
  <si>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</si>
  <si>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</si>
  <si>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</si>
  <si>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</si>
  <si>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</si>
  <si>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</si>
  <si>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</si>
  <si>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</si>
  <si>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</si>
  <si>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</si>
  <si>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</si>
  <si>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</si>
  <si>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</si>
  <si>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</si>
  <si>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</si>
  <si>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</si>
  <si>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</si>
  <si>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</si>
  <si>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</si>
  <si>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</si>
  <si>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</si>
  <si>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</si>
  <si>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</si>
  <si>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</si>
  <si>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</si>
  <si>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</si>
  <si>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</si>
  <si>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</si>
  <si>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</si>
  <si>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</si>
  <si>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</si>
  <si>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</si>
  <si>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</si>
  <si>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</si>
  <si>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</si>
  <si>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</si>
  <si>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</si>
  <si>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</si>
  <si>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</si>
  <si>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</si>
  <si>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</si>
  <si>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</si>
  <si>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</si>
  <si>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</si>
  <si>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</si>
  <si>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</si>
  <si>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</si>
  <si>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</si>
  <si>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</si>
  <si>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</si>
  <si>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</si>
  <si>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</si>
  <si>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</si>
  <si>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</si>
  <si>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</si>
  <si>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</si>
  <si>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</si>
  <si>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</si>
  <si>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</si>
  <si>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</si>
  <si>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</si>
  <si>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</si>
  <si>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</si>
  <si>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</si>
  <si>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</si>
  <si>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</si>
  <si>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</si>
  <si>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</si>
  <si>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</si>
  <si>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</si>
  <si>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</si>
  <si>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</si>
  <si>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</si>
  <si>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</si>
  <si>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</si>
  <si>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</si>
  <si>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</si>
  <si>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</si>
  <si>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</si>
  <si>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</si>
  <si>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</si>
  <si>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</si>
  <si>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</si>
  <si>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</si>
  <si>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</si>
  <si>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</si>
  <si>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</si>
  <si>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</si>
  <si>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</si>
  <si>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</si>
  <si>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</si>
  <si>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</si>
  <si>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</si>
  <si>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</si>
  <si>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</si>
  <si>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</si>
  <si>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</si>
  <si>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</si>
  <si>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</si>
  <si>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</si>
  <si>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</si>
  <si>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</si>
  <si>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</si>
  <si>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</si>
  <si>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</si>
  <si>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</si>
  <si>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</si>
  <si>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</si>
  <si>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</si>
  <si>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</si>
  <si>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</si>
  <si>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</si>
  <si>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</si>
  <si>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</si>
  <si>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</si>
  <si>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</si>
  <si>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</si>
  <si>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</si>
  <si>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</si>
  <si>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</si>
  <si>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</si>
  <si>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</si>
  <si>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</si>
  <si>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</si>
  <si>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</si>
  <si>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</si>
  <si>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</si>
  <si>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</si>
  <si>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</si>
  <si>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</si>
  <si>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</si>
  <si>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</si>
  <si>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</si>
  <si>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</si>
  <si>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</si>
  <si>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</si>
  <si>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</si>
  <si>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</si>
  <si>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</si>
  <si>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</si>
  <si>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</si>
  <si>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</si>
  <si>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</si>
  <si>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</si>
  <si>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</si>
  <si>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</si>
  <si>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</si>
  <si>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</si>
  <si>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</si>
  <si>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</si>
  <si>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</si>
  <si>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</si>
  <si>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</si>
  <si>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</si>
  <si>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</si>
  <si>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</si>
  <si>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</si>
  <si>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</si>
  <si>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</si>
  <si>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</si>
  <si>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</si>
  <si>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</si>
  <si>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</si>
  <si>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</si>
  <si>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</si>
  <si>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</si>
  <si>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</si>
  <si>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</si>
  <si>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</si>
  <si>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</si>
  <si>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</si>
  <si>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</si>
  <si>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</si>
  <si>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</si>
  <si>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</si>
  <si>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</si>
  <si>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</si>
  <si>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</si>
  <si>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</si>
  <si>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</si>
  <si>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</si>
  <si>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</si>
  <si>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</si>
  <si>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</si>
  <si>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</si>
  <si>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</si>
  <si>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</si>
  <si>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</si>
  <si>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</si>
  <si>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</si>
  <si>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</si>
  <si>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</si>
  <si>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</si>
  <si>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</si>
  <si>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</si>
  <si>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</si>
  <si>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</si>
  <si>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</si>
  <si>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</si>
  <si>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</si>
  <si>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</si>
  <si>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</si>
  <si>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</si>
  <si>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</si>
  <si>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</si>
  <si>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</si>
  <si>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</si>
  <si>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</si>
  <si>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</si>
  <si>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</si>
  <si>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</si>
  <si>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</si>
  <si>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</si>
  <si>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</si>
  <si>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</si>
  <si>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</si>
  <si>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</si>
  <si>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</si>
  <si>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</si>
  <si>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</si>
  <si>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</si>
  <si>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</si>
  <si>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</si>
  <si>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</si>
  <si>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</si>
  <si>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</si>
  <si>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</si>
  <si>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</si>
  <si>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</si>
  <si>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</si>
  <si>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</si>
  <si>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</si>
  <si>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</si>
  <si>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</si>
  <si>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</si>
  <si>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</si>
  <si>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</si>
  <si>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</si>
  <si>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</si>
  <si>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</si>
  <si>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</si>
  <si>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</si>
  <si>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</si>
  <si>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</si>
  <si>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</si>
  <si>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</si>
  <si>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</si>
  <si>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</si>
  <si>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</si>
  <si>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</si>
  <si>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</si>
  <si>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</si>
  <si>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</si>
  <si>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</si>
  <si>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</si>
  <si>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</si>
  <si>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</si>
  <si>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</si>
  <si>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</si>
  <si>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</si>
  <si>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</si>
  <si>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</si>
  <si>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</si>
  <si>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</si>
  <si>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</si>
  <si>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</si>
  <si>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</si>
  <si>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</si>
  <si>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</si>
  <si>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</si>
  <si>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</si>
  <si>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</si>
  <si>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</si>
  <si>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</si>
  <si>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</si>
  <si>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</si>
  <si>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</si>
  <si>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</si>
  <si>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</si>
  <si>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</si>
  <si>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</si>
  <si>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</si>
  <si>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</si>
  <si>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</si>
  <si>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</si>
  <si>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</si>
  <si>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</si>
  <si>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</si>
  <si>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</si>
  <si>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</si>
  <si>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</si>
  <si>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</si>
  <si>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</si>
  <si>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</si>
  <si>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</si>
  <si>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</si>
  <si>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</si>
  <si>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</si>
  <si>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</si>
  <si>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</si>
  <si>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</si>
  <si>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</si>
  <si>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</si>
  <si>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</si>
  <si>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</si>
  <si>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</si>
  <si>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</si>
  <si>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</si>
  <si>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</si>
  <si>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</si>
  <si>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</si>
  <si>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</si>
  <si>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</si>
  <si>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</si>
  <si>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</si>
  <si>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</si>
  <si>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</si>
  <si>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</si>
  <si>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</si>
  <si>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</si>
  <si>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</si>
  <si>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</si>
  <si>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</si>
  <si>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</si>
  <si>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</si>
  <si>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</si>
  <si>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</si>
  <si>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</si>
  <si>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</si>
  <si>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</si>
  <si>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</si>
  <si>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</si>
  <si>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</si>
  <si>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</si>
  <si>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</si>
  <si>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</si>
  <si>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</si>
  <si>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</si>
  <si>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</si>
  <si>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</si>
  <si>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</si>
  <si>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</si>
  <si>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</si>
  <si>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</si>
  <si>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</si>
  <si>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</si>
  <si>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</si>
  <si>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</si>
  <si>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</si>
  <si>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</si>
  <si>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</si>
  <si>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</si>
  <si>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</si>
  <si>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</si>
  <si>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</si>
  <si>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</si>
  <si>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</si>
  <si>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</si>
  <si>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</si>
  <si>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</si>
  <si>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</si>
  <si>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</si>
  <si>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</si>
  <si>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</si>
  <si>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</si>
  <si>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</si>
  <si>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</si>
  <si>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</si>
  <si>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</si>
  <si>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</si>
  <si>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</si>
  <si>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</si>
  <si>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</si>
  <si>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</si>
  <si>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</si>
  <si>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</si>
  <si>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</si>
  <si>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</si>
  <si>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</si>
  <si>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</si>
  <si>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</si>
  <si>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</si>
  <si>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</si>
  <si>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</si>
  <si>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</si>
  <si>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</si>
  <si>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</si>
  <si>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</si>
  <si>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</si>
  <si>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</si>
  <si>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</si>
  <si>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</si>
  <si>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</si>
  <si>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</si>
  <si>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</si>
  <si>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</si>
  <si>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</si>
  <si>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</si>
  <si>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</si>
  <si>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</si>
  <si>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</si>
  <si>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</si>
  <si>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</si>
  <si>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</si>
  <si>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</si>
  <si>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</si>
  <si>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</si>
  <si>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</si>
  <si>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</si>
  <si>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</si>
  <si>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</si>
  <si>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</si>
  <si>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</si>
  <si>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</si>
  <si>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</si>
  <si>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</si>
  <si>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</si>
  <si>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</si>
  <si>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</si>
  <si>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</si>
  <si>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</si>
  <si>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</si>
  <si>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</si>
  <si>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</si>
  <si>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</si>
  <si>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</si>
  <si>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</si>
  <si>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</si>
  <si>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</si>
  <si>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</si>
  <si>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</si>
  <si>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</si>
  <si>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</si>
  <si>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</si>
  <si>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</si>
  <si>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</si>
  <si>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</si>
  <si>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</si>
  <si>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</si>
  <si>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</si>
  <si>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</si>
  <si>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</si>
  <si>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</si>
  <si>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</si>
  <si>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</si>
  <si>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</si>
  <si>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</si>
  <si>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</si>
  <si>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</si>
  <si>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</si>
  <si>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</si>
  <si>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</si>
  <si>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</si>
  <si>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</si>
  <si>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</si>
  <si>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</si>
  <si>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</si>
  <si>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</si>
  <si>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</si>
  <si>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</si>
  <si>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</si>
  <si>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</si>
  <si>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</si>
  <si>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</si>
  <si>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</si>
  <si>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</si>
  <si>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</si>
  <si>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</si>
  <si>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</si>
  <si>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</si>
  <si>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</si>
  <si>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</si>
  <si>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</si>
  <si>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</si>
  <si>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</si>
  <si>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</si>
  <si>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</si>
  <si>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</si>
  <si>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</si>
  <si>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</si>
  <si>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</si>
  <si>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</si>
  <si>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</si>
  <si>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</si>
  <si>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</si>
  <si>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</si>
  <si>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</si>
  <si>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</si>
  <si>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</si>
  <si>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</si>
  <si>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</si>
  <si>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</si>
  <si>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</si>
  <si>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</si>
  <si>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</si>
  <si>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</si>
  <si>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</si>
  <si>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</si>
  <si>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</si>
  <si>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</si>
  <si>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</si>
  <si>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</si>
  <si>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</si>
  <si>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</si>
  <si>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</si>
  <si>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</si>
  <si>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</si>
  <si>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</si>
  <si>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</si>
  <si>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</si>
  <si>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</si>
  <si>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</si>
  <si>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</si>
  <si>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</si>
  <si>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</si>
  <si>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</si>
  <si>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</si>
  <si>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</si>
  <si>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</si>
  <si>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</si>
  <si>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</si>
  <si>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</si>
  <si>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</si>
  <si>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</si>
  <si>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</si>
  <si>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</si>
  <si>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</si>
  <si>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</si>
  <si>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</si>
  <si>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</si>
  <si>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</si>
  <si>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</si>
  <si>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</si>
  <si>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</si>
  <si>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</si>
  <si>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</si>
  <si>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</si>
  <si>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</si>
  <si>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</si>
  <si>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</si>
  <si>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</si>
  <si>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</si>
  <si>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</si>
  <si>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</si>
  <si>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</si>
  <si>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</si>
  <si>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</si>
  <si>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</si>
  <si>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</si>
  <si>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</si>
  <si>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</si>
  <si>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</si>
  <si>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</si>
  <si>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</si>
  <si>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</si>
  <si>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</si>
  <si>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</si>
  <si>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</si>
  <si>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</si>
  <si>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</si>
  <si>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</si>
  <si>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</si>
  <si>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</si>
  <si>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</si>
  <si>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</si>
  <si>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</si>
  <si>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</si>
  <si>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</si>
  <si>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</si>
  <si>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</si>
  <si>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</si>
  <si>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</si>
  <si>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</si>
  <si>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</si>
  <si>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</si>
  <si>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</si>
  <si>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</si>
  <si>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</si>
  <si>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</si>
  <si>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</si>
  <si>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</si>
  <si>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</si>
  <si>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</si>
  <si>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</si>
  <si>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</si>
  <si>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</si>
  <si>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</si>
  <si>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</si>
  <si>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</si>
  <si>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</si>
  <si>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</si>
  <si>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</si>
  <si>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</si>
  <si>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</si>
  <si>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</si>
  <si>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</si>
  <si>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</si>
  <si>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</si>
  <si>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</si>
  <si>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</si>
  <si>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</si>
  <si>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</si>
  <si>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</si>
  <si>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</si>
  <si>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</si>
  <si>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</si>
  <si>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</si>
  <si>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</si>
  <si>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</si>
  <si>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</si>
  <si>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</si>
  <si>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</si>
  <si>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</si>
  <si>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</si>
  <si>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</si>
  <si>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</si>
  <si>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</si>
  <si>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</si>
  <si>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</si>
  <si>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</si>
  <si>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</si>
  <si>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</si>
  <si>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</si>
  <si>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</si>
  <si>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</si>
  <si>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</si>
  <si>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</si>
  <si>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</si>
  <si>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</si>
  <si>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</si>
  <si>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</si>
  <si>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</si>
  <si>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</si>
  <si>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</si>
  <si>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</si>
  <si>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</si>
  <si>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</si>
  <si>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</si>
  <si>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</si>
  <si>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</si>
  <si>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</si>
  <si>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</si>
  <si>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</si>
  <si>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</si>
  <si>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</si>
  <si>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</si>
  <si>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</si>
  <si>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</si>
  <si>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</si>
  <si>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</si>
  <si>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</si>
  <si>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</si>
  <si>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</si>
  <si>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</si>
  <si>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</si>
  <si>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</si>
  <si>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</si>
  <si>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</si>
  <si>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</si>
  <si>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</si>
  <si>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</si>
  <si>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</si>
  <si>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</si>
  <si>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</si>
  <si>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</si>
  <si>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</si>
  <si>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</si>
  <si>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</si>
  <si>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</si>
  <si>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Release for 2026/27 charge setting</t>
  </si>
  <si>
    <t>2026/27</t>
  </si>
  <si>
    <t>Attachment A_2026-27 Charging Methodologies Pre-Release (shared on 03/10/2024)</t>
  </si>
  <si>
    <t>NGED 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</si>
</sst>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3" sqref="D23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28515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792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45590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A_2026-27 Charging Methodologies Pre-Release (shared on 03/10/2024)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793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28" t="s">
        <v>795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128039448.18043911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56267333.977708012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256167621.02693674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201113153.3360422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300132918.75211143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0.44297946696451018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0.55702053303548982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0.44297946696451018</v>
      </c>
      <c r="K34" s="166">
        <f>H$31</f>
        <v>0.55702053303548982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56718846.505400941</v>
      </c>
      <c r="K40" s="104">
        <f>SUMPRODUCT($H21:$H25, K34:K38)</f>
        <v>71320601.675038174</v>
      </c>
      <c r="L40" s="104">
        <f>SUMPRODUCT($H21:$H25, L34:L38)</f>
        <v>56267333.977708012</v>
      </c>
      <c r="M40" s="104">
        <f>SUMPRODUCT($H21:$H25, M34:M38)</f>
        <v>256167621.02693674</v>
      </c>
      <c r="N40" s="104">
        <f>SUMPRODUCT($H21:$H25, N34:N38)</f>
        <v>501246072.0881536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941720475.27323747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6.0228961772275505E-2</v>
      </c>
      <c r="K44" s="135">
        <f>IF($H42, K40 / $H41, 0)</f>
        <v>7.5734364440090046E-2</v>
      </c>
      <c r="L44" s="135">
        <f>IF($H42, L40 / $H41, 0)</f>
        <v>5.9749506838939877E-2</v>
      </c>
      <c r="M44" s="135">
        <f>IF($H42, M40 / $H41, 0)</f>
        <v>0.27202086792538993</v>
      </c>
      <c r="N44" s="135">
        <f>IF($H42, N40 / $H41, 0)</f>
        <v>0.53226629902330469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0.80533847969039341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0.44297946696451018</v>
      </c>
      <c r="K52" s="166">
        <f>K34</f>
        <v>0.55702053303548982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0.80533847969039341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0.80533847969039341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56718846.505400941</v>
      </c>
      <c r="K58" s="104">
        <f>SUMPRODUCT($H21:$H25, K52:K56)</f>
        <v>71320601.675038174</v>
      </c>
      <c r="L58" s="104">
        <f>SUMPRODUCT($H21:$H25, L52:L56)</f>
        <v>56267333.977708012</v>
      </c>
      <c r="M58" s="104">
        <f>SUMPRODUCT($H21:$H25, M52:M56)</f>
        <v>256167621.02693674</v>
      </c>
      <c r="N58" s="104">
        <f>SUMPRODUCT($H21:$H25, N52:N56)</f>
        <v>403672749.64625502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844147152.83133888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6.7190709955203043E-2</v>
      </c>
      <c r="K62" s="135">
        <f>IF($H60, K58 / $H59, 0)</f>
        <v>8.4488351865931219E-2</v>
      </c>
      <c r="L62" s="135">
        <f>IF($H60, L58 / $H59, 0)</f>
        <v>6.6655835761552651E-2</v>
      </c>
      <c r="M62" s="135">
        <f>IF($H60, M58 / $H59, 0)</f>
        <v>0.30346322932883146</v>
      </c>
      <c r="N62" s="135">
        <f>IF($H60, N58 / $H59, 0)</f>
        <v>0.47820187308848161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400701156.21951115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417700000.00000006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413364200.00000006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1231765356.2195113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0.33558680467250857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0.66441319532749143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0.26522061893571303</v>
      </c>
      <c r="K33" s="149">
        <f>Expensed!H69</f>
        <v>0.2335482170216904</v>
      </c>
      <c r="L33" s="149">
        <f>Expensed!H70</f>
        <v>7.4415288915423261E-2</v>
      </c>
      <c r="M33" s="149">
        <f>Expensed!H71</f>
        <v>0.17875536004418929</v>
      </c>
      <c r="N33" s="149">
        <f>Expensed!H72</f>
        <v>0.24806051508298405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6.0228961772275505E-2</v>
      </c>
      <c r="K35" s="149">
        <f>Capitalised!K44</f>
        <v>7.5734364440090046E-2</v>
      </c>
      <c r="L35" s="149">
        <f>Capitalised!L44</f>
        <v>5.9749506838939877E-2</v>
      </c>
      <c r="M35" s="149">
        <f>Capitalised!M44</f>
        <v>0.27202086792538993</v>
      </c>
      <c r="N35" s="149">
        <f>Capitalised!N44</f>
        <v>0.53226629902330469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0.12902145698427586</v>
      </c>
      <c r="K37" s="116">
        <f>($H$27 * K33) + ($H$29 * K35)</f>
        <v>0.12869461096100762</v>
      </c>
      <c r="L37" s="116">
        <f>($H$27 * L33) + ($H$29 * L35)</f>
        <v>6.4671149784010284E-2</v>
      </c>
      <c r="M37" s="116">
        <f>($H$27 * M33) + ($H$29 * M35)</f>
        <v>0.24072219414937915</v>
      </c>
      <c r="N37" s="116">
        <f>($H$27 * N33) + ($H$29 * N35)</f>
        <v>0.43689058812132714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0.27295733888551699</v>
      </c>
      <c r="K43" s="149">
        <f>Expensed!H78</f>
        <v>0.24206996810269746</v>
      </c>
      <c r="L43" s="149">
        <f>Expensed!H79</f>
        <v>7.5596065318097497E-2</v>
      </c>
      <c r="M43" s="149">
        <f>Expensed!H80</f>
        <v>0.18258568941977829</v>
      </c>
      <c r="N43" s="149">
        <f>Expensed!H81</f>
        <v>0.22679093827390992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6.7190709955203043E-2</v>
      </c>
      <c r="K45" s="149">
        <f>Capitalised!K62</f>
        <v>8.4488351865931219E-2</v>
      </c>
      <c r="L45" s="149">
        <f>Capitalised!L62</f>
        <v>6.6655835761552651E-2</v>
      </c>
      <c r="M45" s="149">
        <f>Capitalised!M62</f>
        <v>0.30346322932883146</v>
      </c>
      <c r="N45" s="149">
        <f>Capitalised!N62</f>
        <v>0.47820187308848161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0.13624327546616086</v>
      </c>
      <c r="K47" s="116">
        <f>($H$27 * K43) + ($H$29 * K45)</f>
        <v>0.13737066293395711</v>
      </c>
      <c r="L47" s="116">
        <f>($H$27 * L43) + ($H$29 * L45)</f>
        <v>6.9656058831472245E-2</v>
      </c>
      <c r="M47" s="116">
        <f>($H$27 * M43) + ($H$29 * M45)</f>
        <v>0.2628983219540787</v>
      </c>
      <c r="N47" s="116">
        <f>($H$27 * N43) + ($H$29 * N45)</f>
        <v>0.39383168081433118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293049903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26407908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4400000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30807908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262241995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33834844.277363189</v>
      </c>
      <c r="K69" s="140">
        <f>$H66 * K37</f>
        <v>33749131.524163507</v>
      </c>
      <c r="L69" s="140">
        <f>$H66 * L37</f>
        <v>16959491.338302676</v>
      </c>
      <c r="M69" s="140">
        <f>$H66 * M37</f>
        <v>63127468.434510514</v>
      </c>
      <c r="N69" s="140">
        <f>$H66 * N37</f>
        <v>114571059.42566013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35728708.363580577</v>
      </c>
      <c r="K70" s="143">
        <f>$H66 * K47</f>
        <v>36024356.702273466</v>
      </c>
      <c r="L70" s="143">
        <f>$H66 * L47</f>
        <v>18266743.831802651</v>
      </c>
      <c r="M70" s="143">
        <f>$H66 * M47</f>
        <v>68942980.431389898</v>
      </c>
      <c r="N70" s="143">
        <f>$H66 * N47</f>
        <v>103279205.67095344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7510000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1991806.8482072048</v>
      </c>
      <c r="K77" s="140">
        <f>$H74 * K33</f>
        <v>1753947.109832895</v>
      </c>
      <c r="L77" s="140">
        <f>$H74 * L33</f>
        <v>558858.8197548287</v>
      </c>
      <c r="M77" s="140">
        <f>$H74 * M33</f>
        <v>1342452.7539318616</v>
      </c>
      <c r="N77" s="140">
        <f>$H74 * N33</f>
        <v>1862934.4682732101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2049909.6150302326</v>
      </c>
      <c r="K78" s="143">
        <f>$H74 * K43</f>
        <v>1817945.4604512579</v>
      </c>
      <c r="L78" s="143">
        <f>$H74 * L43</f>
        <v>567726.45053891221</v>
      </c>
      <c r="M78" s="143">
        <f>$H74 * M43</f>
        <v>1371218.527542535</v>
      </c>
      <c r="N78" s="143">
        <f>$H74 * N43</f>
        <v>1703199.9464370634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35826651.125570394</v>
      </c>
      <c r="K83" s="130">
        <f t="shared" si="0"/>
        <v>35503078.633996405</v>
      </c>
      <c r="L83" s="130">
        <f t="shared" si="0"/>
        <v>17518350.158057503</v>
      </c>
      <c r="M83" s="130">
        <f t="shared" si="0"/>
        <v>64469921.188442379</v>
      </c>
      <c r="N83" s="130">
        <f t="shared" si="0"/>
        <v>116433993.89393334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37778617.978610806</v>
      </c>
      <c r="K84" s="143">
        <f t="shared" si="0"/>
        <v>37842302.162724726</v>
      </c>
      <c r="L84" s="143">
        <f t="shared" si="0"/>
        <v>18834470.282341562</v>
      </c>
      <c r="M84" s="143">
        <f t="shared" si="0"/>
        <v>70314198.95893243</v>
      </c>
      <c r="N84" s="143">
        <f t="shared" si="0"/>
        <v>104982405.6173905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710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9669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19286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24298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1439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0.95806620818277188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0.97204413878851459</v>
      </c>
      <c r="N115" s="104">
        <f>IF($H$106, ($H$102 + $H110 * $H$104) / ($H$102 + $H$104), N$116)</f>
        <v>0.97204413878851459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19286</v>
      </c>
      <c r="K118" s="104">
        <f>SUMPRODUCT($H93:$H95, K114:K116)</f>
        <v>19286</v>
      </c>
      <c r="L118" s="104">
        <f>SUMPRODUCT($H93:$H95, L114:L116)</f>
        <v>19286</v>
      </c>
      <c r="M118" s="104">
        <f>SUMPRODUCT($H93:$H95, M114:M116)</f>
        <v>28684.694777946148</v>
      </c>
      <c r="N118" s="104">
        <f>SUMPRODUCT($H93:$H95, N114:N116)</f>
        <v>29364.921785755916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1857.6506857601573</v>
      </c>
      <c r="K129" s="130">
        <f t="shared" si="1"/>
        <v>1840.8731014205332</v>
      </c>
      <c r="L129" s="130">
        <f t="shared" si="1"/>
        <v>908.34544011497997</v>
      </c>
      <c r="M129" s="130">
        <f t="shared" si="1"/>
        <v>2247.5372907927622</v>
      </c>
      <c r="N129" s="130">
        <f t="shared" si="1"/>
        <v>3965.0707992150055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1958.8622824126728</v>
      </c>
      <c r="K130" s="143">
        <f t="shared" si="1"/>
        <v>1962.1643763727432</v>
      </c>
      <c r="L130" s="143">
        <f t="shared" si="1"/>
        <v>976.58769482223181</v>
      </c>
      <c r="M130" s="143">
        <f t="shared" si="1"/>
        <v>2451.2793147442721</v>
      </c>
      <c r="N130" s="143">
        <f t="shared" si="1"/>
        <v>3575.0957003506974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10819.477317303437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10923.989368702618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1049.139794233814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0.15651787131580572</v>
      </c>
      <c r="K145" s="166">
        <f t="shared" si="2"/>
        <v>0.15510426228436136</v>
      </c>
      <c r="L145" s="166">
        <f t="shared" si="2"/>
        <v>7.6533384772518712E-2</v>
      </c>
      <c r="M145" s="166">
        <f t="shared" si="2"/>
        <v>0.18936808472892558</v>
      </c>
      <c r="N145" s="166">
        <f t="shared" si="2"/>
        <v>0.33408026916300448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0.16360487352599964</v>
      </c>
      <c r="K146" s="177">
        <f t="shared" si="2"/>
        <v>0.16388066558629849</v>
      </c>
      <c r="L146" s="177">
        <f t="shared" si="2"/>
        <v>8.156495111113643E-2</v>
      </c>
      <c r="M146" s="177">
        <f t="shared" si="2"/>
        <v>0.20473171895049461</v>
      </c>
      <c r="N146" s="178">
        <f t="shared" si="2"/>
        <v>0.29859326260486935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8.8396127735384245E-2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8.7624528221201495E-2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8.8396127735384245E-2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0.14101901896510943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9.8551199280301302E-2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8.3651855967758273E-2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0.67677792578683094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0.31162213360016711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7.6533384772518712E-2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0.18936808472892558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4.7111671812966591E-2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3.292401118189995E-2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2.7946434557693568E-2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0.22609815161044436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0.22609815161044436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2.7946434557693568E-2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3.292401118189995E-2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4.7111671812966591E-2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0.18936808472892558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7.6533384772518712E-2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0.31162213360016711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30325409.744328141</v>
      </c>
      <c r="K21" s="138">
        <f>Expenditure!K145</f>
        <v>18345159.149511326</v>
      </c>
      <c r="L21" s="138">
        <f>Expenditure!L145</f>
        <v>928751.06495268748</v>
      </c>
      <c r="M21" s="138">
        <f>Expenditure!M145</f>
        <v>2422644.6884674057</v>
      </c>
      <c r="N21" s="138">
        <f>Expenditure!N145</f>
        <v>4805839.0514134774</v>
      </c>
      <c r="O21" s="138">
        <f>Expenditure!O145</f>
        <v>-816335.35161236289</v>
      </c>
      <c r="P21" s="138">
        <f>Expenditure!P145</f>
        <v>247553.70270184771</v>
      </c>
      <c r="Q21" s="138">
        <f>Expenditure!Q145</f>
        <v>1987962.462542101</v>
      </c>
      <c r="R21" s="138">
        <f>Expenditure!R145</f>
        <v>858919.19694113266</v>
      </c>
      <c r="S21" s="138">
        <f>Expenditure!S145</f>
        <v>6563649.888173705</v>
      </c>
      <c r="T21" s="138">
        <f>Expenditure!T145</f>
        <v>1716513.5902108334</v>
      </c>
      <c r="U21" s="138">
        <f>Expenditure!U145</f>
        <v>584877.85331861337</v>
      </c>
      <c r="V21" s="138">
        <f>Expenditure!V145</f>
        <v>512991.54517615365</v>
      </c>
      <c r="W21" s="138">
        <f>Expenditure!W145</f>
        <v>605359.72260683577</v>
      </c>
      <c r="X21" s="138">
        <f>Expenditure!X145</f>
        <v>2383366.2690927843</v>
      </c>
      <c r="Y21" s="138">
        <f>Expenditure!Y145</f>
        <v>0</v>
      </c>
      <c r="Z21" s="138">
        <f>Expenditure!Z145</f>
        <v>0</v>
      </c>
      <c r="AA21" s="138">
        <f>Expenditure!AA145</f>
        <v>557883.98061242944</v>
      </c>
      <c r="AB21" s="138">
        <f>Expenditure!AB145</f>
        <v>802316.66280500381</v>
      </c>
      <c r="AC21" s="138">
        <f>Expenditure!AC145</f>
        <v>2923290.6119205002</v>
      </c>
      <c r="AD21" s="138">
        <f>Expenditure!AD145</f>
        <v>637442.30619897996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14738915.569099298</v>
      </c>
      <c r="K22" s="188">
        <f>Expenditure!K151</f>
        <v>17482856.280541491</v>
      </c>
      <c r="L22" s="188">
        <f>Expenditure!L151</f>
        <v>285968.37199266168</v>
      </c>
      <c r="M22" s="188">
        <f>Expenditure!M151</f>
        <v>6524798.1672988953</v>
      </c>
      <c r="N22" s="188">
        <f>Expenditure!N151</f>
        <v>664066.68515347166</v>
      </c>
      <c r="O22" s="188">
        <f>Expenditure!O151</f>
        <v>3338912.4336775728</v>
      </c>
      <c r="P22" s="188">
        <f>Expenditure!P151</f>
        <v>76223.362765144266</v>
      </c>
      <c r="Q22" s="188">
        <f>Expenditure!Q151</f>
        <v>612106.31185079459</v>
      </c>
      <c r="R22" s="188">
        <f>Expenditure!R151</f>
        <v>264466.69478113879</v>
      </c>
      <c r="S22" s="188">
        <f>Expenditure!S151</f>
        <v>2020989.6318627298</v>
      </c>
      <c r="T22" s="188">
        <f>Expenditure!T151</f>
        <v>528525.47406863712</v>
      </c>
      <c r="U22" s="188">
        <f>Expenditure!U151</f>
        <v>180087.61856613</v>
      </c>
      <c r="V22" s="188">
        <f>Expenditure!V151</f>
        <v>157953.36614499363</v>
      </c>
      <c r="W22" s="188">
        <f>Expenditure!W151</f>
        <v>186394.11665452557</v>
      </c>
      <c r="X22" s="188">
        <f>Expenditure!X151</f>
        <v>733853.66386568605</v>
      </c>
      <c r="Y22" s="188">
        <f>Expenditure!Y151</f>
        <v>0</v>
      </c>
      <c r="Z22" s="188">
        <f>Expenditure!Z151</f>
        <v>0</v>
      </c>
      <c r="AA22" s="188">
        <f>Expenditure!AA151</f>
        <v>171776.03312320207</v>
      </c>
      <c r="AB22" s="188">
        <f>Expenditure!AB151</f>
        <v>247038.41378272901</v>
      </c>
      <c r="AC22" s="188">
        <f>Expenditure!AC151</f>
        <v>900099.81005504751</v>
      </c>
      <c r="AD22" s="188">
        <f>Expenditure!AD151</f>
        <v>196272.54861048929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7903963.3613484222</v>
      </c>
      <c r="L23" s="133">
        <f>Expenditure!L148</f>
        <v>577615.3932632308</v>
      </c>
      <c r="M23" s="133">
        <f>Expenditure!M148</f>
        <v>8111050.3836011225</v>
      </c>
      <c r="N23" s="133">
        <f>Expenditure!N148</f>
        <v>893188.33691041893</v>
      </c>
      <c r="O23" s="133">
        <f>Expenditure!O148</f>
        <v>258337.92513731658</v>
      </c>
      <c r="P23" s="133">
        <f>Expenditure!P148</f>
        <v>153960.33957407193</v>
      </c>
      <c r="Q23" s="133">
        <f>Expenditure!Q148</f>
        <v>1236367.5939927909</v>
      </c>
      <c r="R23" s="133">
        <f>Expenditure!R148</f>
        <v>534185.06685401686</v>
      </c>
      <c r="S23" s="133">
        <f>Expenditure!S148</f>
        <v>4082111.2938295798</v>
      </c>
      <c r="T23" s="133">
        <f>Expenditure!T148</f>
        <v>1067546.2024927195</v>
      </c>
      <c r="U23" s="133">
        <f>Expenditure!U148</f>
        <v>363751.34737831505</v>
      </c>
      <c r="V23" s="133">
        <f>Expenditure!V148</f>
        <v>319043.30911613134</v>
      </c>
      <c r="W23" s="133">
        <f>Expenditure!W148</f>
        <v>376489.57555389765</v>
      </c>
      <c r="X23" s="133">
        <f>Expenditure!X148</f>
        <v>1482279.9098297434</v>
      </c>
      <c r="Y23" s="133">
        <f>Expenditure!Y148</f>
        <v>0</v>
      </c>
      <c r="Z23" s="133">
        <f>Expenditure!Z148</f>
        <v>0</v>
      </c>
      <c r="AA23" s="133">
        <f>Expenditure!AA148</f>
        <v>346963.12824483356</v>
      </c>
      <c r="AB23" s="133">
        <f>Expenditure!AB148</f>
        <v>498982.42079686164</v>
      </c>
      <c r="AC23" s="133">
        <f>Expenditure!AC148</f>
        <v>1818073.453851908</v>
      </c>
      <c r="AD23" s="133">
        <f>Expenditure!AD148</f>
        <v>396442.60154522816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1450093.49</v>
      </c>
      <c r="AQ23" s="133">
        <f>Expenditure!AQ148</f>
        <v>0</v>
      </c>
      <c r="AR23" s="133">
        <f>Expenditure!AR148</f>
        <v>1826766.6345609063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5413256.6013145372</v>
      </c>
      <c r="K24" s="145">
        <f>Expenditure!K149</f>
        <v>8705964.3822984286</v>
      </c>
      <c r="L24" s="145">
        <f>Expenditure!L149</f>
        <v>636224.99378072645</v>
      </c>
      <c r="M24" s="145">
        <f>Expenditure!M149</f>
        <v>8934064.1541906781</v>
      </c>
      <c r="N24" s="145">
        <f>Expenditure!N149</f>
        <v>983818.55941446009</v>
      </c>
      <c r="O24" s="145">
        <f>Expenditure!O149</f>
        <v>284551.01219733641</v>
      </c>
      <c r="P24" s="145">
        <f>Expenditure!P149</f>
        <v>169582.41977348606</v>
      </c>
      <c r="Q24" s="145">
        <f>Expenditure!Q149</f>
        <v>1361819.601715985</v>
      </c>
      <c r="R24" s="145">
        <f>Expenditure!R149</f>
        <v>588387.86985386314</v>
      </c>
      <c r="S24" s="145">
        <f>Expenditure!S149</f>
        <v>4496315.8233308867</v>
      </c>
      <c r="T24" s="145">
        <f>Expenditure!T149</f>
        <v>1175868.2056661255</v>
      </c>
      <c r="U24" s="145">
        <f>Expenditure!U149</f>
        <v>400660.54579337215</v>
      </c>
      <c r="V24" s="145">
        <f>Expenditure!V149</f>
        <v>351416.06287782831</v>
      </c>
      <c r="W24" s="145">
        <f>Expenditure!W149</f>
        <v>414691.29919141083</v>
      </c>
      <c r="X24" s="145">
        <f>Expenditure!X149</f>
        <v>1632684.20026845</v>
      </c>
      <c r="Y24" s="145">
        <f>Expenditure!Y149</f>
        <v>0</v>
      </c>
      <c r="Z24" s="145">
        <f>Expenditure!Z149</f>
        <v>0</v>
      </c>
      <c r="AA24" s="145">
        <f>Expenditure!AA149</f>
        <v>382168.85610095225</v>
      </c>
      <c r="AB24" s="145">
        <f>Expenditure!AB149</f>
        <v>549613.27428387967</v>
      </c>
      <c r="AC24" s="145">
        <f>Expenditure!AC149</f>
        <v>2002550.1144196501</v>
      </c>
      <c r="AD24" s="145">
        <f>Expenditure!AD149</f>
        <v>436668.92303125153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30325409.744328141</v>
      </c>
      <c r="K27" s="130">
        <f t="shared" si="0"/>
        <v>18345159.149511326</v>
      </c>
      <c r="L27" s="130">
        <f t="shared" si="0"/>
        <v>928751.06495268748</v>
      </c>
      <c r="M27" s="130">
        <f t="shared" si="0"/>
        <v>2422644.6884674057</v>
      </c>
      <c r="N27" s="130">
        <f t="shared" si="0"/>
        <v>4805839.0514134774</v>
      </c>
      <c r="O27" s="130">
        <f t="shared" si="0"/>
        <v>0</v>
      </c>
      <c r="P27" s="130">
        <f t="shared" si="0"/>
        <v>247553.70270184771</v>
      </c>
      <c r="Q27" s="130">
        <f t="shared" si="0"/>
        <v>1987962.462542101</v>
      </c>
      <c r="R27" s="130">
        <f t="shared" si="0"/>
        <v>858919.19694113266</v>
      </c>
      <c r="S27" s="130">
        <f t="shared" si="0"/>
        <v>6563649.888173705</v>
      </c>
      <c r="T27" s="130">
        <f t="shared" si="0"/>
        <v>1716513.5902108334</v>
      </c>
      <c r="U27" s="130">
        <f t="shared" si="0"/>
        <v>584877.85331861337</v>
      </c>
      <c r="V27" s="130">
        <f t="shared" si="0"/>
        <v>512991.54517615365</v>
      </c>
      <c r="W27" s="130">
        <f t="shared" si="0"/>
        <v>605359.72260683577</v>
      </c>
      <c r="X27" s="130">
        <f t="shared" si="0"/>
        <v>2383366.2690927843</v>
      </c>
      <c r="Y27" s="130">
        <f t="shared" si="0"/>
        <v>0</v>
      </c>
      <c r="Z27" s="130">
        <f t="shared" si="0"/>
        <v>0</v>
      </c>
      <c r="AA27" s="130">
        <f t="shared" si="0"/>
        <v>557883.98061242944</v>
      </c>
      <c r="AB27" s="130">
        <f t="shared" si="0"/>
        <v>802316.66280500381</v>
      </c>
      <c r="AC27" s="130">
        <f t="shared" si="0"/>
        <v>2923290.6119205002</v>
      </c>
      <c r="AD27" s="130">
        <f t="shared" si="0"/>
        <v>637442.30619897996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14738915.569099298</v>
      </c>
      <c r="K28" s="104">
        <f t="shared" si="3"/>
        <v>17482856.280541491</v>
      </c>
      <c r="L28" s="104">
        <f t="shared" si="3"/>
        <v>285968.37199266168</v>
      </c>
      <c r="M28" s="104">
        <f t="shared" si="3"/>
        <v>6524798.1672988953</v>
      </c>
      <c r="N28" s="104">
        <f t="shared" si="3"/>
        <v>664066.68515347166</v>
      </c>
      <c r="O28" s="104">
        <f t="shared" si="3"/>
        <v>3338912.4336775728</v>
      </c>
      <c r="P28" s="104">
        <f t="shared" si="3"/>
        <v>76223.362765144266</v>
      </c>
      <c r="Q28" s="104">
        <f t="shared" si="3"/>
        <v>612106.31185079459</v>
      </c>
      <c r="R28" s="104">
        <f t="shared" si="3"/>
        <v>264466.69478113879</v>
      </c>
      <c r="S28" s="104">
        <f t="shared" si="3"/>
        <v>2020989.6318627298</v>
      </c>
      <c r="T28" s="104">
        <f t="shared" si="3"/>
        <v>528525.47406863712</v>
      </c>
      <c r="U28" s="104">
        <f t="shared" si="3"/>
        <v>180087.61856613</v>
      </c>
      <c r="V28" s="104">
        <f t="shared" si="3"/>
        <v>157953.36614499363</v>
      </c>
      <c r="W28" s="104">
        <f t="shared" si="3"/>
        <v>186394.11665452557</v>
      </c>
      <c r="X28" s="104">
        <f t="shared" si="3"/>
        <v>733853.66386568605</v>
      </c>
      <c r="Y28" s="104">
        <f t="shared" si="3"/>
        <v>0</v>
      </c>
      <c r="Z28" s="104">
        <f t="shared" si="3"/>
        <v>0</v>
      </c>
      <c r="AA28" s="104">
        <f t="shared" si="3"/>
        <v>171776.03312320207</v>
      </c>
      <c r="AB28" s="104">
        <f t="shared" si="3"/>
        <v>247038.41378272901</v>
      </c>
      <c r="AC28" s="104">
        <f t="shared" si="3"/>
        <v>900099.81005504751</v>
      </c>
      <c r="AD28" s="104">
        <f t="shared" si="3"/>
        <v>196272.54861048929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7903963.3613484222</v>
      </c>
      <c r="L29" s="104">
        <f t="shared" si="6"/>
        <v>577615.3932632308</v>
      </c>
      <c r="M29" s="104">
        <f t="shared" si="6"/>
        <v>8111050.3836011225</v>
      </c>
      <c r="N29" s="104">
        <f t="shared" si="6"/>
        <v>893188.33691041893</v>
      </c>
      <c r="O29" s="104">
        <f t="shared" si="6"/>
        <v>258337.92513731658</v>
      </c>
      <c r="P29" s="104">
        <f t="shared" si="6"/>
        <v>153960.33957407193</v>
      </c>
      <c r="Q29" s="104">
        <f t="shared" si="6"/>
        <v>1236367.5939927909</v>
      </c>
      <c r="R29" s="104">
        <f t="shared" si="6"/>
        <v>534185.06685401686</v>
      </c>
      <c r="S29" s="104">
        <f t="shared" si="6"/>
        <v>4082111.2938295798</v>
      </c>
      <c r="T29" s="104">
        <f t="shared" si="6"/>
        <v>1067546.2024927195</v>
      </c>
      <c r="U29" s="104">
        <f t="shared" si="6"/>
        <v>363751.34737831505</v>
      </c>
      <c r="V29" s="104">
        <f t="shared" si="6"/>
        <v>319043.30911613134</v>
      </c>
      <c r="W29" s="104">
        <f t="shared" si="6"/>
        <v>376489.57555389765</v>
      </c>
      <c r="X29" s="104">
        <f t="shared" si="6"/>
        <v>1482279.9098297434</v>
      </c>
      <c r="Y29" s="104">
        <f t="shared" si="6"/>
        <v>0</v>
      </c>
      <c r="Z29" s="104">
        <f t="shared" si="6"/>
        <v>0</v>
      </c>
      <c r="AA29" s="104">
        <f t="shared" si="6"/>
        <v>346963.12824483356</v>
      </c>
      <c r="AB29" s="104">
        <f t="shared" si="6"/>
        <v>498982.42079686164</v>
      </c>
      <c r="AC29" s="104">
        <f t="shared" si="6"/>
        <v>1818073.453851908</v>
      </c>
      <c r="AD29" s="104">
        <f t="shared" si="6"/>
        <v>396442.60154522816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1450093.49</v>
      </c>
      <c r="AQ29" s="104">
        <f t="shared" si="6"/>
        <v>0</v>
      </c>
      <c r="AR29" s="104">
        <f t="shared" ref="AR29" si="8">MAX(AR23, 0)</f>
        <v>1826766.6345609063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5413256.6013145372</v>
      </c>
      <c r="K30" s="143">
        <f t="shared" si="9"/>
        <v>8705964.3822984286</v>
      </c>
      <c r="L30" s="143">
        <f t="shared" si="9"/>
        <v>636224.99378072645</v>
      </c>
      <c r="M30" s="143">
        <f t="shared" si="9"/>
        <v>8934064.1541906781</v>
      </c>
      <c r="N30" s="143">
        <f t="shared" si="9"/>
        <v>983818.55941446009</v>
      </c>
      <c r="O30" s="143">
        <f t="shared" si="9"/>
        <v>284551.01219733641</v>
      </c>
      <c r="P30" s="143">
        <f t="shared" si="9"/>
        <v>169582.41977348606</v>
      </c>
      <c r="Q30" s="143">
        <f t="shared" si="9"/>
        <v>1361819.601715985</v>
      </c>
      <c r="R30" s="143">
        <f t="shared" si="9"/>
        <v>588387.86985386314</v>
      </c>
      <c r="S30" s="143">
        <f t="shared" si="9"/>
        <v>4496315.8233308867</v>
      </c>
      <c r="T30" s="143">
        <f t="shared" si="9"/>
        <v>1175868.2056661255</v>
      </c>
      <c r="U30" s="143">
        <f t="shared" si="9"/>
        <v>400660.54579337215</v>
      </c>
      <c r="V30" s="143">
        <f t="shared" si="9"/>
        <v>351416.06287782831</v>
      </c>
      <c r="W30" s="143">
        <f t="shared" si="9"/>
        <v>414691.29919141083</v>
      </c>
      <c r="X30" s="143">
        <f t="shared" si="9"/>
        <v>1632684.20026845</v>
      </c>
      <c r="Y30" s="143">
        <f t="shared" si="9"/>
        <v>0</v>
      </c>
      <c r="Z30" s="143">
        <f t="shared" si="9"/>
        <v>0</v>
      </c>
      <c r="AA30" s="143">
        <f t="shared" si="9"/>
        <v>382168.85610095225</v>
      </c>
      <c r="AB30" s="143">
        <f t="shared" si="9"/>
        <v>549613.27428387967</v>
      </c>
      <c r="AC30" s="143">
        <f t="shared" si="9"/>
        <v>2002550.1144196501</v>
      </c>
      <c r="AD30" s="143">
        <f t="shared" si="9"/>
        <v>436668.92303125153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77209931.490973964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49311304.553894624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33697211.767881513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38920306.899503298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56827803.698673032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43035517.507763386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17744155.400260508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24957879.703196168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0.7360167610732351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0.87273127119822724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0.58804040522298551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0.22609815161044436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2.7946434557693568E-2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3.292401118189995E-2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4.7111671812966591E-2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0.18936808472892558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7.6533384772518712E-2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0.31162213360016711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0.91160387226461592</v>
      </c>
      <c r="K46" s="162">
        <f>SUMPRODUCT($H19:$H25, K38:K44)</f>
        <v>0.59998173866444882</v>
      </c>
      <c r="L46" s="162">
        <f>SUMPRODUCT($H19:$H25, L38:L44)</f>
        <v>0.52344835389193012</v>
      </c>
      <c r="M46" s="162">
        <f>SUMPRODUCT($H19:$H25, M38:M44)</f>
        <v>0.33408026916300448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0.91160387226461592</v>
      </c>
      <c r="K56" s="166">
        <f>SUMPRODUCT($H19:$H$25, K38:K$44)</f>
        <v>0.59998173866444882</v>
      </c>
      <c r="L56" s="166">
        <f>SUMPRODUCT($H19:$H$25, L38:L$44)</f>
        <v>0.52344835389193012</v>
      </c>
      <c r="M56" s="166">
        <f>SUMPRODUCT($H19:$H$25, M38:M$44)</f>
        <v>0.33408026916300448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0.68550572065417148</v>
      </c>
      <c r="K57" s="162">
        <f>SUMPRODUCT($H20:$H$25, K39:K$44)</f>
        <v>0.37388358705400437</v>
      </c>
      <c r="L57" s="162">
        <f>SUMPRODUCT($H20:$H$25, L39:L$44)</f>
        <v>0.29735020228148568</v>
      </c>
      <c r="M57" s="162">
        <f>SUMPRODUCT($H20:$H$25, M39:M$44)</f>
        <v>0.10798211755256011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0.65755928609647796</v>
      </c>
      <c r="K58" s="162">
        <f>SUMPRODUCT($H21:$H$25, K40:K$44)</f>
        <v>0.34593715249631085</v>
      </c>
      <c r="L58" s="162">
        <f>SUMPRODUCT($H21:$H$25, L40:L$44)</f>
        <v>0.26940376772379215</v>
      </c>
      <c r="M58" s="162">
        <f>SUMPRODUCT($H21:$H$25, M40:M$44)</f>
        <v>8.0035682994866547E-2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0.62463527491457804</v>
      </c>
      <c r="K59" s="162">
        <f>SUMPRODUCT($H22:$H$25, K41:K$44)</f>
        <v>0.31301314131441088</v>
      </c>
      <c r="L59" s="162">
        <f>SUMPRODUCT($H22:$H$25, L41:L$44)</f>
        <v>0.23647975654189218</v>
      </c>
      <c r="M59" s="162">
        <f>SUMPRODUCT($H22:$H$25, M41:M$44)</f>
        <v>4.7111671812966591E-2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0.57752360310161133</v>
      </c>
      <c r="K60" s="178">
        <f>SUMPRODUCT($H23:$H$25, K42:K$44)</f>
        <v>0.26590146950144428</v>
      </c>
      <c r="L60" s="178">
        <f>SUMPRODUCT($H23:$H$25, L42:L$44)</f>
        <v>0.18936808472892558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0.7360167610732351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5.9686122377479847E-2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8.6913871102589739E-3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8.8396127735384245E-2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0.9116038722646157</v>
      </c>
      <c r="K94" s="166">
        <f t="shared" si="0"/>
        <v>0.87158778332358411</v>
      </c>
      <c r="L94" s="166">
        <f t="shared" si="0"/>
        <v>0.85552516956551083</v>
      </c>
      <c r="M94" s="166">
        <f t="shared" si="0"/>
        <v>0.79076670700577689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0.7451918430316512</v>
      </c>
      <c r="K95" s="162">
        <f t="shared" si="0"/>
        <v>0.62984260621135713</v>
      </c>
      <c r="L95" s="162">
        <f t="shared" si="0"/>
        <v>0.58354097385884884</v>
      </c>
      <c r="M95" s="162">
        <f t="shared" si="0"/>
        <v>0.39687007643735051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0.65755928609647785</v>
      </c>
      <c r="K96" s="162">
        <f t="shared" si="0"/>
        <v>0.5025396215969834</v>
      </c>
      <c r="L96" s="162">
        <f t="shared" si="0"/>
        <v>0.44031412526147606</v>
      </c>
      <c r="M96" s="162">
        <f t="shared" si="0"/>
        <v>0.18944415257857875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0.63332666202483689</v>
      </c>
      <c r="K97" s="162">
        <f t="shared" si="0"/>
        <v>0.46733711835791802</v>
      </c>
      <c r="L97" s="162">
        <f t="shared" si="0"/>
        <v>0.40070826985326868</v>
      </c>
      <c r="M97" s="162">
        <f t="shared" si="0"/>
        <v>0.13208562497906115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0.57752360310161122</v>
      </c>
      <c r="K98" s="178">
        <f t="shared" si="0"/>
        <v>0.38627254372963782</v>
      </c>
      <c r="L98" s="178">
        <f t="shared" si="0"/>
        <v>0.30950362455711933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0.9116038722646157</v>
      </c>
      <c r="K105" s="134">
        <f t="shared" si="1"/>
        <v>0.87158778332358411</v>
      </c>
      <c r="L105" s="134">
        <f t="shared" si="1"/>
        <v>0.85552516956551083</v>
      </c>
      <c r="M105" s="134">
        <f t="shared" si="1"/>
        <v>0.79076670700577689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0.7451918430316512</v>
      </c>
      <c r="K106" s="135">
        <f t="shared" si="1"/>
        <v>0.62984260621135713</v>
      </c>
      <c r="L106" s="135">
        <f t="shared" si="1"/>
        <v>0.58354097385884884</v>
      </c>
      <c r="M106" s="135">
        <f t="shared" si="1"/>
        <v>0.39687007643735051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0.65755928609647785</v>
      </c>
      <c r="K107" s="135">
        <f t="shared" si="1"/>
        <v>0.5025396215969834</v>
      </c>
      <c r="L107" s="135">
        <f t="shared" si="1"/>
        <v>0.44031412526147606</v>
      </c>
      <c r="M107" s="135">
        <f t="shared" si="1"/>
        <v>0.18944415257857875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0.63332666202483689</v>
      </c>
      <c r="K108" s="135">
        <f t="shared" si="1"/>
        <v>0.46733711835791802</v>
      </c>
      <c r="L108" s="135">
        <f t="shared" si="1"/>
        <v>0.40070826985326868</v>
      </c>
      <c r="M108" s="135">
        <f t="shared" si="1"/>
        <v>0.13208562497906115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0.57752360310161122</v>
      </c>
      <c r="K109" s="177">
        <f t="shared" si="1"/>
        <v>0.38627254372963782</v>
      </c>
      <c r="L109" s="177">
        <f t="shared" si="1"/>
        <v>0.30950362455711933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0.16360487352599964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0.16388066558629849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8.156495111113643E-2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0.20473171895049461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0.87877525358456221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0.15825445934227333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0.87273127119822724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0.58804040522298551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0.3122348016851984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0.45676636115269414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0.1922350069168009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8.0744412407247224E-2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9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0.3122348016851984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0.45676636115269414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0.1922350069168009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8.0744412407247224E-2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0.9116038722646157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0.87158778332358411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0.85552516956551083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0.79076670700577689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0.7451918430316512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0.62984260621135713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0.58354097385884884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0.39687007643735051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0.65755928609647785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0.5025396215969834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0.44031412526147606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0.18944415257857875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0.63332666202483689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0.46733711835791802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0.40070826985326868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0.13208562497906115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0.57752360310161122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0.38627254372963782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0.30950362455711933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1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28515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H44 &amp; IF(H44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LOOKUP(2,1/(F20:F31&lt;&gt;""),F20:F31)</f>
        <v>45590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LOOKUP(2,1/(G20:G31&lt;&gt;""),G20:G31)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LOOKUP(2,1/(H20:H31&lt;&gt;""),H20:H31)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LOOKUP(2,1/(I20:I31&lt;&gt;""),I20:I31)</f>
        <v>Attachment A_2026-27 Charging Methodologies Pre-Release (shared on 03/10/2024)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LOOKUP(2,1/(J20:J31&lt;&gt;""),J20:J31)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786</v>
      </c>
      <c r="J27" s="28" t="s">
        <v>715</v>
      </c>
      <c r="K27" s="28" t="s">
        <v>566</v>
      </c>
      <c r="L27" s="3" t="s">
        <v>785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787</v>
      </c>
      <c r="J28" s="3" t="s">
        <v>715</v>
      </c>
      <c r="K28" s="3" t="s">
        <v>566</v>
      </c>
      <c r="L28" s="3" t="s">
        <v>788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791</v>
      </c>
      <c r="J29" s="3" t="s">
        <v>715</v>
      </c>
      <c r="K29" s="3" t="s">
        <v>566</v>
      </c>
      <c r="L29" s="3" t="s">
        <v>790</v>
      </c>
    </row>
    <row r="30" spans="1:12" ht="45" x14ac:dyDescent="0.2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794</v>
      </c>
      <c r="J30" s="3" t="s">
        <v>715</v>
      </c>
      <c r="K30" s="3" t="s">
        <v>566</v>
      </c>
      <c r="L30" s="3" t="s">
        <v>790</v>
      </c>
    </row>
    <row r="31" spans="1:12" x14ac:dyDescent="0.25">
      <c r="A31" s="60"/>
      <c r="B31" s="60"/>
      <c r="C31" s="60"/>
      <c r="D31" s="60"/>
      <c r="E31" s="60"/>
      <c r="F31" s="3"/>
      <c r="G31" s="3"/>
      <c r="H31" s="7"/>
      <c r="I31" s="3"/>
      <c r="J31" s="3"/>
      <c r="K31" s="3"/>
      <c r="L31" s="3"/>
    </row>
    <row r="33" spans="2:12" x14ac:dyDescent="0.25">
      <c r="B33" s="68" t="s">
        <v>20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5" spans="2:12" x14ac:dyDescent="0.25">
      <c r="E35" s="71" t="s">
        <v>21</v>
      </c>
    </row>
    <row r="36" spans="2:12" x14ac:dyDescent="0.25">
      <c r="F36" s="41" t="s">
        <v>22</v>
      </c>
      <c r="G36" s="41" t="s">
        <v>231</v>
      </c>
      <c r="H36" s="72">
        <f>MEAV!H147</f>
        <v>0</v>
      </c>
    </row>
    <row r="37" spans="2:12" x14ac:dyDescent="0.25">
      <c r="F37" t="s">
        <v>23</v>
      </c>
      <c r="G37" t="s">
        <v>231</v>
      </c>
      <c r="H37" s="73">
        <f>Expenditure!H159</f>
        <v>0</v>
      </c>
    </row>
    <row r="38" spans="2:12" x14ac:dyDescent="0.25">
      <c r="F38" t="s">
        <v>311</v>
      </c>
      <c r="G38" t="s">
        <v>231</v>
      </c>
      <c r="H38" s="73">
        <f>Expensed!H87</f>
        <v>0</v>
      </c>
    </row>
    <row r="39" spans="2:12" x14ac:dyDescent="0.25">
      <c r="F39" t="s">
        <v>24</v>
      </c>
      <c r="G39" t="s">
        <v>231</v>
      </c>
      <c r="H39" s="73">
        <f>Capitalised!H67</f>
        <v>0</v>
      </c>
    </row>
    <row r="40" spans="2:12" x14ac:dyDescent="0.25">
      <c r="F40" t="s">
        <v>25</v>
      </c>
      <c r="G40" t="s">
        <v>231</v>
      </c>
      <c r="H40" s="73">
        <f>'Rev allocation'!H188</f>
        <v>0</v>
      </c>
    </row>
    <row r="41" spans="2:12" x14ac:dyDescent="0.25">
      <c r="F41" t="s">
        <v>312</v>
      </c>
      <c r="G41" t="s">
        <v>231</v>
      </c>
      <c r="H41" s="73">
        <f>Direct!H62</f>
        <v>0</v>
      </c>
    </row>
    <row r="42" spans="2:12" x14ac:dyDescent="0.25">
      <c r="F42" t="s">
        <v>313</v>
      </c>
      <c r="G42" t="s">
        <v>231</v>
      </c>
      <c r="H42" s="73">
        <f>'EDCM discounts'!H113</f>
        <v>0</v>
      </c>
    </row>
    <row r="43" spans="2:12" x14ac:dyDescent="0.25">
      <c r="F43" s="55" t="s">
        <v>26</v>
      </c>
      <c r="G43" s="55" t="s">
        <v>231</v>
      </c>
      <c r="H43" s="74">
        <f>'CDCM discounts'!H43</f>
        <v>0</v>
      </c>
    </row>
    <row r="44" spans="2:12" x14ac:dyDescent="0.25">
      <c r="F44" s="75" t="s">
        <v>612</v>
      </c>
      <c r="G44" s="75" t="s">
        <v>231</v>
      </c>
      <c r="H44" s="76">
        <f>SUM(H36:H43)</f>
        <v>0</v>
      </c>
    </row>
    <row r="45" spans="2:12" x14ac:dyDescent="0.25">
      <c r="I45" s="77"/>
      <c r="J45" s="77"/>
    </row>
    <row r="46" spans="2:12" x14ac:dyDescent="0.25">
      <c r="B46" s="68" t="s">
        <v>27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8" spans="2:12" x14ac:dyDescent="0.25">
      <c r="F48" s="70" t="s">
        <v>28</v>
      </c>
    </row>
    <row r="49" spans="2:12" x14ac:dyDescent="0.25">
      <c r="F49" s="5" t="s">
        <v>19</v>
      </c>
    </row>
    <row r="50" spans="2:12" x14ac:dyDescent="0.25">
      <c r="F50" s="5" t="s">
        <v>609</v>
      </c>
    </row>
    <row r="51" spans="2:12" x14ac:dyDescent="0.25">
      <c r="F51" s="5" t="s">
        <v>714</v>
      </c>
    </row>
    <row r="52" spans="2:12" ht="30" x14ac:dyDescent="0.25">
      <c r="F52" s="29" t="s">
        <v>737</v>
      </c>
    </row>
    <row r="53" spans="2:12" x14ac:dyDescent="0.25">
      <c r="F53" s="5"/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/>
    </row>
    <row r="59" spans="2:12" x14ac:dyDescent="0.25">
      <c r="F59" s="5" t="s">
        <v>29</v>
      </c>
    </row>
    <row r="61" spans="2:12" x14ac:dyDescent="0.25">
      <c r="B61" s="68" t="s">
        <v>30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6:H44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1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1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1">
      <formula1>$F$49:$F$59</formula1>
    </dataValidation>
  </dataValidations>
  <hyperlinks>
    <hyperlink ref="A1" location="Index!A1" display="Index!A1"/>
    <hyperlink ref="F38" location="'Expensed'!A1" display="Expensed"/>
    <hyperlink ref="F41" location="'Direct'!A1" display="Direct"/>
  </hyperlinks>
  <pageMargins left="0.7" right="0.7" top="0.75" bottom="0.75" header="0.3" footer="0.3"/>
  <pageSetup paperSize="9" orientation="portrait" r:id="rId1"/>
  <cellWatches>
    <cellWatch r="H44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28515625" hidden="1" customWidth="1"/>
    <col min="9" max="9" width="0" hidden="1" customWidth="1"/>
    <col min="10" max="16384" width="9.28515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East Midlands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v5 - 2026/27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7109375" bestFit="1" customWidth="1"/>
    <col min="8" max="8" width="2.7109375" customWidth="1"/>
    <col min="9" max="16384" width="9.28515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control'!$B$33</f>
        <v>Model checks</v>
      </c>
    </row>
    <row r="19" spans="6:7" ht="15.75" thickBot="1" x14ac:dyDescent="0.3">
      <c r="F19" s="82" t="s">
        <v>483</v>
      </c>
      <c r="G19" s="81" t="str">
        <f>'Version control'!$B$46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144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tabSelected="1" zoomScale="80" zoomScaleNormal="80" workbookViewId="0">
      <pane xSplit="9" ySplit="5" topLeftCell="J33" activePane="bottomRight" state="frozenSplit"/>
      <selection pane="topRight"/>
      <selection pane="bottomLeft"/>
      <selection pane="bottomRight" activeCell="H38" sqref="H3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0.15825445934227333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0.87877525358456221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542871401.12635589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281701742.0932771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372811910.56895006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783391934.83056116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68812415.173673376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775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784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3565794.1661047377</v>
      </c>
      <c r="I49" s="127" t="s">
        <v>314</v>
      </c>
      <c r="J49" s="104"/>
      <c r="K49" s="104"/>
      <c r="L49" s="104"/>
      <c r="M49" s="104"/>
      <c r="N49" s="59"/>
      <c r="O49" s="128" t="s">
        <v>783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495414287.79878187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778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776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777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779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780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783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781</v>
      </c>
      <c r="F68" s="31"/>
      <c r="G68" s="103" t="s">
        <v>179</v>
      </c>
      <c r="H68" s="22">
        <v>407.16473249843847</v>
      </c>
      <c r="I68" s="106" t="s">
        <v>314</v>
      </c>
      <c r="J68" s="116"/>
      <c r="K68" s="116"/>
      <c r="L68" s="116"/>
      <c r="M68" s="116"/>
      <c r="N68" s="59"/>
      <c r="O68" s="128" t="s">
        <v>783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5011.7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124564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121993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11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15211.5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18317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2485119.1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9596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7772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2299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28524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22692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0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12473.2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20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160773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13673.9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0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1227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7868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387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10608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17327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11757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0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22854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19308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1753.5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933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0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28125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1287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0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0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1562.6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156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0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0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0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0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414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575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0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54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2044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0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0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0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717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651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138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2246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56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4562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9124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42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164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245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1662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191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336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2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484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1491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751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39509.910107069532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481.82817203743338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120457.04300935833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120457.04300935833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120457.04300935833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1610.7756705297415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5420.5669354211259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5420.5669354211259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5420.5669354211259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4577.3676343556162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40834.937580172475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40834.937580172475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80103.933601223296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13250.274731029416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29271.061451274076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1565.9415591216584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4938.7387633836915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15538.958548207227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1565.9415591216584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3493.2542472713913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11322.962042879682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93233.751289243359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148523.53403053881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175867.28279366315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175867.28279366315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243564.14096492252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243564.14096492252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0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1143137.3381588107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1143137.3381588107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175264.99757861637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175264.99757861637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557595.65209031978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175264.99757861637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661188.70907836792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504594.55316620198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541936.23649910302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11322.962042879682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2117514.3590615103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677329.95284162194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1163976.4065994294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1174456.1693412438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1174456.1693412438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1048337.6453104456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1048337.6453104456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2117514.3590615103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11322.962042879682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62645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62645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62645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62645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62531667.485618785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2396941.2916799993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26514424.209436648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11606716.180984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3120869.0599999996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638892.07162799966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5130577.4955097968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2216717.6620892538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16939612.814221449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4430016.2415596507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1509465.7008872004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1323939.9267640004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1562325.762189239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6151044.3854799997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10240069.047105549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4583609.0382398553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1439799.3171236436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2070636.5899867683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7544493.0721556563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1645125.2035656031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1321519.02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9500000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793782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9751431.0002991911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-8.3266726846886741E-10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1014509.0392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4303287.3328058328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41912756.859700002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27091992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4400000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-9500000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1450093.49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2354255.3829179271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14450237.342257196</v>
      </c>
      <c r="K306" s="22">
        <v>10149980.671044495</v>
      </c>
      <c r="L306" s="22">
        <v>16974055.325584296</v>
      </c>
      <c r="M306" s="22">
        <v>16692705.678966107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15945861.262597509</v>
      </c>
      <c r="K308" s="22">
        <v>550500.54364771605</v>
      </c>
      <c r="L308" s="22">
        <v>6265825.3461024882</v>
      </c>
      <c r="M308" s="22">
        <v>1581568.1672983535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1219180.9531695331</v>
      </c>
      <c r="K309" s="22">
        <v>4276938.8247393826</v>
      </c>
      <c r="L309" s="22">
        <v>509089.6255445141</v>
      </c>
      <c r="M309" s="22">
        <v>4302513.7775305705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2669820.3074440057</v>
      </c>
      <c r="K310" s="22">
        <v>0</v>
      </c>
      <c r="L310" s="22">
        <v>3839995.6961413603</v>
      </c>
      <c r="M310" s="22">
        <v>811053.05641463457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5413256.6013145372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14738915.569099298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30325409.744328141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128039448.18043911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56267333.977708012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256167621.02693674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201113153.3360422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300132918.75211143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0.44297946696451018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400701156.21951115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417700000.00000006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413364200.00000006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293049903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26407908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7510000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710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9669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19286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1439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28515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5011.7</v>
      </c>
      <c r="K20" s="133">
        <f>'DNO inputs'!H81</f>
        <v>124564</v>
      </c>
      <c r="L20" s="133">
        <f>'DNO inputs'!H82</f>
        <v>121993</v>
      </c>
      <c r="M20" s="133">
        <f>'DNO inputs'!H83</f>
        <v>11</v>
      </c>
      <c r="N20" s="133">
        <f>'DNO inputs'!H84</f>
        <v>15211.5</v>
      </c>
      <c r="O20" s="133">
        <f>'DNO inputs'!H85</f>
        <v>18317</v>
      </c>
      <c r="P20" s="133">
        <f>'DNO inputs'!H86</f>
        <v>2485119.1</v>
      </c>
      <c r="Q20" s="133">
        <f>'DNO inputs'!H87</f>
        <v>9596</v>
      </c>
      <c r="R20" s="133">
        <f>'DNO inputs'!H88</f>
        <v>7772</v>
      </c>
      <c r="S20" s="133">
        <f>'DNO inputs'!H89</f>
        <v>2299</v>
      </c>
      <c r="T20" s="133">
        <f>'DNO inputs'!H90</f>
        <v>28524</v>
      </c>
      <c r="U20" s="133">
        <f>'DNO inputs'!H91</f>
        <v>22692</v>
      </c>
      <c r="V20" s="133">
        <f>'DNO inputs'!H92</f>
        <v>0</v>
      </c>
      <c r="W20" s="133">
        <f>'DNO inputs'!H93</f>
        <v>12473.2</v>
      </c>
      <c r="X20" s="133">
        <f>'DNO inputs'!H94</f>
        <v>20</v>
      </c>
      <c r="Y20" s="133">
        <f>'DNO inputs'!H95</f>
        <v>0</v>
      </c>
      <c r="Z20" s="133">
        <f>'DNO inputs'!H96</f>
        <v>0</v>
      </c>
      <c r="AA20" s="133">
        <f>'DNO inputs'!H97</f>
        <v>160773</v>
      </c>
      <c r="AB20" s="133">
        <f>'DNO inputs'!H98</f>
        <v>0</v>
      </c>
      <c r="AC20" s="133">
        <f>'DNO inputs'!H99</f>
        <v>13673.9</v>
      </c>
      <c r="AD20" s="133">
        <f>'DNO inputs'!H100</f>
        <v>0</v>
      </c>
      <c r="AE20" s="133">
        <f>'DNO inputs'!H101</f>
        <v>0</v>
      </c>
      <c r="AF20" s="133">
        <f>'DNO inputs'!H102</f>
        <v>1227</v>
      </c>
      <c r="AG20" s="133">
        <f>'DNO inputs'!H103</f>
        <v>7868</v>
      </c>
      <c r="AH20" s="133">
        <f>'DNO inputs'!H104</f>
        <v>387</v>
      </c>
      <c r="AI20" s="133">
        <f>'DNO inputs'!H105</f>
        <v>10608</v>
      </c>
      <c r="AJ20" s="133">
        <f>'DNO inputs'!H106</f>
        <v>17327</v>
      </c>
      <c r="AK20" s="133">
        <f>'DNO inputs'!H107</f>
        <v>11757</v>
      </c>
      <c r="AL20" s="133">
        <f>'DNO inputs'!H108</f>
        <v>0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22854</v>
      </c>
      <c r="AU20" s="133">
        <f>'DNO inputs'!H117</f>
        <v>19308</v>
      </c>
      <c r="AV20" s="133">
        <f>'DNO inputs'!H118</f>
        <v>0</v>
      </c>
      <c r="AW20" s="133">
        <f>'DNO inputs'!H119</f>
        <v>0</v>
      </c>
      <c r="AX20" s="133">
        <f>'DNO inputs'!H120</f>
        <v>1753.5</v>
      </c>
      <c r="AY20" s="133">
        <f>'DNO inputs'!H121</f>
        <v>933</v>
      </c>
      <c r="AZ20" s="133">
        <f>'DNO inputs'!H122</f>
        <v>0</v>
      </c>
      <c r="BA20" s="133">
        <f>'DNO inputs'!H123</f>
        <v>0</v>
      </c>
      <c r="BB20" s="133">
        <f>'DNO inputs'!H124</f>
        <v>28125</v>
      </c>
      <c r="BC20" s="133">
        <f>'DNO inputs'!H125</f>
        <v>1287</v>
      </c>
      <c r="BD20" s="133">
        <f>'DNO inputs'!H126</f>
        <v>0</v>
      </c>
      <c r="BE20" s="133">
        <f>'DNO inputs'!H127</f>
        <v>0</v>
      </c>
      <c r="BF20" s="133">
        <f>'DNO inputs'!H128</f>
        <v>1562.6</v>
      </c>
      <c r="BG20" s="133">
        <f>'DNO inputs'!H129</f>
        <v>156</v>
      </c>
      <c r="BH20" s="133">
        <f>'DNO inputs'!H130</f>
        <v>0</v>
      </c>
      <c r="BI20" s="133">
        <f>'DNO inputs'!H131</f>
        <v>0</v>
      </c>
      <c r="BJ20" s="133">
        <f>'DNO inputs'!H132</f>
        <v>0</v>
      </c>
      <c r="BK20" s="133">
        <f>'DNO inputs'!H133</f>
        <v>0</v>
      </c>
      <c r="BL20" s="133">
        <f>'DNO inputs'!H134</f>
        <v>0</v>
      </c>
      <c r="BM20" s="133">
        <f>'DNO inputs'!H135</f>
        <v>414</v>
      </c>
      <c r="BN20" s="133">
        <f>'DNO inputs'!H136</f>
        <v>575</v>
      </c>
      <c r="BO20" s="133">
        <f>'DNO inputs'!H137</f>
        <v>0</v>
      </c>
      <c r="BP20" s="133">
        <f>'DNO inputs'!H138</f>
        <v>0</v>
      </c>
      <c r="BQ20" s="133">
        <f>'DNO inputs'!H139</f>
        <v>54</v>
      </c>
      <c r="BR20" s="133">
        <f>'DNO inputs'!H140</f>
        <v>2044</v>
      </c>
      <c r="BS20" s="133">
        <f>'DNO inputs'!H141</f>
        <v>0</v>
      </c>
      <c r="BT20" s="133">
        <f>'DNO inputs'!H142</f>
        <v>0</v>
      </c>
      <c r="BU20" s="133">
        <f>'DNO inputs'!H143</f>
        <v>0</v>
      </c>
      <c r="BV20" s="133">
        <f>'DNO inputs'!H144</f>
        <v>717</v>
      </c>
      <c r="BW20" s="133">
        <f>'DNO inputs'!H145</f>
        <v>651</v>
      </c>
      <c r="BX20" s="133">
        <f>'DNO inputs'!H146</f>
        <v>0</v>
      </c>
      <c r="BY20" s="133">
        <f>'DNO inputs'!H147</f>
        <v>0</v>
      </c>
      <c r="BZ20" s="133">
        <f>'DNO inputs'!H148</f>
        <v>138</v>
      </c>
      <c r="CA20" s="133">
        <f>'DNO inputs'!H149</f>
        <v>2246</v>
      </c>
      <c r="CB20" s="133">
        <f>'DNO inputs'!H150</f>
        <v>56</v>
      </c>
      <c r="CC20" s="133">
        <f>'DNO inputs'!H151</f>
        <v>4562</v>
      </c>
      <c r="CD20" s="133">
        <f>'DNO inputs'!H152</f>
        <v>9124</v>
      </c>
      <c r="CE20" s="133">
        <f>'DNO inputs'!H153</f>
        <v>42</v>
      </c>
      <c r="CF20" s="133">
        <f>'DNO inputs'!H154</f>
        <v>164</v>
      </c>
      <c r="CG20" s="133">
        <f>'DNO inputs'!H155</f>
        <v>0</v>
      </c>
      <c r="CH20" s="133">
        <f>'DNO inputs'!H156</f>
        <v>0</v>
      </c>
      <c r="CI20" s="133">
        <f>'DNO inputs'!H157</f>
        <v>245</v>
      </c>
      <c r="CJ20" s="133">
        <f>'DNO inputs'!H158</f>
        <v>1662</v>
      </c>
      <c r="CK20" s="133">
        <f>'DNO inputs'!H159</f>
        <v>191</v>
      </c>
      <c r="CL20" s="133">
        <f>'DNO inputs'!H160</f>
        <v>336</v>
      </c>
      <c r="CM20" s="133">
        <f>'DNO inputs'!H161</f>
        <v>2</v>
      </c>
      <c r="CN20" s="133">
        <f>'DNO inputs'!H162</f>
        <v>484</v>
      </c>
      <c r="CO20" s="133">
        <f>'DNO inputs'!H163</f>
        <v>1491</v>
      </c>
      <c r="CP20" s="133">
        <f>'DNO inputs'!H164</f>
        <v>751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39509.910107069532</v>
      </c>
      <c r="K21" s="133">
        <f>'DNO inputs'!H172</f>
        <v>481.82817203743338</v>
      </c>
      <c r="L21" s="133">
        <f>'DNO inputs'!H173</f>
        <v>0</v>
      </c>
      <c r="M21" s="133">
        <f>'DNO inputs'!H174</f>
        <v>120457.04300935833</v>
      </c>
      <c r="N21" s="133">
        <f>'DNO inputs'!H175</f>
        <v>120457.04300935833</v>
      </c>
      <c r="O21" s="133">
        <f>'DNO inputs'!H176</f>
        <v>120457.04300935833</v>
      </c>
      <c r="P21" s="133">
        <f>'DNO inputs'!H177</f>
        <v>1610.7756705297415</v>
      </c>
      <c r="Q21" s="133">
        <f>'DNO inputs'!H178</f>
        <v>5420.5669354211259</v>
      </c>
      <c r="R21" s="133">
        <f>'DNO inputs'!H179</f>
        <v>5420.5669354211259</v>
      </c>
      <c r="S21" s="133">
        <f>'DNO inputs'!H180</f>
        <v>5420.5669354211259</v>
      </c>
      <c r="T21" s="133">
        <f>'DNO inputs'!H181</f>
        <v>4577.3676343556162</v>
      </c>
      <c r="U21" s="133">
        <f>'DNO inputs'!H182</f>
        <v>0</v>
      </c>
      <c r="V21" s="133">
        <f>'DNO inputs'!H183</f>
        <v>0</v>
      </c>
      <c r="W21" s="133">
        <f>'DNO inputs'!H184</f>
        <v>40834.937580172475</v>
      </c>
      <c r="X21" s="133">
        <f>'DNO inputs'!H185</f>
        <v>40834.937580172475</v>
      </c>
      <c r="Y21" s="133">
        <f>'DNO inputs'!H186</f>
        <v>0</v>
      </c>
      <c r="Z21" s="133">
        <f>'DNO inputs'!H187</f>
        <v>0</v>
      </c>
      <c r="AA21" s="133">
        <f>'DNO inputs'!H188</f>
        <v>0</v>
      </c>
      <c r="AB21" s="133">
        <f>'DNO inputs'!H189</f>
        <v>0</v>
      </c>
      <c r="AC21" s="133">
        <f>'DNO inputs'!H190</f>
        <v>80103.933601223296</v>
      </c>
      <c r="AD21" s="133">
        <f>'DNO inputs'!H191</f>
        <v>0</v>
      </c>
      <c r="AE21" s="133">
        <f>'DNO inputs'!H192</f>
        <v>0</v>
      </c>
      <c r="AF21" s="133">
        <f>'DNO inputs'!H193</f>
        <v>13250.274731029416</v>
      </c>
      <c r="AG21" s="133">
        <f>'DNO inputs'!H194</f>
        <v>29271.061451274076</v>
      </c>
      <c r="AH21" s="133">
        <f>'DNO inputs'!H195</f>
        <v>1565.9415591216584</v>
      </c>
      <c r="AI21" s="133">
        <f>'DNO inputs'!H196</f>
        <v>4938.7387633836915</v>
      </c>
      <c r="AJ21" s="133">
        <f>'DNO inputs'!H197</f>
        <v>15538.958548207227</v>
      </c>
      <c r="AK21" s="133">
        <f>'DNO inputs'!H198</f>
        <v>1565.9415591216584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3493.2542472713913</v>
      </c>
      <c r="AU21" s="133">
        <f>'DNO inputs'!H208</f>
        <v>11322.962042879682</v>
      </c>
      <c r="AV21" s="133">
        <f>'DNO inputs'!H209</f>
        <v>0</v>
      </c>
      <c r="AW21" s="133">
        <f>'DNO inputs'!H210</f>
        <v>0</v>
      </c>
      <c r="AX21" s="133">
        <f>'DNO inputs'!H211</f>
        <v>93233.751289243359</v>
      </c>
      <c r="AY21" s="133">
        <f>'DNO inputs'!H212</f>
        <v>148523.53403053881</v>
      </c>
      <c r="AZ21" s="133">
        <f>'DNO inputs'!H213</f>
        <v>175867.28279366315</v>
      </c>
      <c r="BA21" s="133">
        <f>'DNO inputs'!H214</f>
        <v>175867.28279366315</v>
      </c>
      <c r="BB21" s="133">
        <f>'DNO inputs'!H215</f>
        <v>0</v>
      </c>
      <c r="BC21" s="133">
        <f>'DNO inputs'!H216</f>
        <v>0</v>
      </c>
      <c r="BD21" s="133">
        <f>'DNO inputs'!H217</f>
        <v>0</v>
      </c>
      <c r="BE21" s="133">
        <f>'DNO inputs'!H218</f>
        <v>0</v>
      </c>
      <c r="BF21" s="133">
        <f>'DNO inputs'!H219</f>
        <v>243564.14096492252</v>
      </c>
      <c r="BG21" s="133">
        <f>'DNO inputs'!H220</f>
        <v>243564.14096492252</v>
      </c>
      <c r="BH21" s="133">
        <f>'DNO inputs'!H221</f>
        <v>0</v>
      </c>
      <c r="BI21" s="133">
        <f>'DNO inputs'!H222</f>
        <v>1143137.3381588107</v>
      </c>
      <c r="BJ21" s="133">
        <f>'DNO inputs'!H223</f>
        <v>1143137.3381588107</v>
      </c>
      <c r="BK21" s="133">
        <f>'DNO inputs'!H224</f>
        <v>0</v>
      </c>
      <c r="BL21" s="133">
        <f>'DNO inputs'!H225</f>
        <v>0</v>
      </c>
      <c r="BM21" s="133">
        <f>'DNO inputs'!H226</f>
        <v>175264.99757861637</v>
      </c>
      <c r="BN21" s="133">
        <f>'DNO inputs'!H227</f>
        <v>175264.99757861637</v>
      </c>
      <c r="BO21" s="133">
        <f>'DNO inputs'!H228</f>
        <v>0</v>
      </c>
      <c r="BP21" s="133">
        <f>'DNO inputs'!H229</f>
        <v>0</v>
      </c>
      <c r="BQ21" s="133">
        <f>'DNO inputs'!H230</f>
        <v>557595.65209031978</v>
      </c>
      <c r="BR21" s="133">
        <f>'DNO inputs'!H231</f>
        <v>175264.99757861637</v>
      </c>
      <c r="BS21" s="133">
        <f>'DNO inputs'!H232</f>
        <v>661188.70907836792</v>
      </c>
      <c r="BT21" s="133">
        <f>'DNO inputs'!H233</f>
        <v>0</v>
      </c>
      <c r="BU21" s="133">
        <f>'DNO inputs'!H234</f>
        <v>504594.55316620198</v>
      </c>
      <c r="BV21" s="133">
        <f>'DNO inputs'!H235</f>
        <v>541936.23649910302</v>
      </c>
      <c r="BW21" s="133">
        <f>'DNO inputs'!H236</f>
        <v>11322.962042879682</v>
      </c>
      <c r="BX21" s="133">
        <f>'DNO inputs'!H237</f>
        <v>2117514.3590615103</v>
      </c>
      <c r="BY21" s="133">
        <f>'DNO inputs'!H238</f>
        <v>0</v>
      </c>
      <c r="BZ21" s="133">
        <f>'DNO inputs'!H239</f>
        <v>677329.95284162194</v>
      </c>
      <c r="CA21" s="133">
        <f>'DNO inputs'!H240</f>
        <v>1163976.4065994294</v>
      </c>
      <c r="CB21" s="133">
        <f>'DNO inputs'!H241</f>
        <v>0</v>
      </c>
      <c r="CC21" s="133">
        <f>'DNO inputs'!H242</f>
        <v>0</v>
      </c>
      <c r="CD21" s="133">
        <f>'DNO inputs'!H243</f>
        <v>0</v>
      </c>
      <c r="CE21" s="133">
        <f>'DNO inputs'!H244</f>
        <v>1174456.1693412438</v>
      </c>
      <c r="CF21" s="133">
        <f>'DNO inputs'!H245</f>
        <v>1174456.1693412438</v>
      </c>
      <c r="CG21" s="133">
        <f>'DNO inputs'!H246</f>
        <v>0</v>
      </c>
      <c r="CH21" s="133">
        <f>'DNO inputs'!H247</f>
        <v>0</v>
      </c>
      <c r="CI21" s="133">
        <f>'DNO inputs'!H248</f>
        <v>1048337.6453104456</v>
      </c>
      <c r="CJ21" s="133">
        <f>'DNO inputs'!H249</f>
        <v>1048337.6453104456</v>
      </c>
      <c r="CK21" s="133">
        <f>'DNO inputs'!H250</f>
        <v>2117514.3590615103</v>
      </c>
      <c r="CL21" s="133">
        <f>'DNO inputs'!H251</f>
        <v>11322.962042879682</v>
      </c>
      <c r="CM21" s="133">
        <f>'DNO inputs'!H252</f>
        <v>62645</v>
      </c>
      <c r="CN21" s="133">
        <f>'DNO inputs'!H253</f>
        <v>62645</v>
      </c>
      <c r="CO21" s="133">
        <f>'DNO inputs'!H254</f>
        <v>62645</v>
      </c>
      <c r="CP21" s="133">
        <f>'DNO inputs'!H255</f>
        <v>62645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198.01181648360037</v>
      </c>
      <c r="K24" s="104">
        <f t="shared" ref="K24:BV24" si="0">K20 * K21 / $H22</f>
        <v>60.018444421670857</v>
      </c>
      <c r="L24" s="104">
        <f t="shared" si="0"/>
        <v>0</v>
      </c>
      <c r="M24" s="104">
        <f t="shared" si="0"/>
        <v>1.3250274731029417</v>
      </c>
      <c r="N24" s="104">
        <f t="shared" si="0"/>
        <v>1832.3323097368541</v>
      </c>
      <c r="O24" s="104">
        <f t="shared" si="0"/>
        <v>2206.4116568024165</v>
      </c>
      <c r="P24" s="104">
        <f t="shared" si="0"/>
        <v>4002.969384648768</v>
      </c>
      <c r="Q24" s="104">
        <f t="shared" si="0"/>
        <v>52.015760312301119</v>
      </c>
      <c r="R24" s="104">
        <f t="shared" si="0"/>
        <v>42.128646222092996</v>
      </c>
      <c r="S24" s="104">
        <f t="shared" si="0"/>
        <v>12.461883384533168</v>
      </c>
      <c r="T24" s="104">
        <f t="shared" si="0"/>
        <v>130.56483440235959</v>
      </c>
      <c r="U24" s="104">
        <f t="shared" si="0"/>
        <v>0</v>
      </c>
      <c r="V24" s="104">
        <f t="shared" si="0"/>
        <v>0</v>
      </c>
      <c r="W24" s="104">
        <f t="shared" si="0"/>
        <v>509.34234342500736</v>
      </c>
      <c r="X24" s="104">
        <f t="shared" si="0"/>
        <v>0.81669875160344951</v>
      </c>
      <c r="Y24" s="104">
        <f t="shared" si="0"/>
        <v>0</v>
      </c>
      <c r="Z24" s="104">
        <f t="shared" si="0"/>
        <v>0</v>
      </c>
      <c r="AA24" s="104">
        <f t="shared" si="0"/>
        <v>0</v>
      </c>
      <c r="AB24" s="104">
        <f t="shared" si="0"/>
        <v>0</v>
      </c>
      <c r="AC24" s="104">
        <f t="shared" si="0"/>
        <v>1095.3331776697671</v>
      </c>
      <c r="AD24" s="104">
        <f t="shared" si="0"/>
        <v>0</v>
      </c>
      <c r="AE24" s="104">
        <f t="shared" si="0"/>
        <v>0</v>
      </c>
      <c r="AF24" s="104">
        <f t="shared" si="0"/>
        <v>16.258087094973092</v>
      </c>
      <c r="AG24" s="104">
        <f t="shared" si="0"/>
        <v>230.30471149862441</v>
      </c>
      <c r="AH24" s="104">
        <f t="shared" si="0"/>
        <v>0.60601938338008188</v>
      </c>
      <c r="AI24" s="104">
        <f t="shared" si="0"/>
        <v>52.390140801974198</v>
      </c>
      <c r="AJ24" s="104">
        <f t="shared" si="0"/>
        <v>269.2435347647866</v>
      </c>
      <c r="AK24" s="104">
        <f t="shared" si="0"/>
        <v>18.410774910593339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79.834832567140367</v>
      </c>
      <c r="AU24" s="104">
        <f t="shared" si="0"/>
        <v>218.62375112392093</v>
      </c>
      <c r="AV24" s="104">
        <f t="shared" si="0"/>
        <v>0</v>
      </c>
      <c r="AW24" s="104">
        <f t="shared" si="0"/>
        <v>0</v>
      </c>
      <c r="AX24" s="104">
        <f t="shared" si="0"/>
        <v>163.48538288568821</v>
      </c>
      <c r="AY24" s="104">
        <f t="shared" si="0"/>
        <v>138.57245725049273</v>
      </c>
      <c r="AZ24" s="104">
        <f t="shared" si="0"/>
        <v>0</v>
      </c>
      <c r="BA24" s="104">
        <f t="shared" si="0"/>
        <v>0</v>
      </c>
      <c r="BB24" s="104">
        <f t="shared" si="0"/>
        <v>0</v>
      </c>
      <c r="BC24" s="104">
        <f t="shared" si="0"/>
        <v>0</v>
      </c>
      <c r="BD24" s="104">
        <f t="shared" si="0"/>
        <v>0</v>
      </c>
      <c r="BE24" s="104">
        <f t="shared" si="0"/>
        <v>0</v>
      </c>
      <c r="BF24" s="104">
        <f t="shared" si="0"/>
        <v>380.59332667178791</v>
      </c>
      <c r="BG24" s="104">
        <f t="shared" si="0"/>
        <v>37.996005990527912</v>
      </c>
      <c r="BH24" s="104">
        <f t="shared" si="0"/>
        <v>0</v>
      </c>
      <c r="BI24" s="104">
        <f t="shared" si="0"/>
        <v>0</v>
      </c>
      <c r="BJ24" s="104">
        <f t="shared" si="0"/>
        <v>0</v>
      </c>
      <c r="BK24" s="104">
        <f t="shared" si="0"/>
        <v>0</v>
      </c>
      <c r="BL24" s="104">
        <f t="shared" si="0"/>
        <v>0</v>
      </c>
      <c r="BM24" s="104">
        <f t="shared" si="0"/>
        <v>72.559708997547176</v>
      </c>
      <c r="BN24" s="104">
        <f t="shared" si="0"/>
        <v>100.77737360770442</v>
      </c>
      <c r="BO24" s="104">
        <f t="shared" si="0"/>
        <v>0</v>
      </c>
      <c r="BP24" s="104">
        <f t="shared" si="0"/>
        <v>0</v>
      </c>
      <c r="BQ24" s="104">
        <f t="shared" si="0"/>
        <v>30.11016521287727</v>
      </c>
      <c r="BR24" s="104">
        <f t="shared" si="0"/>
        <v>358.24165505069186</v>
      </c>
      <c r="BS24" s="104">
        <f t="shared" si="0"/>
        <v>0</v>
      </c>
      <c r="BT24" s="104">
        <f t="shared" si="0"/>
        <v>0</v>
      </c>
      <c r="BU24" s="104">
        <f t="shared" si="0"/>
        <v>0</v>
      </c>
      <c r="BV24" s="104">
        <f t="shared" si="0"/>
        <v>388.56828156985688</v>
      </c>
      <c r="BW24" s="104">
        <f t="shared" ref="BW24:CP24" si="1">BW20 * BW21 / $H22</f>
        <v>7.3712482899146732</v>
      </c>
      <c r="BX24" s="104">
        <f t="shared" si="1"/>
        <v>0</v>
      </c>
      <c r="BY24" s="104">
        <f t="shared" si="1"/>
        <v>0</v>
      </c>
      <c r="BZ24" s="104">
        <f t="shared" si="1"/>
        <v>93.47153349214382</v>
      </c>
      <c r="CA24" s="104">
        <f t="shared" si="1"/>
        <v>2614.2910092223187</v>
      </c>
      <c r="CB24" s="104">
        <f t="shared" si="1"/>
        <v>0</v>
      </c>
      <c r="CC24" s="104">
        <f t="shared" si="1"/>
        <v>0</v>
      </c>
      <c r="CD24" s="104">
        <f t="shared" si="1"/>
        <v>0</v>
      </c>
      <c r="CE24" s="104">
        <f t="shared" si="1"/>
        <v>49.327159112332239</v>
      </c>
      <c r="CF24" s="104">
        <f t="shared" si="1"/>
        <v>192.61081177196399</v>
      </c>
      <c r="CG24" s="104">
        <f t="shared" si="1"/>
        <v>0</v>
      </c>
      <c r="CH24" s="104">
        <f t="shared" si="1"/>
        <v>0</v>
      </c>
      <c r="CI24" s="104">
        <f t="shared" si="1"/>
        <v>256.84272310105916</v>
      </c>
      <c r="CJ24" s="104">
        <f t="shared" si="1"/>
        <v>1742.3371665059606</v>
      </c>
      <c r="CK24" s="104">
        <f t="shared" si="1"/>
        <v>404.44524258074841</v>
      </c>
      <c r="CL24" s="104">
        <f t="shared" si="1"/>
        <v>3.8045152464075733</v>
      </c>
      <c r="CM24" s="104">
        <f t="shared" si="1"/>
        <v>0.12529000000000001</v>
      </c>
      <c r="CN24" s="104">
        <f t="shared" si="1"/>
        <v>30.320180000000001</v>
      </c>
      <c r="CO24" s="104">
        <f t="shared" si="1"/>
        <v>93.403694999999999</v>
      </c>
      <c r="CP24" s="104">
        <f t="shared" si="1"/>
        <v>47.046394999999997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18235.705162439488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4062.9878290704387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4475.2519348172609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620.09225925782209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2011.5219027339485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7065.8512365600236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18235.705162439495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0.22280398771960128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0.24541150972516496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3.4004292882242937E-2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0.11030677919037246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0.38747343048261829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0.47585778116172822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0.52414221883827183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1031.189453504061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720.64717279849674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611.69700564528489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4948.8804032057787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7312.4140351536216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0.14101901896510943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9.8551199280301302E-2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8.3651855967758273E-2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0.67677792578683094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7065.8512365600236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542871401.12635589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281701742.0932771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372811910.56895006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783391934.83056116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68812415.173673376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2049589403.7928176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495414287.79878187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0.80533847969039341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5690.4018925697355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4062.9878290704387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4475.2519348172609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620.09225925782209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2011.5219027339485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5690.4018925697355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16860.255818449205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0.24098020058655015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0.26543203039186697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3.6778342270423377E-2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0.11930553868185417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0.33750388806930542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14450237.342257196</v>
      </c>
      <c r="L19" s="138">
        <v>0</v>
      </c>
      <c r="M19" s="138">
        <v>15945861.262597509</v>
      </c>
      <c r="N19" s="138">
        <v>1219180.9531695331</v>
      </c>
      <c r="O19" s="138">
        <v>2669820.3074440057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10149980.671044495</v>
      </c>
      <c r="L20" s="133">
        <v>0</v>
      </c>
      <c r="M20" s="133">
        <v>550500.54364771605</v>
      </c>
      <c r="N20" s="133">
        <v>4276938.8247393826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16974055.325584296</v>
      </c>
      <c r="L21" s="133">
        <v>0</v>
      </c>
      <c r="M21" s="133">
        <v>6265825.3461024882</v>
      </c>
      <c r="N21" s="133">
        <v>509089.6255445141</v>
      </c>
      <c r="O21" s="133">
        <v>3839995.6961413603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16692705.678966107</v>
      </c>
      <c r="L22" s="145">
        <v>0</v>
      </c>
      <c r="M22" s="145">
        <v>1581568.1672983535</v>
      </c>
      <c r="N22" s="145">
        <v>4302513.7775305705</v>
      </c>
      <c r="O22" s="145">
        <v>811053.05641463457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5413256.6013145372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14738915.569099298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30325409.744328141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5413256.6013145372</v>
      </c>
      <c r="K31" s="146">
        <f t="shared" si="0"/>
        <v>14450237.342257196</v>
      </c>
      <c r="L31" s="146">
        <f t="shared" si="0"/>
        <v>0</v>
      </c>
      <c r="M31" s="146">
        <f t="shared" si="0"/>
        <v>15945861.262597509</v>
      </c>
      <c r="N31" s="146">
        <f t="shared" si="0"/>
        <v>1219180.9531695331</v>
      </c>
      <c r="O31" s="146">
        <f t="shared" si="0"/>
        <v>2669820.3074440057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10149980.671044495</v>
      </c>
      <c r="L32" s="147">
        <f t="shared" si="3"/>
        <v>0</v>
      </c>
      <c r="M32" s="147">
        <f t="shared" si="3"/>
        <v>550500.54364771605</v>
      </c>
      <c r="N32" s="147">
        <f t="shared" si="3"/>
        <v>4276938.8247393826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14738915.569099298</v>
      </c>
      <c r="K33" s="147">
        <f t="shared" si="6"/>
        <v>16974055.325584296</v>
      </c>
      <c r="L33" s="147">
        <f t="shared" si="6"/>
        <v>0</v>
      </c>
      <c r="M33" s="147">
        <f t="shared" si="6"/>
        <v>6265825.3461024882</v>
      </c>
      <c r="N33" s="147">
        <f t="shared" si="6"/>
        <v>509089.6255445141</v>
      </c>
      <c r="O33" s="147">
        <f t="shared" si="6"/>
        <v>3839995.6961413603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30325409.744328141</v>
      </c>
      <c r="K34" s="148">
        <f t="shared" si="9"/>
        <v>16692705.678966107</v>
      </c>
      <c r="L34" s="148">
        <f t="shared" si="9"/>
        <v>0</v>
      </c>
      <c r="M34" s="148">
        <f t="shared" si="9"/>
        <v>1581568.1672983535</v>
      </c>
      <c r="N34" s="148">
        <f t="shared" si="9"/>
        <v>4302513.7775305705</v>
      </c>
      <c r="O34" s="148">
        <f t="shared" si="9"/>
        <v>811053.05641463457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0.47585778116172822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6876257.8789468585</v>
      </c>
      <c r="L45" s="146">
        <f t="shared" si="15"/>
        <v>0</v>
      </c>
      <c r="M45" s="146">
        <f t="shared" si="15"/>
        <v>7587962.1591324043</v>
      </c>
      <c r="N45" s="146">
        <f t="shared" si="15"/>
        <v>580156.74320989486</v>
      </c>
      <c r="O45" s="146">
        <f t="shared" si="15"/>
        <v>1270454.7676008276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5413256.6013145372</v>
      </c>
      <c r="K46" s="152">
        <f t="shared" ref="K46:AQ46" si="18">K$31 - K45</f>
        <v>7573979.4633103376</v>
      </c>
      <c r="L46" s="152">
        <f t="shared" si="18"/>
        <v>0</v>
      </c>
      <c r="M46" s="152">
        <f t="shared" si="18"/>
        <v>8357899.1034651045</v>
      </c>
      <c r="N46" s="152">
        <f t="shared" si="18"/>
        <v>639024.20995963819</v>
      </c>
      <c r="O46" s="152">
        <f t="shared" si="18"/>
        <v>1399365.5398431781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10149980.671044495</v>
      </c>
      <c r="L47" s="147">
        <f t="shared" si="21"/>
        <v>0</v>
      </c>
      <c r="M47" s="147">
        <f t="shared" si="21"/>
        <v>550500.54364771605</v>
      </c>
      <c r="N47" s="147">
        <f t="shared" si="21"/>
        <v>4276938.8247393826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14738915.569099298</v>
      </c>
      <c r="K48" s="147">
        <f t="shared" si="24"/>
        <v>16974055.325584296</v>
      </c>
      <c r="L48" s="147">
        <f t="shared" si="24"/>
        <v>0</v>
      </c>
      <c r="M48" s="147">
        <f t="shared" si="24"/>
        <v>6265825.3461024882</v>
      </c>
      <c r="N48" s="147">
        <f t="shared" si="24"/>
        <v>509089.6255445141</v>
      </c>
      <c r="O48" s="147">
        <f t="shared" si="24"/>
        <v>3839995.6961413603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30325409.744328141</v>
      </c>
      <c r="K49" s="148">
        <f t="shared" si="27"/>
        <v>16692705.678966107</v>
      </c>
      <c r="L49" s="148">
        <f t="shared" si="27"/>
        <v>0</v>
      </c>
      <c r="M49" s="148">
        <f t="shared" si="27"/>
        <v>1581568.1672983535</v>
      </c>
      <c r="N49" s="148">
        <f t="shared" si="27"/>
        <v>4302513.7775305705</v>
      </c>
      <c r="O49" s="148">
        <f t="shared" si="27"/>
        <v>811053.05641463457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50477581.914741978</v>
      </c>
      <c r="K51" s="104">
        <f t="shared" si="30"/>
        <v>58266979.017852098</v>
      </c>
      <c r="L51" s="104">
        <f t="shared" si="30"/>
        <v>0</v>
      </c>
      <c r="M51" s="104">
        <f t="shared" si="30"/>
        <v>24343755.319646068</v>
      </c>
      <c r="N51" s="104">
        <f t="shared" si="30"/>
        <v>10307723.180984002</v>
      </c>
      <c r="O51" s="104">
        <f t="shared" si="30"/>
        <v>7320869.0600000015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62531667.485618785</v>
      </c>
      <c r="L60" s="133">
        <v>2396941.2916799993</v>
      </c>
      <c r="M60" s="133">
        <v>26514424.209436648</v>
      </c>
      <c r="N60" s="133">
        <v>11606716.180984</v>
      </c>
      <c r="O60" s="133">
        <v>3120869.0599999996</v>
      </c>
      <c r="P60" s="133">
        <v>638892.07162799966</v>
      </c>
      <c r="Q60" s="133">
        <v>5130577.4955097968</v>
      </c>
      <c r="R60" s="133">
        <v>2216717.6620892538</v>
      </c>
      <c r="S60" s="133">
        <v>16939612.814221449</v>
      </c>
      <c r="T60" s="133">
        <v>4430016.2415596507</v>
      </c>
      <c r="U60" s="133">
        <v>1509465.7008872004</v>
      </c>
      <c r="V60" s="133">
        <v>1323939.9267640004</v>
      </c>
      <c r="W60" s="133">
        <v>1562325.762189239</v>
      </c>
      <c r="X60" s="133">
        <v>6151044.3854799997</v>
      </c>
      <c r="Y60" s="133">
        <v>10240069.047105549</v>
      </c>
      <c r="Z60" s="133">
        <v>4583609.0382398553</v>
      </c>
      <c r="AA60" s="133">
        <v>1439799.3171236436</v>
      </c>
      <c r="AB60" s="133">
        <v>2070636.5899867683</v>
      </c>
      <c r="AC60" s="133">
        <v>7544493.0721556563</v>
      </c>
      <c r="AD60" s="133">
        <v>1645125.2035656031</v>
      </c>
      <c r="AE60" s="133">
        <v>1321519.02</v>
      </c>
      <c r="AF60" s="133">
        <v>9500000</v>
      </c>
      <c r="AG60" s="133">
        <v>793782</v>
      </c>
      <c r="AH60" s="133">
        <v>9751431.0002991911</v>
      </c>
      <c r="AI60" s="133">
        <v>-8.3266726846886741E-10</v>
      </c>
      <c r="AJ60" s="133">
        <v>1014509.0392</v>
      </c>
      <c r="AK60" s="133">
        <v>4303287.3328058328</v>
      </c>
      <c r="AL60" s="133">
        <v>41912756.859700002</v>
      </c>
      <c r="AM60" s="133">
        <v>27091992</v>
      </c>
      <c r="AN60" s="133">
        <v>4400000</v>
      </c>
      <c r="AO60" s="133">
        <v>-9500000</v>
      </c>
      <c r="AP60" s="133">
        <v>1450093.49</v>
      </c>
      <c r="AQ60" s="133">
        <v>2354255.3829179271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-50477581.914741978</v>
      </c>
      <c r="K62" s="104">
        <f t="shared" ref="K62:AQ62" si="33">K60 - K51</f>
        <v>4264688.4677666873</v>
      </c>
      <c r="L62" s="104">
        <f t="shared" si="33"/>
        <v>2396941.2916799993</v>
      </c>
      <c r="M62" s="104">
        <f t="shared" si="33"/>
        <v>2170668.8897905797</v>
      </c>
      <c r="N62" s="104">
        <f t="shared" si="33"/>
        <v>1298992.9999999981</v>
      </c>
      <c r="O62" s="104">
        <f t="shared" si="33"/>
        <v>-4200000.0000000019</v>
      </c>
      <c r="P62" s="104">
        <f t="shared" si="33"/>
        <v>638892.07162799966</v>
      </c>
      <c r="Q62" s="104">
        <f t="shared" si="33"/>
        <v>5130577.4955097968</v>
      </c>
      <c r="R62" s="104">
        <f t="shared" si="33"/>
        <v>2216717.6620892538</v>
      </c>
      <c r="S62" s="104">
        <f t="shared" si="33"/>
        <v>16939612.814221449</v>
      </c>
      <c r="T62" s="104">
        <f t="shared" si="33"/>
        <v>4430016.2415596507</v>
      </c>
      <c r="U62" s="104">
        <f t="shared" si="33"/>
        <v>1509465.7008872004</v>
      </c>
      <c r="V62" s="104">
        <f t="shared" si="33"/>
        <v>1323939.9267640004</v>
      </c>
      <c r="W62" s="104">
        <f t="shared" si="33"/>
        <v>1562325.762189239</v>
      </c>
      <c r="X62" s="104">
        <f t="shared" si="33"/>
        <v>6151044.3854799997</v>
      </c>
      <c r="Y62" s="104">
        <f t="shared" si="33"/>
        <v>10240069.047105549</v>
      </c>
      <c r="Z62" s="104">
        <f t="shared" si="33"/>
        <v>4583609.0382398553</v>
      </c>
      <c r="AA62" s="104">
        <f t="shared" si="33"/>
        <v>1439799.3171236436</v>
      </c>
      <c r="AB62" s="104">
        <f t="shared" si="33"/>
        <v>2070636.5899867683</v>
      </c>
      <c r="AC62" s="104">
        <f t="shared" si="33"/>
        <v>7544493.0721556563</v>
      </c>
      <c r="AD62" s="104">
        <f t="shared" si="33"/>
        <v>1645125.2035656031</v>
      </c>
      <c r="AE62" s="104">
        <f t="shared" si="33"/>
        <v>1321519.02</v>
      </c>
      <c r="AF62" s="104">
        <f t="shared" si="33"/>
        <v>9500000</v>
      </c>
      <c r="AG62" s="104">
        <f t="shared" si="33"/>
        <v>793782</v>
      </c>
      <c r="AH62" s="104">
        <f t="shared" si="33"/>
        <v>9751431.0002991911</v>
      </c>
      <c r="AI62" s="104">
        <f t="shared" si="33"/>
        <v>-8.3266726846886741E-10</v>
      </c>
      <c r="AJ62" s="104">
        <f t="shared" si="33"/>
        <v>1014509.0392</v>
      </c>
      <c r="AK62" s="104">
        <f t="shared" si="33"/>
        <v>4303287.3328058328</v>
      </c>
      <c r="AL62" s="104">
        <f t="shared" si="33"/>
        <v>41912756.859700002</v>
      </c>
      <c r="AM62" s="104">
        <f t="shared" si="33"/>
        <v>27091992</v>
      </c>
      <c r="AN62" s="104">
        <f t="shared" si="33"/>
        <v>4400000</v>
      </c>
      <c r="AO62" s="104">
        <f t="shared" si="33"/>
        <v>-9500000</v>
      </c>
      <c r="AP62" s="104">
        <f t="shared" ref="AP62" si="34">AP60 - AP51</f>
        <v>1450093.49</v>
      </c>
      <c r="AQ62" s="104">
        <f t="shared" si="33"/>
        <v>2354255.3829179271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4264688.4677666873</v>
      </c>
      <c r="L69" s="104">
        <f t="shared" si="39"/>
        <v>2396941.2916799993</v>
      </c>
      <c r="M69" s="104">
        <f t="shared" si="39"/>
        <v>2170668.8897905797</v>
      </c>
      <c r="N69" s="104">
        <f t="shared" si="39"/>
        <v>1298992.9999999981</v>
      </c>
      <c r="O69" s="104">
        <f t="shared" si="39"/>
        <v>-4200000.0000000019</v>
      </c>
      <c r="P69" s="104">
        <f t="shared" si="39"/>
        <v>638892.07162799966</v>
      </c>
      <c r="Q69" s="104">
        <f t="shared" si="39"/>
        <v>5130577.4955097968</v>
      </c>
      <c r="R69" s="104">
        <f t="shared" si="39"/>
        <v>2216717.6620892538</v>
      </c>
      <c r="S69" s="104">
        <f t="shared" si="39"/>
        <v>16939612.814221449</v>
      </c>
      <c r="T69" s="104">
        <f t="shared" si="39"/>
        <v>4430016.2415596507</v>
      </c>
      <c r="U69" s="104">
        <f t="shared" si="39"/>
        <v>1509465.7008872004</v>
      </c>
      <c r="V69" s="104">
        <f t="shared" si="39"/>
        <v>1323939.9267640004</v>
      </c>
      <c r="W69" s="104">
        <f t="shared" si="39"/>
        <v>1562325.762189239</v>
      </c>
      <c r="X69" s="104">
        <f t="shared" si="39"/>
        <v>6151044.3854799997</v>
      </c>
      <c r="Y69" s="104">
        <f t="shared" si="39"/>
        <v>0</v>
      </c>
      <c r="Z69" s="104">
        <f t="shared" si="39"/>
        <v>0</v>
      </c>
      <c r="AA69" s="104">
        <f t="shared" si="39"/>
        <v>1439799.3171236436</v>
      </c>
      <c r="AB69" s="104">
        <f t="shared" si="39"/>
        <v>2070636.5899867683</v>
      </c>
      <c r="AC69" s="104">
        <f t="shared" si="39"/>
        <v>7544493.0721556563</v>
      </c>
      <c r="AD69" s="104">
        <f t="shared" si="39"/>
        <v>1645125.2035656031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0.22280398771960128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0.24541150972516496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3.4004292882242937E-2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0.11030677919037246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0.38747343048261829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0.24098020058655015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0.26543203039186697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3.6778342270423377E-2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0.11930553868185417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0.33750388806930542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950189.59700021415</v>
      </c>
      <c r="L90" s="146">
        <f t="shared" si="42"/>
        <v>534048.07811607583</v>
      </c>
      <c r="M90" s="146">
        <f t="shared" si="42"/>
        <v>483633.68466422084</v>
      </c>
      <c r="N90" s="146">
        <f t="shared" si="42"/>
        <v>289420.82041984762</v>
      </c>
      <c r="O90" s="146">
        <f t="shared" si="42"/>
        <v>-935776.74842232582</v>
      </c>
      <c r="P90" s="146">
        <f t="shared" si="42"/>
        <v>142347.70128115546</v>
      </c>
      <c r="Q90" s="146">
        <f t="shared" si="42"/>
        <v>1143113.1253040275</v>
      </c>
      <c r="R90" s="146">
        <f t="shared" si="42"/>
        <v>493893.53476195736</v>
      </c>
      <c r="S90" s="146">
        <f t="shared" si="42"/>
        <v>3774213.2854345962</v>
      </c>
      <c r="T90" s="146">
        <f t="shared" si="42"/>
        <v>987025.28428209061</v>
      </c>
      <c r="U90" s="146">
        <f t="shared" si="42"/>
        <v>336314.97748363111</v>
      </c>
      <c r="V90" s="146">
        <f t="shared" si="42"/>
        <v>294979.09518421616</v>
      </c>
      <c r="W90" s="146">
        <f t="shared" si="42"/>
        <v>348092.40993282793</v>
      </c>
      <c r="X90" s="146">
        <f t="shared" si="42"/>
        <v>1370477.2177252083</v>
      </c>
      <c r="Y90" s="146">
        <f t="shared" si="42"/>
        <v>0</v>
      </c>
      <c r="Z90" s="146">
        <f t="shared" si="42"/>
        <v>0</v>
      </c>
      <c r="AA90" s="146">
        <f t="shared" si="42"/>
        <v>320793.02937110659</v>
      </c>
      <c r="AB90" s="146">
        <f t="shared" si="42"/>
        <v>461346.08936716901</v>
      </c>
      <c r="AC90" s="146">
        <f t="shared" si="42"/>
        <v>1680943.1417991857</v>
      </c>
      <c r="AD90" s="146">
        <f t="shared" si="42"/>
        <v>366540.45565243717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1046603.6353821232</v>
      </c>
      <c r="L91" s="147">
        <f t="shared" si="45"/>
        <v>588236.98111377563</v>
      </c>
      <c r="M91" s="147">
        <f t="shared" si="45"/>
        <v>532707.1293569539</v>
      </c>
      <c r="N91" s="147">
        <f t="shared" si="45"/>
        <v>318787.83325242077</v>
      </c>
      <c r="O91" s="147">
        <f t="shared" si="45"/>
        <v>-1030728.3408456933</v>
      </c>
      <c r="P91" s="147">
        <f t="shared" si="45"/>
        <v>156791.46784966561</v>
      </c>
      <c r="Q91" s="147">
        <f t="shared" si="45"/>
        <v>1259102.768935015</v>
      </c>
      <c r="R91" s="147">
        <f t="shared" si="45"/>
        <v>544008.02808776184</v>
      </c>
      <c r="S91" s="147">
        <f t="shared" si="45"/>
        <v>4157175.9548978363</v>
      </c>
      <c r="T91" s="147">
        <f t="shared" si="45"/>
        <v>1087176.9739481548</v>
      </c>
      <c r="U91" s="147">
        <f t="shared" si="45"/>
        <v>370440.25653308211</v>
      </c>
      <c r="V91" s="147">
        <f t="shared" si="45"/>
        <v>324910.09621257766</v>
      </c>
      <c r="W91" s="147">
        <f t="shared" si="45"/>
        <v>383412.72398138017</v>
      </c>
      <c r="X91" s="147">
        <f t="shared" si="45"/>
        <v>1509537.0890271463</v>
      </c>
      <c r="Y91" s="147">
        <f t="shared" si="45"/>
        <v>0</v>
      </c>
      <c r="Z91" s="147">
        <f t="shared" si="45"/>
        <v>0</v>
      </c>
      <c r="AA91" s="147">
        <f t="shared" si="45"/>
        <v>353343.32411657495</v>
      </c>
      <c r="AB91" s="147">
        <f t="shared" si="45"/>
        <v>508158.05164082017</v>
      </c>
      <c r="AC91" s="147">
        <f t="shared" si="45"/>
        <v>1851505.4349487675</v>
      </c>
      <c r="AD91" s="147">
        <f t="shared" si="45"/>
        <v>403732.659893954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145017.7157094623</v>
      </c>
      <c r="L92" s="147">
        <f t="shared" si="48"/>
        <v>81506.293703828385</v>
      </c>
      <c r="M92" s="147">
        <f t="shared" si="48"/>
        <v>73812.060678811991</v>
      </c>
      <c r="N92" s="147">
        <f t="shared" si="48"/>
        <v>44171.338423983339</v>
      </c>
      <c r="O92" s="147">
        <f t="shared" si="48"/>
        <v>-142818.03010542039</v>
      </c>
      <c r="P92" s="147">
        <f t="shared" si="48"/>
        <v>21725.073123781433</v>
      </c>
      <c r="Q92" s="147">
        <f t="shared" si="48"/>
        <v>174461.65981235958</v>
      </c>
      <c r="R92" s="147">
        <f t="shared" si="48"/>
        <v>75377.916618923817</v>
      </c>
      <c r="S92" s="147">
        <f t="shared" si="48"/>
        <v>576019.55544658168</v>
      </c>
      <c r="T92" s="147">
        <f t="shared" si="48"/>
        <v>150639.56975108743</v>
      </c>
      <c r="U92" s="147">
        <f t="shared" si="48"/>
        <v>51328.313788668478</v>
      </c>
      <c r="V92" s="147">
        <f t="shared" si="48"/>
        <v>45019.641028178332</v>
      </c>
      <c r="W92" s="147">
        <f t="shared" si="48"/>
        <v>53125.782794956314</v>
      </c>
      <c r="X92" s="147">
        <f t="shared" si="48"/>
        <v>209161.91481553792</v>
      </c>
      <c r="Y92" s="147">
        <f t="shared" si="48"/>
        <v>0</v>
      </c>
      <c r="Z92" s="147">
        <f t="shared" si="48"/>
        <v>0</v>
      </c>
      <c r="AA92" s="147">
        <f t="shared" si="48"/>
        <v>48959.357671125756</v>
      </c>
      <c r="AB92" s="147">
        <f t="shared" si="48"/>
        <v>70410.533058598856</v>
      </c>
      <c r="AC92" s="147">
        <f t="shared" si="48"/>
        <v>256545.15207363374</v>
      </c>
      <c r="AD92" s="147">
        <f t="shared" si="48"/>
        <v>55941.319250004301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470424.04912966787</v>
      </c>
      <c r="L93" s="147">
        <f t="shared" si="51"/>
        <v>264398.87379363185</v>
      </c>
      <c r="M93" s="147">
        <f t="shared" si="51"/>
        <v>239439.49392154042</v>
      </c>
      <c r="N93" s="147">
        <f t="shared" si="51"/>
        <v>143287.7340208393</v>
      </c>
      <c r="O93" s="147">
        <f t="shared" si="51"/>
        <v>-463288.47259956453</v>
      </c>
      <c r="P93" s="147">
        <f t="shared" si="51"/>
        <v>70474.126671549384</v>
      </c>
      <c r="Q93" s="147">
        <f t="shared" si="51"/>
        <v>565937.47891629336</v>
      </c>
      <c r="R93" s="147">
        <f t="shared" si="51"/>
        <v>244518.98567947801</v>
      </c>
      <c r="S93" s="147">
        <f t="shared" si="51"/>
        <v>1868554.1302687293</v>
      </c>
      <c r="T93" s="147">
        <f t="shared" si="51"/>
        <v>488660.82336748409</v>
      </c>
      <c r="U93" s="147">
        <f t="shared" si="51"/>
        <v>166504.29976320523</v>
      </c>
      <c r="V93" s="147">
        <f t="shared" si="51"/>
        <v>146039.54916287449</v>
      </c>
      <c r="W93" s="147">
        <f t="shared" si="51"/>
        <v>172335.12287323875</v>
      </c>
      <c r="X93" s="147">
        <f t="shared" si="51"/>
        <v>678501.89481932262</v>
      </c>
      <c r="Y93" s="147">
        <f t="shared" si="51"/>
        <v>0</v>
      </c>
      <c r="Z93" s="147">
        <f t="shared" si="51"/>
        <v>0</v>
      </c>
      <c r="AA93" s="147">
        <f t="shared" si="51"/>
        <v>158819.62535240682</v>
      </c>
      <c r="AB93" s="147">
        <f t="shared" si="51"/>
        <v>228405.25311517625</v>
      </c>
      <c r="AC93" s="147">
        <f t="shared" si="51"/>
        <v>832208.73141356872</v>
      </c>
      <c r="AD93" s="147">
        <f t="shared" si="51"/>
        <v>181468.46257022754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1652453.4705452195</v>
      </c>
      <c r="L94" s="148">
        <f t="shared" si="54"/>
        <v>928751.06495268748</v>
      </c>
      <c r="M94" s="148">
        <f t="shared" si="54"/>
        <v>841076.52116905234</v>
      </c>
      <c r="N94" s="148">
        <f t="shared" si="54"/>
        <v>503325.27388290706</v>
      </c>
      <c r="O94" s="148">
        <f t="shared" si="54"/>
        <v>-1627388.4080269975</v>
      </c>
      <c r="P94" s="148">
        <f t="shared" si="54"/>
        <v>247553.70270184771</v>
      </c>
      <c r="Q94" s="148">
        <f t="shared" si="54"/>
        <v>1987962.462542101</v>
      </c>
      <c r="R94" s="148">
        <f t="shared" si="54"/>
        <v>858919.19694113266</v>
      </c>
      <c r="S94" s="148">
        <f t="shared" si="54"/>
        <v>6563649.888173705</v>
      </c>
      <c r="T94" s="148">
        <f t="shared" si="54"/>
        <v>1716513.5902108334</v>
      </c>
      <c r="U94" s="148">
        <f t="shared" si="54"/>
        <v>584877.85331861337</v>
      </c>
      <c r="V94" s="148">
        <f t="shared" si="54"/>
        <v>512991.54517615365</v>
      </c>
      <c r="W94" s="148">
        <f t="shared" si="54"/>
        <v>605359.72260683577</v>
      </c>
      <c r="X94" s="148">
        <f t="shared" si="54"/>
        <v>2383366.2690927843</v>
      </c>
      <c r="Y94" s="148">
        <f t="shared" si="54"/>
        <v>0</v>
      </c>
      <c r="Z94" s="148">
        <f t="shared" si="54"/>
        <v>0</v>
      </c>
      <c r="AA94" s="148">
        <f t="shared" si="54"/>
        <v>557883.98061242944</v>
      </c>
      <c r="AB94" s="148">
        <f t="shared" si="54"/>
        <v>802316.66280500381</v>
      </c>
      <c r="AC94" s="148">
        <f t="shared" si="54"/>
        <v>2923290.6119205002</v>
      </c>
      <c r="AD94" s="148">
        <f t="shared" si="54"/>
        <v>637442.30619897996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1027705.4824015636</v>
      </c>
      <c r="L97" s="146">
        <f t="shared" si="57"/>
        <v>577615.3932632308</v>
      </c>
      <c r="M97" s="146">
        <f t="shared" si="57"/>
        <v>523088.22446871799</v>
      </c>
      <c r="N97" s="146">
        <f t="shared" si="57"/>
        <v>313031.59370052407</v>
      </c>
      <c r="O97" s="146">
        <f t="shared" si="57"/>
        <v>-1012116.842463511</v>
      </c>
      <c r="P97" s="146">
        <f t="shared" si="57"/>
        <v>153960.33957407193</v>
      </c>
      <c r="Q97" s="146">
        <f t="shared" si="57"/>
        <v>1236367.5939927909</v>
      </c>
      <c r="R97" s="146">
        <f t="shared" si="57"/>
        <v>534185.06685401686</v>
      </c>
      <c r="S97" s="146">
        <f t="shared" si="57"/>
        <v>4082111.2938295798</v>
      </c>
      <c r="T97" s="146">
        <f t="shared" si="57"/>
        <v>1067546.2024927195</v>
      </c>
      <c r="U97" s="146">
        <f t="shared" si="57"/>
        <v>363751.34737831505</v>
      </c>
      <c r="V97" s="146">
        <f t="shared" si="57"/>
        <v>319043.30911613134</v>
      </c>
      <c r="W97" s="146">
        <f t="shared" si="57"/>
        <v>376489.57555389765</v>
      </c>
      <c r="X97" s="146">
        <f t="shared" si="57"/>
        <v>1482279.9098297434</v>
      </c>
      <c r="Y97" s="146">
        <f t="shared" si="57"/>
        <v>0</v>
      </c>
      <c r="Z97" s="146">
        <f t="shared" si="57"/>
        <v>0</v>
      </c>
      <c r="AA97" s="146">
        <f t="shared" si="57"/>
        <v>346963.12824483356</v>
      </c>
      <c r="AB97" s="146">
        <f t="shared" si="57"/>
        <v>498982.42079686164</v>
      </c>
      <c r="AC97" s="146">
        <f t="shared" si="57"/>
        <v>1818073.453851908</v>
      </c>
      <c r="AD97" s="146">
        <f t="shared" si="57"/>
        <v>396442.60154522816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1131984.9189880919</v>
      </c>
      <c r="L98" s="147">
        <f t="shared" si="60"/>
        <v>636224.99378072645</v>
      </c>
      <c r="M98" s="147">
        <f t="shared" si="60"/>
        <v>576165.05072557332</v>
      </c>
      <c r="N98" s="147">
        <f t="shared" si="60"/>
        <v>344794.34945482196</v>
      </c>
      <c r="O98" s="147">
        <f t="shared" si="60"/>
        <v>-1114814.5276458417</v>
      </c>
      <c r="P98" s="147">
        <f t="shared" si="60"/>
        <v>169582.41977348606</v>
      </c>
      <c r="Q98" s="147">
        <f t="shared" si="60"/>
        <v>1361819.601715985</v>
      </c>
      <c r="R98" s="147">
        <f t="shared" si="60"/>
        <v>588387.86985386314</v>
      </c>
      <c r="S98" s="147">
        <f t="shared" si="60"/>
        <v>4496315.8233308867</v>
      </c>
      <c r="T98" s="147">
        <f t="shared" si="60"/>
        <v>1175868.2056661255</v>
      </c>
      <c r="U98" s="147">
        <f t="shared" si="60"/>
        <v>400660.54579337215</v>
      </c>
      <c r="V98" s="147">
        <f t="shared" si="60"/>
        <v>351416.06287782831</v>
      </c>
      <c r="W98" s="147">
        <f t="shared" si="60"/>
        <v>414691.29919141083</v>
      </c>
      <c r="X98" s="147">
        <f t="shared" si="60"/>
        <v>1632684.20026845</v>
      </c>
      <c r="Y98" s="147">
        <f t="shared" si="60"/>
        <v>0</v>
      </c>
      <c r="Z98" s="147">
        <f t="shared" si="60"/>
        <v>0</v>
      </c>
      <c r="AA98" s="147">
        <f t="shared" si="60"/>
        <v>382168.85610095225</v>
      </c>
      <c r="AB98" s="147">
        <f t="shared" si="60"/>
        <v>549613.27428387967</v>
      </c>
      <c r="AC98" s="147">
        <f t="shared" si="60"/>
        <v>2002550.1144196501</v>
      </c>
      <c r="AD98" s="147">
        <f t="shared" si="60"/>
        <v>436668.92303125153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156848.17214425065</v>
      </c>
      <c r="L99" s="147">
        <f t="shared" si="63"/>
        <v>88155.527227517727</v>
      </c>
      <c r="M99" s="147">
        <f t="shared" si="63"/>
        <v>79833.603384477858</v>
      </c>
      <c r="N99" s="147">
        <f t="shared" si="63"/>
        <v>47774.809160884004</v>
      </c>
      <c r="O99" s="147">
        <f t="shared" si="63"/>
        <v>-154469.03753577825</v>
      </c>
      <c r="P99" s="147">
        <f t="shared" si="63"/>
        <v>23497.391284194418</v>
      </c>
      <c r="Q99" s="147">
        <f t="shared" si="63"/>
        <v>188694.13517479086</v>
      </c>
      <c r="R99" s="147">
        <f t="shared" si="63"/>
        <v>81527.20089321128</v>
      </c>
      <c r="S99" s="147">
        <f t="shared" si="63"/>
        <v>623010.87800988625</v>
      </c>
      <c r="T99" s="147">
        <f t="shared" si="63"/>
        <v>162928.65359561541</v>
      </c>
      <c r="U99" s="147">
        <f t="shared" si="63"/>
        <v>55515.646192693974</v>
      </c>
      <c r="V99" s="147">
        <f t="shared" si="63"/>
        <v>48692.31577200567</v>
      </c>
      <c r="W99" s="147">
        <f t="shared" si="63"/>
        <v>57459.751619695911</v>
      </c>
      <c r="X99" s="147">
        <f t="shared" si="63"/>
        <v>226225.21572974947</v>
      </c>
      <c r="Y99" s="147">
        <f t="shared" si="63"/>
        <v>0</v>
      </c>
      <c r="Z99" s="147">
        <f t="shared" si="63"/>
        <v>0</v>
      </c>
      <c r="AA99" s="147">
        <f t="shared" si="63"/>
        <v>52953.432085895212</v>
      </c>
      <c r="AB99" s="147">
        <f t="shared" si="63"/>
        <v>76154.581224195674</v>
      </c>
      <c r="AC99" s="147">
        <f t="shared" si="63"/>
        <v>277473.94846457872</v>
      </c>
      <c r="AD99" s="147">
        <f t="shared" si="63"/>
        <v>60504.977814435682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508800.95495719591</v>
      </c>
      <c r="L100" s="147">
        <f t="shared" si="66"/>
        <v>285968.37199266168</v>
      </c>
      <c r="M100" s="147">
        <f t="shared" si="66"/>
        <v>258972.82119640746</v>
      </c>
      <c r="N100" s="147">
        <f t="shared" si="66"/>
        <v>154977.05960895758</v>
      </c>
      <c r="O100" s="147">
        <f t="shared" si="66"/>
        <v>-501083.26246378775</v>
      </c>
      <c r="P100" s="147">
        <f t="shared" si="66"/>
        <v>76223.362765144266</v>
      </c>
      <c r="Q100" s="147">
        <f t="shared" si="66"/>
        <v>612106.31185079459</v>
      </c>
      <c r="R100" s="147">
        <f t="shared" si="66"/>
        <v>264466.69478113879</v>
      </c>
      <c r="S100" s="147">
        <f t="shared" si="66"/>
        <v>2020989.6318627298</v>
      </c>
      <c r="T100" s="147">
        <f t="shared" si="66"/>
        <v>528525.47406863712</v>
      </c>
      <c r="U100" s="147">
        <f t="shared" si="66"/>
        <v>180087.61856613</v>
      </c>
      <c r="V100" s="147">
        <f t="shared" si="66"/>
        <v>157953.36614499363</v>
      </c>
      <c r="W100" s="147">
        <f t="shared" si="66"/>
        <v>186394.11665452557</v>
      </c>
      <c r="X100" s="147">
        <f t="shared" si="66"/>
        <v>733853.66386568605</v>
      </c>
      <c r="Y100" s="147">
        <f t="shared" si="66"/>
        <v>0</v>
      </c>
      <c r="Z100" s="147">
        <f t="shared" si="66"/>
        <v>0</v>
      </c>
      <c r="AA100" s="147">
        <f t="shared" si="66"/>
        <v>171776.03312320207</v>
      </c>
      <c r="AB100" s="147">
        <f t="shared" si="66"/>
        <v>247038.41378272901</v>
      </c>
      <c r="AC100" s="147">
        <f t="shared" si="66"/>
        <v>900099.81005504751</v>
      </c>
      <c r="AD100" s="147">
        <f t="shared" si="66"/>
        <v>196272.54861048929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1439348.9392755856</v>
      </c>
      <c r="L101" s="148">
        <f t="shared" si="69"/>
        <v>808977.00541586289</v>
      </c>
      <c r="M101" s="148">
        <f t="shared" si="69"/>
        <v>732609.19001540332</v>
      </c>
      <c r="N101" s="148">
        <f t="shared" si="69"/>
        <v>438415.18807481061</v>
      </c>
      <c r="O101" s="148">
        <f t="shared" si="69"/>
        <v>-1417516.3298910833</v>
      </c>
      <c r="P101" s="148">
        <f t="shared" si="69"/>
        <v>215628.55823110306</v>
      </c>
      <c r="Q101" s="148">
        <f t="shared" si="69"/>
        <v>1731589.8527754359</v>
      </c>
      <c r="R101" s="148">
        <f t="shared" si="69"/>
        <v>748150.82970702392</v>
      </c>
      <c r="S101" s="148">
        <f t="shared" si="69"/>
        <v>5717185.1871883683</v>
      </c>
      <c r="T101" s="148">
        <f t="shared" si="69"/>
        <v>1495147.7057365535</v>
      </c>
      <c r="U101" s="148">
        <f t="shared" si="69"/>
        <v>509450.54295668937</v>
      </c>
      <c r="V101" s="148">
        <f t="shared" si="69"/>
        <v>446834.87285304163</v>
      </c>
      <c r="W101" s="148">
        <f t="shared" si="69"/>
        <v>527291.01916970918</v>
      </c>
      <c r="X101" s="148">
        <f t="shared" si="69"/>
        <v>2076001.3957863713</v>
      </c>
      <c r="Y101" s="148">
        <f t="shared" si="69"/>
        <v>0</v>
      </c>
      <c r="Z101" s="148">
        <f t="shared" si="69"/>
        <v>0</v>
      </c>
      <c r="AA101" s="148">
        <f t="shared" si="69"/>
        <v>485937.86756876059</v>
      </c>
      <c r="AB101" s="148">
        <f t="shared" si="69"/>
        <v>698847.89989910251</v>
      </c>
      <c r="AC101" s="148">
        <f t="shared" si="69"/>
        <v>2546295.7453644727</v>
      </c>
      <c r="AD101" s="148">
        <f t="shared" si="69"/>
        <v>555236.15256419859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3565794.1661047377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780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781</v>
      </c>
      <c r="F113" s="31"/>
      <c r="G113" s="31" t="s">
        <v>179</v>
      </c>
      <c r="H113" s="133">
        <f>'DNO inputs'!H68</f>
        <v>407.16473249843847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789</v>
      </c>
      <c r="F115" s="31"/>
      <c r="G115" s="103" t="s">
        <v>179</v>
      </c>
      <c r="H115" s="147">
        <f xml:space="preserve"> IF(H111 &lt;&gt; 0, H113 / H111, 0)</f>
        <v>1.9519702728541652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782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1826766.6345609063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-50477581.914741978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10240069.047105549</v>
      </c>
      <c r="Z121" s="104">
        <f t="shared" si="72"/>
        <v>4583609.0382398553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1321519.02</v>
      </c>
      <c r="AF121" s="104">
        <f t="shared" si="72"/>
        <v>9500000</v>
      </c>
      <c r="AG121" s="104">
        <f t="shared" si="72"/>
        <v>793782</v>
      </c>
      <c r="AH121" s="104">
        <f t="shared" si="72"/>
        <v>9751431.0002991911</v>
      </c>
      <c r="AI121" s="104">
        <f t="shared" si="72"/>
        <v>-8.3266726846886741E-10</v>
      </c>
      <c r="AJ121" s="104">
        <f t="shared" si="72"/>
        <v>1014509.0392</v>
      </c>
      <c r="AK121" s="104">
        <f t="shared" si="72"/>
        <v>4303287.3328058328</v>
      </c>
      <c r="AL121" s="104">
        <f t="shared" si="72"/>
        <v>41912756.859700002</v>
      </c>
      <c r="AM121" s="104">
        <f t="shared" si="72"/>
        <v>27091992</v>
      </c>
      <c r="AN121" s="104">
        <f t="shared" si="72"/>
        <v>4400000</v>
      </c>
      <c r="AO121" s="104">
        <f t="shared" si="72"/>
        <v>-9500000</v>
      </c>
      <c r="AP121" s="104">
        <f t="shared" si="72"/>
        <v>1450093.49</v>
      </c>
      <c r="AQ121" s="104">
        <f t="shared" si="72"/>
        <v>2354255.3829179271</v>
      </c>
      <c r="AR121" s="104">
        <f t="shared" si="72"/>
        <v>1826766.6345609063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1450093.49</v>
      </c>
      <c r="AQ128" s="104">
        <f t="shared" si="75"/>
        <v>0</v>
      </c>
      <c r="AR128" s="104">
        <f t="shared" ref="AR128" si="76">AR121 * AR126</f>
        <v>1826766.6345609063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7826447.4759470727</v>
      </c>
      <c r="L141" s="158">
        <f t="shared" si="78"/>
        <v>534048.07811607583</v>
      </c>
      <c r="M141" s="158">
        <f t="shared" si="78"/>
        <v>8071595.8437966248</v>
      </c>
      <c r="N141" s="158">
        <f t="shared" si="78"/>
        <v>869577.56362974248</v>
      </c>
      <c r="O141" s="158">
        <f t="shared" si="78"/>
        <v>334678.0191785018</v>
      </c>
      <c r="P141" s="158">
        <f t="shared" si="78"/>
        <v>142347.70128115546</v>
      </c>
      <c r="Q141" s="158">
        <f t="shared" si="78"/>
        <v>1143113.1253040275</v>
      </c>
      <c r="R141" s="158">
        <f t="shared" si="78"/>
        <v>493893.53476195736</v>
      </c>
      <c r="S141" s="158">
        <f t="shared" si="78"/>
        <v>3774213.2854345962</v>
      </c>
      <c r="T141" s="158">
        <f t="shared" si="78"/>
        <v>987025.28428209061</v>
      </c>
      <c r="U141" s="158">
        <f t="shared" si="78"/>
        <v>336314.97748363111</v>
      </c>
      <c r="V141" s="158">
        <f t="shared" si="78"/>
        <v>294979.09518421616</v>
      </c>
      <c r="W141" s="158">
        <f t="shared" si="78"/>
        <v>348092.40993282793</v>
      </c>
      <c r="X141" s="158">
        <f t="shared" si="78"/>
        <v>1370477.2177252083</v>
      </c>
      <c r="Y141" s="158">
        <f t="shared" si="78"/>
        <v>0</v>
      </c>
      <c r="Z141" s="158">
        <f t="shared" si="78"/>
        <v>0</v>
      </c>
      <c r="AA141" s="158">
        <f t="shared" si="78"/>
        <v>320793.02937110659</v>
      </c>
      <c r="AB141" s="158">
        <f t="shared" si="78"/>
        <v>461346.08936716901</v>
      </c>
      <c r="AC141" s="158">
        <f t="shared" si="78"/>
        <v>1680943.1417991857</v>
      </c>
      <c r="AD141" s="158">
        <f t="shared" si="78"/>
        <v>366540.45565243717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1450093.49</v>
      </c>
      <c r="AQ141" s="158">
        <f t="shared" si="78"/>
        <v>0</v>
      </c>
      <c r="AR141" s="158">
        <f t="shared" si="78"/>
        <v>1826766.6345609063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5413256.6013145372</v>
      </c>
      <c r="K142" s="159">
        <f t="shared" si="79"/>
        <v>8620583.09869246</v>
      </c>
      <c r="L142" s="159">
        <f t="shared" si="79"/>
        <v>588236.98111377563</v>
      </c>
      <c r="M142" s="159">
        <f t="shared" si="79"/>
        <v>8890606.2328220587</v>
      </c>
      <c r="N142" s="159">
        <f t="shared" si="79"/>
        <v>957812.04321205895</v>
      </c>
      <c r="O142" s="159">
        <f t="shared" si="79"/>
        <v>368637.19899748487</v>
      </c>
      <c r="P142" s="159">
        <f t="shared" si="79"/>
        <v>156791.46784966561</v>
      </c>
      <c r="Q142" s="159">
        <f t="shared" si="79"/>
        <v>1259102.768935015</v>
      </c>
      <c r="R142" s="159">
        <f t="shared" si="79"/>
        <v>544008.02808776184</v>
      </c>
      <c r="S142" s="159">
        <f t="shared" si="79"/>
        <v>4157175.9548978363</v>
      </c>
      <c r="T142" s="159">
        <f t="shared" si="79"/>
        <v>1087176.9739481548</v>
      </c>
      <c r="U142" s="159">
        <f t="shared" si="79"/>
        <v>370440.25653308211</v>
      </c>
      <c r="V142" s="159">
        <f t="shared" si="79"/>
        <v>324910.09621257766</v>
      </c>
      <c r="W142" s="159">
        <f t="shared" si="79"/>
        <v>383412.72398138017</v>
      </c>
      <c r="X142" s="159">
        <f t="shared" si="79"/>
        <v>1509537.0890271463</v>
      </c>
      <c r="Y142" s="159">
        <f t="shared" si="79"/>
        <v>0</v>
      </c>
      <c r="Z142" s="159">
        <f t="shared" si="79"/>
        <v>0</v>
      </c>
      <c r="AA142" s="159">
        <f t="shared" si="79"/>
        <v>353343.32411657495</v>
      </c>
      <c r="AB142" s="159">
        <f t="shared" si="79"/>
        <v>508158.05164082017</v>
      </c>
      <c r="AC142" s="159">
        <f t="shared" si="79"/>
        <v>1851505.4349487675</v>
      </c>
      <c r="AD142" s="159">
        <f t="shared" si="79"/>
        <v>403732.659893954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10294998.386753958</v>
      </c>
      <c r="L143" s="159">
        <f t="shared" si="80"/>
        <v>81506.293703828385</v>
      </c>
      <c r="M143" s="159">
        <f t="shared" si="80"/>
        <v>624312.60432652803</v>
      </c>
      <c r="N143" s="159">
        <f t="shared" si="80"/>
        <v>4321110.1631633658</v>
      </c>
      <c r="O143" s="159">
        <f t="shared" si="80"/>
        <v>-142818.03010542039</v>
      </c>
      <c r="P143" s="159">
        <f t="shared" si="80"/>
        <v>21725.073123781433</v>
      </c>
      <c r="Q143" s="159">
        <f t="shared" si="80"/>
        <v>174461.65981235958</v>
      </c>
      <c r="R143" s="159">
        <f t="shared" si="80"/>
        <v>75377.916618923817</v>
      </c>
      <c r="S143" s="159">
        <f t="shared" si="80"/>
        <v>576019.55544658168</v>
      </c>
      <c r="T143" s="159">
        <f t="shared" si="80"/>
        <v>150639.56975108743</v>
      </c>
      <c r="U143" s="159">
        <f t="shared" si="80"/>
        <v>51328.313788668478</v>
      </c>
      <c r="V143" s="159">
        <f t="shared" si="80"/>
        <v>45019.641028178332</v>
      </c>
      <c r="W143" s="159">
        <f t="shared" si="80"/>
        <v>53125.782794956314</v>
      </c>
      <c r="X143" s="159">
        <f t="shared" si="80"/>
        <v>209161.91481553792</v>
      </c>
      <c r="Y143" s="159">
        <f t="shared" si="80"/>
        <v>0</v>
      </c>
      <c r="Z143" s="159">
        <f t="shared" si="80"/>
        <v>0</v>
      </c>
      <c r="AA143" s="159">
        <f t="shared" si="80"/>
        <v>48959.357671125756</v>
      </c>
      <c r="AB143" s="159">
        <f t="shared" si="80"/>
        <v>70410.533058598856</v>
      </c>
      <c r="AC143" s="159">
        <f t="shared" si="80"/>
        <v>256545.15207363374</v>
      </c>
      <c r="AD143" s="159">
        <f t="shared" si="80"/>
        <v>55941.319250004301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14738915.569099298</v>
      </c>
      <c r="K144" s="159">
        <f t="shared" si="81"/>
        <v>17444479.374713965</v>
      </c>
      <c r="L144" s="159">
        <f t="shared" si="81"/>
        <v>264398.87379363185</v>
      </c>
      <c r="M144" s="159">
        <f t="shared" si="81"/>
        <v>6505264.8400240289</v>
      </c>
      <c r="N144" s="159">
        <f t="shared" si="81"/>
        <v>652377.35956535337</v>
      </c>
      <c r="O144" s="159">
        <f t="shared" si="81"/>
        <v>3376707.2235417957</v>
      </c>
      <c r="P144" s="159">
        <f t="shared" si="81"/>
        <v>70474.126671549384</v>
      </c>
      <c r="Q144" s="159">
        <f t="shared" si="81"/>
        <v>565937.47891629336</v>
      </c>
      <c r="R144" s="159">
        <f t="shared" si="81"/>
        <v>244518.98567947801</v>
      </c>
      <c r="S144" s="159">
        <f t="shared" si="81"/>
        <v>1868554.1302687293</v>
      </c>
      <c r="T144" s="159">
        <f t="shared" si="81"/>
        <v>488660.82336748409</v>
      </c>
      <c r="U144" s="159">
        <f t="shared" si="81"/>
        <v>166504.29976320523</v>
      </c>
      <c r="V144" s="159">
        <f t="shared" si="81"/>
        <v>146039.54916287449</v>
      </c>
      <c r="W144" s="159">
        <f t="shared" si="81"/>
        <v>172335.12287323875</v>
      </c>
      <c r="X144" s="159">
        <f t="shared" si="81"/>
        <v>678501.89481932262</v>
      </c>
      <c r="Y144" s="159">
        <f t="shared" si="81"/>
        <v>0</v>
      </c>
      <c r="Z144" s="159">
        <f t="shared" si="81"/>
        <v>0</v>
      </c>
      <c r="AA144" s="159">
        <f t="shared" si="81"/>
        <v>158819.62535240682</v>
      </c>
      <c r="AB144" s="159">
        <f t="shared" si="81"/>
        <v>228405.25311517625</v>
      </c>
      <c r="AC144" s="159">
        <f t="shared" si="81"/>
        <v>832208.73141356872</v>
      </c>
      <c r="AD144" s="159">
        <f t="shared" si="81"/>
        <v>181468.46257022754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30325409.744328141</v>
      </c>
      <c r="K145" s="160">
        <f t="shared" si="82"/>
        <v>18345159.149511326</v>
      </c>
      <c r="L145" s="160">
        <f t="shared" si="82"/>
        <v>928751.06495268748</v>
      </c>
      <c r="M145" s="160">
        <f t="shared" si="82"/>
        <v>2422644.6884674057</v>
      </c>
      <c r="N145" s="160">
        <f t="shared" si="82"/>
        <v>4805839.0514134774</v>
      </c>
      <c r="O145" s="160">
        <f t="shared" si="82"/>
        <v>-816335.35161236289</v>
      </c>
      <c r="P145" s="160">
        <f t="shared" si="82"/>
        <v>247553.70270184771</v>
      </c>
      <c r="Q145" s="160">
        <f t="shared" si="82"/>
        <v>1987962.462542101</v>
      </c>
      <c r="R145" s="160">
        <f t="shared" si="82"/>
        <v>858919.19694113266</v>
      </c>
      <c r="S145" s="160">
        <f t="shared" si="82"/>
        <v>6563649.888173705</v>
      </c>
      <c r="T145" s="160">
        <f t="shared" si="82"/>
        <v>1716513.5902108334</v>
      </c>
      <c r="U145" s="160">
        <f t="shared" si="82"/>
        <v>584877.85331861337</v>
      </c>
      <c r="V145" s="160">
        <f t="shared" si="82"/>
        <v>512991.54517615365</v>
      </c>
      <c r="W145" s="160">
        <f t="shared" si="82"/>
        <v>605359.72260683577</v>
      </c>
      <c r="X145" s="160">
        <f t="shared" si="82"/>
        <v>2383366.2690927843</v>
      </c>
      <c r="Y145" s="160">
        <f t="shared" si="82"/>
        <v>0</v>
      </c>
      <c r="Z145" s="160">
        <f t="shared" si="82"/>
        <v>0</v>
      </c>
      <c r="AA145" s="160">
        <f t="shared" si="82"/>
        <v>557883.98061242944</v>
      </c>
      <c r="AB145" s="160">
        <f t="shared" si="82"/>
        <v>802316.66280500381</v>
      </c>
      <c r="AC145" s="160">
        <f t="shared" si="82"/>
        <v>2923290.6119205002</v>
      </c>
      <c r="AD145" s="160">
        <f t="shared" si="82"/>
        <v>637442.30619897996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7903963.3613484222</v>
      </c>
      <c r="L148" s="158">
        <f t="shared" si="83"/>
        <v>577615.3932632308</v>
      </c>
      <c r="M148" s="158">
        <f t="shared" si="83"/>
        <v>8111050.3836011225</v>
      </c>
      <c r="N148" s="158">
        <f t="shared" si="83"/>
        <v>893188.33691041893</v>
      </c>
      <c r="O148" s="158">
        <f t="shared" si="83"/>
        <v>258337.92513731658</v>
      </c>
      <c r="P148" s="158">
        <f t="shared" si="83"/>
        <v>153960.33957407193</v>
      </c>
      <c r="Q148" s="158">
        <f t="shared" si="83"/>
        <v>1236367.5939927909</v>
      </c>
      <c r="R148" s="158">
        <f t="shared" si="83"/>
        <v>534185.06685401686</v>
      </c>
      <c r="S148" s="158">
        <f t="shared" si="83"/>
        <v>4082111.2938295798</v>
      </c>
      <c r="T148" s="158">
        <f t="shared" si="83"/>
        <v>1067546.2024927195</v>
      </c>
      <c r="U148" s="158">
        <f t="shared" si="83"/>
        <v>363751.34737831505</v>
      </c>
      <c r="V148" s="158">
        <f t="shared" si="83"/>
        <v>319043.30911613134</v>
      </c>
      <c r="W148" s="158">
        <f t="shared" si="83"/>
        <v>376489.57555389765</v>
      </c>
      <c r="X148" s="158">
        <f t="shared" si="83"/>
        <v>1482279.9098297434</v>
      </c>
      <c r="Y148" s="158">
        <f t="shared" si="83"/>
        <v>0</v>
      </c>
      <c r="Z148" s="158">
        <f t="shared" si="83"/>
        <v>0</v>
      </c>
      <c r="AA148" s="158">
        <f t="shared" si="83"/>
        <v>346963.12824483356</v>
      </c>
      <c r="AB148" s="158">
        <f t="shared" si="83"/>
        <v>498982.42079686164</v>
      </c>
      <c r="AC148" s="158">
        <f t="shared" si="83"/>
        <v>1818073.453851908</v>
      </c>
      <c r="AD148" s="158">
        <f t="shared" si="83"/>
        <v>396442.60154522816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1450093.49</v>
      </c>
      <c r="AQ148" s="158">
        <f t="shared" si="83"/>
        <v>0</v>
      </c>
      <c r="AR148" s="158">
        <f t="shared" si="83"/>
        <v>1826766.6345609063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5413256.6013145372</v>
      </c>
      <c r="K149" s="159">
        <f t="shared" si="84"/>
        <v>8705964.3822984286</v>
      </c>
      <c r="L149" s="159">
        <f t="shared" si="84"/>
        <v>636224.99378072645</v>
      </c>
      <c r="M149" s="159">
        <f t="shared" si="84"/>
        <v>8934064.1541906781</v>
      </c>
      <c r="N149" s="159">
        <f t="shared" si="84"/>
        <v>983818.55941446009</v>
      </c>
      <c r="O149" s="159">
        <f t="shared" si="84"/>
        <v>284551.01219733641</v>
      </c>
      <c r="P149" s="159">
        <f t="shared" si="84"/>
        <v>169582.41977348606</v>
      </c>
      <c r="Q149" s="159">
        <f t="shared" si="84"/>
        <v>1361819.601715985</v>
      </c>
      <c r="R149" s="159">
        <f t="shared" si="84"/>
        <v>588387.86985386314</v>
      </c>
      <c r="S149" s="159">
        <f t="shared" si="84"/>
        <v>4496315.8233308867</v>
      </c>
      <c r="T149" s="159">
        <f t="shared" si="84"/>
        <v>1175868.2056661255</v>
      </c>
      <c r="U149" s="159">
        <f t="shared" si="84"/>
        <v>400660.54579337215</v>
      </c>
      <c r="V149" s="159">
        <f t="shared" si="84"/>
        <v>351416.06287782831</v>
      </c>
      <c r="W149" s="159">
        <f t="shared" si="84"/>
        <v>414691.29919141083</v>
      </c>
      <c r="X149" s="159">
        <f t="shared" si="84"/>
        <v>1632684.20026845</v>
      </c>
      <c r="Y149" s="159">
        <f t="shared" si="84"/>
        <v>0</v>
      </c>
      <c r="Z149" s="159">
        <f t="shared" si="84"/>
        <v>0</v>
      </c>
      <c r="AA149" s="159">
        <f t="shared" si="84"/>
        <v>382168.85610095225</v>
      </c>
      <c r="AB149" s="159">
        <f t="shared" si="84"/>
        <v>549613.27428387967</v>
      </c>
      <c r="AC149" s="159">
        <f t="shared" si="84"/>
        <v>2002550.1144196501</v>
      </c>
      <c r="AD149" s="159">
        <f t="shared" si="84"/>
        <v>436668.92303125153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10306828.843188746</v>
      </c>
      <c r="L150" s="159">
        <f t="shared" si="87"/>
        <v>88155.527227517727</v>
      </c>
      <c r="M150" s="159">
        <f t="shared" si="87"/>
        <v>630334.14703219396</v>
      </c>
      <c r="N150" s="159">
        <f t="shared" si="87"/>
        <v>4324713.6339002661</v>
      </c>
      <c r="O150" s="159">
        <f t="shared" si="87"/>
        <v>-154469.03753577825</v>
      </c>
      <c r="P150" s="159">
        <f t="shared" si="87"/>
        <v>23497.391284194418</v>
      </c>
      <c r="Q150" s="159">
        <f t="shared" si="87"/>
        <v>188694.13517479086</v>
      </c>
      <c r="R150" s="159">
        <f t="shared" si="87"/>
        <v>81527.20089321128</v>
      </c>
      <c r="S150" s="159">
        <f t="shared" si="87"/>
        <v>623010.87800988625</v>
      </c>
      <c r="T150" s="159">
        <f t="shared" si="87"/>
        <v>162928.65359561541</v>
      </c>
      <c r="U150" s="159">
        <f t="shared" si="87"/>
        <v>55515.646192693974</v>
      </c>
      <c r="V150" s="159">
        <f t="shared" si="87"/>
        <v>48692.31577200567</v>
      </c>
      <c r="W150" s="159">
        <f t="shared" si="87"/>
        <v>57459.751619695911</v>
      </c>
      <c r="X150" s="159">
        <f t="shared" si="87"/>
        <v>226225.21572974947</v>
      </c>
      <c r="Y150" s="159">
        <f t="shared" si="87"/>
        <v>0</v>
      </c>
      <c r="Z150" s="159">
        <f t="shared" si="87"/>
        <v>0</v>
      </c>
      <c r="AA150" s="159">
        <f t="shared" si="87"/>
        <v>52953.432085895212</v>
      </c>
      <c r="AB150" s="159">
        <f t="shared" si="87"/>
        <v>76154.581224195674</v>
      </c>
      <c r="AC150" s="159">
        <f t="shared" si="87"/>
        <v>277473.94846457872</v>
      </c>
      <c r="AD150" s="159">
        <f t="shared" si="87"/>
        <v>60504.977814435682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14738915.569099298</v>
      </c>
      <c r="K151" s="159">
        <f t="shared" si="90"/>
        <v>17482856.280541491</v>
      </c>
      <c r="L151" s="159">
        <f t="shared" si="90"/>
        <v>285968.37199266168</v>
      </c>
      <c r="M151" s="159">
        <f t="shared" si="90"/>
        <v>6524798.1672988953</v>
      </c>
      <c r="N151" s="159">
        <f t="shared" si="90"/>
        <v>664066.68515347166</v>
      </c>
      <c r="O151" s="159">
        <f t="shared" si="90"/>
        <v>3338912.4336775728</v>
      </c>
      <c r="P151" s="159">
        <f t="shared" si="90"/>
        <v>76223.362765144266</v>
      </c>
      <c r="Q151" s="159">
        <f t="shared" si="90"/>
        <v>612106.31185079459</v>
      </c>
      <c r="R151" s="159">
        <f t="shared" si="90"/>
        <v>264466.69478113879</v>
      </c>
      <c r="S151" s="159">
        <f t="shared" si="90"/>
        <v>2020989.6318627298</v>
      </c>
      <c r="T151" s="159">
        <f t="shared" si="90"/>
        <v>528525.47406863712</v>
      </c>
      <c r="U151" s="159">
        <f t="shared" si="90"/>
        <v>180087.61856613</v>
      </c>
      <c r="V151" s="159">
        <f t="shared" si="90"/>
        <v>157953.36614499363</v>
      </c>
      <c r="W151" s="159">
        <f t="shared" si="90"/>
        <v>186394.11665452557</v>
      </c>
      <c r="X151" s="159">
        <f t="shared" si="90"/>
        <v>733853.66386568605</v>
      </c>
      <c r="Y151" s="159">
        <f t="shared" si="90"/>
        <v>0</v>
      </c>
      <c r="Z151" s="159">
        <f t="shared" si="90"/>
        <v>0</v>
      </c>
      <c r="AA151" s="159">
        <f t="shared" si="90"/>
        <v>171776.03312320207</v>
      </c>
      <c r="AB151" s="159">
        <f t="shared" si="90"/>
        <v>247038.41378272901</v>
      </c>
      <c r="AC151" s="159">
        <f t="shared" si="90"/>
        <v>900099.81005504751</v>
      </c>
      <c r="AD151" s="159">
        <f t="shared" si="90"/>
        <v>196272.54861048929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30325409.744328141</v>
      </c>
      <c r="K152" s="160">
        <f t="shared" si="93"/>
        <v>18132054.618241694</v>
      </c>
      <c r="L152" s="160">
        <f t="shared" si="93"/>
        <v>808977.00541586289</v>
      </c>
      <c r="M152" s="160">
        <f t="shared" si="93"/>
        <v>2314177.3573137568</v>
      </c>
      <c r="N152" s="160">
        <f t="shared" si="93"/>
        <v>4740928.9656053809</v>
      </c>
      <c r="O152" s="160">
        <f t="shared" si="93"/>
        <v>-606463.27347644872</v>
      </c>
      <c r="P152" s="160">
        <f t="shared" si="93"/>
        <v>215628.55823110306</v>
      </c>
      <c r="Q152" s="160">
        <f t="shared" si="93"/>
        <v>1731589.8527754359</v>
      </c>
      <c r="R152" s="160">
        <f t="shared" si="93"/>
        <v>748150.82970702392</v>
      </c>
      <c r="S152" s="160">
        <f t="shared" si="93"/>
        <v>5717185.1871883683</v>
      </c>
      <c r="T152" s="160">
        <f t="shared" si="93"/>
        <v>1495147.7057365535</v>
      </c>
      <c r="U152" s="160">
        <f t="shared" si="93"/>
        <v>509450.54295668937</v>
      </c>
      <c r="V152" s="160">
        <f t="shared" si="93"/>
        <v>446834.87285304163</v>
      </c>
      <c r="W152" s="160">
        <f t="shared" si="93"/>
        <v>527291.01916970918</v>
      </c>
      <c r="X152" s="160">
        <f t="shared" si="93"/>
        <v>2076001.3957863713</v>
      </c>
      <c r="Y152" s="160">
        <f t="shared" si="93"/>
        <v>0</v>
      </c>
      <c r="Z152" s="160">
        <f t="shared" si="93"/>
        <v>0</v>
      </c>
      <c r="AA152" s="160">
        <f t="shared" si="93"/>
        <v>485937.86756876059</v>
      </c>
      <c r="AB152" s="160">
        <f t="shared" si="93"/>
        <v>698847.89989910251</v>
      </c>
      <c r="AC152" s="160">
        <f t="shared" si="93"/>
        <v>2546295.7453644727</v>
      </c>
      <c r="AD152" s="160">
        <f t="shared" si="93"/>
        <v>555236.15256419859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7826447.4759470727</v>
      </c>
      <c r="L21" s="138">
        <f>Expenditure!L141</f>
        <v>534048.07811607583</v>
      </c>
      <c r="M21" s="138">
        <f>Expenditure!M141</f>
        <v>8071595.8437966248</v>
      </c>
      <c r="N21" s="138">
        <f>Expenditure!N141</f>
        <v>869577.56362974248</v>
      </c>
      <c r="O21" s="138">
        <f>Expenditure!O141</f>
        <v>334678.0191785018</v>
      </c>
      <c r="P21" s="138">
        <f>Expenditure!P141</f>
        <v>142347.70128115546</v>
      </c>
      <c r="Q21" s="138">
        <f>Expenditure!Q141</f>
        <v>1143113.1253040275</v>
      </c>
      <c r="R21" s="138">
        <f>Expenditure!R141</f>
        <v>493893.53476195736</v>
      </c>
      <c r="S21" s="138">
        <f>Expenditure!S141</f>
        <v>3774213.2854345962</v>
      </c>
      <c r="T21" s="138">
        <f>Expenditure!T141</f>
        <v>987025.28428209061</v>
      </c>
      <c r="U21" s="138">
        <f>Expenditure!U141</f>
        <v>336314.97748363111</v>
      </c>
      <c r="V21" s="138">
        <f>Expenditure!V141</f>
        <v>294979.09518421616</v>
      </c>
      <c r="W21" s="138">
        <f>Expenditure!W141</f>
        <v>348092.40993282793</v>
      </c>
      <c r="X21" s="138">
        <f>Expenditure!X141</f>
        <v>1370477.2177252083</v>
      </c>
      <c r="Y21" s="138">
        <f>Expenditure!Y141</f>
        <v>0</v>
      </c>
      <c r="Z21" s="138">
        <f>Expenditure!Z141</f>
        <v>0</v>
      </c>
      <c r="AA21" s="138">
        <f>Expenditure!AA141</f>
        <v>320793.02937110659</v>
      </c>
      <c r="AB21" s="138">
        <f>Expenditure!AB141</f>
        <v>461346.08936716901</v>
      </c>
      <c r="AC21" s="138">
        <f>Expenditure!AC141</f>
        <v>1680943.1417991857</v>
      </c>
      <c r="AD21" s="138">
        <f>Expenditure!AD141</f>
        <v>366540.45565243717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1450093.49</v>
      </c>
      <c r="AQ21" s="138">
        <f>Expenditure!AQ141</f>
        <v>0</v>
      </c>
      <c r="AR21" s="138">
        <f>Expenditure!AR141</f>
        <v>1826766.6345609063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5413256.6013145372</v>
      </c>
      <c r="K22" s="133">
        <f>Expenditure!K142</f>
        <v>8620583.09869246</v>
      </c>
      <c r="L22" s="133">
        <f>Expenditure!L142</f>
        <v>588236.98111377563</v>
      </c>
      <c r="M22" s="133">
        <f>Expenditure!M142</f>
        <v>8890606.2328220587</v>
      </c>
      <c r="N22" s="133">
        <f>Expenditure!N142</f>
        <v>957812.04321205895</v>
      </c>
      <c r="O22" s="133">
        <f>Expenditure!O142</f>
        <v>368637.19899748487</v>
      </c>
      <c r="P22" s="133">
        <f>Expenditure!P142</f>
        <v>156791.46784966561</v>
      </c>
      <c r="Q22" s="133">
        <f>Expenditure!Q142</f>
        <v>1259102.768935015</v>
      </c>
      <c r="R22" s="133">
        <f>Expenditure!R142</f>
        <v>544008.02808776184</v>
      </c>
      <c r="S22" s="133">
        <f>Expenditure!S142</f>
        <v>4157175.9548978363</v>
      </c>
      <c r="T22" s="133">
        <f>Expenditure!T142</f>
        <v>1087176.9739481548</v>
      </c>
      <c r="U22" s="133">
        <f>Expenditure!U142</f>
        <v>370440.25653308211</v>
      </c>
      <c r="V22" s="133">
        <f>Expenditure!V142</f>
        <v>324910.09621257766</v>
      </c>
      <c r="W22" s="133">
        <f>Expenditure!W142</f>
        <v>383412.72398138017</v>
      </c>
      <c r="X22" s="133">
        <f>Expenditure!X142</f>
        <v>1509537.0890271463</v>
      </c>
      <c r="Y22" s="133">
        <f>Expenditure!Y142</f>
        <v>0</v>
      </c>
      <c r="Z22" s="133">
        <f>Expenditure!Z142</f>
        <v>0</v>
      </c>
      <c r="AA22" s="133">
        <f>Expenditure!AA142</f>
        <v>353343.32411657495</v>
      </c>
      <c r="AB22" s="133">
        <f>Expenditure!AB142</f>
        <v>508158.05164082017</v>
      </c>
      <c r="AC22" s="133">
        <f>Expenditure!AC142</f>
        <v>1851505.4349487675</v>
      </c>
      <c r="AD22" s="133">
        <f>Expenditure!AD142</f>
        <v>403732.659893954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10294998.386753958</v>
      </c>
      <c r="L23" s="133">
        <f>Expenditure!L143</f>
        <v>81506.293703828385</v>
      </c>
      <c r="M23" s="133">
        <f>Expenditure!M143</f>
        <v>624312.60432652803</v>
      </c>
      <c r="N23" s="133">
        <f>Expenditure!N143</f>
        <v>4321110.1631633658</v>
      </c>
      <c r="O23" s="133">
        <f>Expenditure!O143</f>
        <v>-142818.03010542039</v>
      </c>
      <c r="P23" s="133">
        <f>Expenditure!P143</f>
        <v>21725.073123781433</v>
      </c>
      <c r="Q23" s="133">
        <f>Expenditure!Q143</f>
        <v>174461.65981235958</v>
      </c>
      <c r="R23" s="133">
        <f>Expenditure!R143</f>
        <v>75377.916618923817</v>
      </c>
      <c r="S23" s="133">
        <f>Expenditure!S143</f>
        <v>576019.55544658168</v>
      </c>
      <c r="T23" s="133">
        <f>Expenditure!T143</f>
        <v>150639.56975108743</v>
      </c>
      <c r="U23" s="133">
        <f>Expenditure!U143</f>
        <v>51328.313788668478</v>
      </c>
      <c r="V23" s="133">
        <f>Expenditure!V143</f>
        <v>45019.641028178332</v>
      </c>
      <c r="W23" s="133">
        <f>Expenditure!W143</f>
        <v>53125.782794956314</v>
      </c>
      <c r="X23" s="133">
        <f>Expenditure!X143</f>
        <v>209161.91481553792</v>
      </c>
      <c r="Y23" s="133">
        <f>Expenditure!Y143</f>
        <v>0</v>
      </c>
      <c r="Z23" s="133">
        <f>Expenditure!Z143</f>
        <v>0</v>
      </c>
      <c r="AA23" s="133">
        <f>Expenditure!AA143</f>
        <v>48959.357671125756</v>
      </c>
      <c r="AB23" s="133">
        <f>Expenditure!AB143</f>
        <v>70410.533058598856</v>
      </c>
      <c r="AC23" s="133">
        <f>Expenditure!AC143</f>
        <v>256545.15207363374</v>
      </c>
      <c r="AD23" s="133">
        <f>Expenditure!AD143</f>
        <v>55941.319250004301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14738915.569099298</v>
      </c>
      <c r="K24" s="133">
        <f>Expenditure!K144</f>
        <v>17444479.374713965</v>
      </c>
      <c r="L24" s="133">
        <f>Expenditure!L144</f>
        <v>264398.87379363185</v>
      </c>
      <c r="M24" s="133">
        <f>Expenditure!M144</f>
        <v>6505264.8400240289</v>
      </c>
      <c r="N24" s="133">
        <f>Expenditure!N144</f>
        <v>652377.35956535337</v>
      </c>
      <c r="O24" s="133">
        <f>Expenditure!O144</f>
        <v>3376707.2235417957</v>
      </c>
      <c r="P24" s="133">
        <f>Expenditure!P144</f>
        <v>70474.126671549384</v>
      </c>
      <c r="Q24" s="133">
        <f>Expenditure!Q144</f>
        <v>565937.47891629336</v>
      </c>
      <c r="R24" s="133">
        <f>Expenditure!R144</f>
        <v>244518.98567947801</v>
      </c>
      <c r="S24" s="133">
        <f>Expenditure!S144</f>
        <v>1868554.1302687293</v>
      </c>
      <c r="T24" s="133">
        <f>Expenditure!T144</f>
        <v>488660.82336748409</v>
      </c>
      <c r="U24" s="133">
        <f>Expenditure!U144</f>
        <v>166504.29976320523</v>
      </c>
      <c r="V24" s="133">
        <f>Expenditure!V144</f>
        <v>146039.54916287449</v>
      </c>
      <c r="W24" s="133">
        <f>Expenditure!W144</f>
        <v>172335.12287323875</v>
      </c>
      <c r="X24" s="133">
        <f>Expenditure!X144</f>
        <v>678501.89481932262</v>
      </c>
      <c r="Y24" s="133">
        <f>Expenditure!Y144</f>
        <v>0</v>
      </c>
      <c r="Z24" s="133">
        <f>Expenditure!Z144</f>
        <v>0</v>
      </c>
      <c r="AA24" s="133">
        <f>Expenditure!AA144</f>
        <v>158819.62535240682</v>
      </c>
      <c r="AB24" s="133">
        <f>Expenditure!AB144</f>
        <v>228405.25311517625</v>
      </c>
      <c r="AC24" s="133">
        <f>Expenditure!AC144</f>
        <v>832208.73141356872</v>
      </c>
      <c r="AD24" s="133">
        <f>Expenditure!AD144</f>
        <v>181468.46257022754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30325409.744328141</v>
      </c>
      <c r="K25" s="145">
        <f>Expenditure!K145</f>
        <v>18345159.149511326</v>
      </c>
      <c r="L25" s="145">
        <f>Expenditure!L145</f>
        <v>928751.06495268748</v>
      </c>
      <c r="M25" s="145">
        <f>Expenditure!M145</f>
        <v>2422644.6884674057</v>
      </c>
      <c r="N25" s="145">
        <f>Expenditure!N145</f>
        <v>4805839.0514134774</v>
      </c>
      <c r="O25" s="145">
        <f>Expenditure!O145</f>
        <v>-816335.35161236289</v>
      </c>
      <c r="P25" s="145">
        <f>Expenditure!P145</f>
        <v>247553.70270184771</v>
      </c>
      <c r="Q25" s="145">
        <f>Expenditure!Q145</f>
        <v>1987962.462542101</v>
      </c>
      <c r="R25" s="145">
        <f>Expenditure!R145</f>
        <v>858919.19694113266</v>
      </c>
      <c r="S25" s="145">
        <f>Expenditure!S145</f>
        <v>6563649.888173705</v>
      </c>
      <c r="T25" s="145">
        <f>Expenditure!T145</f>
        <v>1716513.5902108334</v>
      </c>
      <c r="U25" s="145">
        <f>Expenditure!U145</f>
        <v>584877.85331861337</v>
      </c>
      <c r="V25" s="145">
        <f>Expenditure!V145</f>
        <v>512991.54517615365</v>
      </c>
      <c r="W25" s="145">
        <f>Expenditure!W145</f>
        <v>605359.72260683577</v>
      </c>
      <c r="X25" s="145">
        <f>Expenditure!X145</f>
        <v>2383366.2690927843</v>
      </c>
      <c r="Y25" s="145">
        <f>Expenditure!Y145</f>
        <v>0</v>
      </c>
      <c r="Z25" s="145">
        <f>Expenditure!Z145</f>
        <v>0</v>
      </c>
      <c r="AA25" s="145">
        <f>Expenditure!AA145</f>
        <v>557883.98061242944</v>
      </c>
      <c r="AB25" s="145">
        <f>Expenditure!AB145</f>
        <v>802316.66280500381</v>
      </c>
      <c r="AC25" s="145">
        <f>Expenditure!AC145</f>
        <v>2923290.6119205002</v>
      </c>
      <c r="AD25" s="145">
        <f>Expenditure!AD145</f>
        <v>637442.30619897996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7903963.3613484222</v>
      </c>
      <c r="L28" s="138">
        <f>Expenditure!L148</f>
        <v>577615.3932632308</v>
      </c>
      <c r="M28" s="138">
        <f>Expenditure!M148</f>
        <v>8111050.3836011225</v>
      </c>
      <c r="N28" s="138">
        <f>Expenditure!N148</f>
        <v>893188.33691041893</v>
      </c>
      <c r="O28" s="138">
        <f>Expenditure!O148</f>
        <v>258337.92513731658</v>
      </c>
      <c r="P28" s="138">
        <f>Expenditure!P148</f>
        <v>153960.33957407193</v>
      </c>
      <c r="Q28" s="138">
        <f>Expenditure!Q148</f>
        <v>1236367.5939927909</v>
      </c>
      <c r="R28" s="138">
        <f>Expenditure!R148</f>
        <v>534185.06685401686</v>
      </c>
      <c r="S28" s="138">
        <f>Expenditure!S148</f>
        <v>4082111.2938295798</v>
      </c>
      <c r="T28" s="138">
        <f>Expenditure!T148</f>
        <v>1067546.2024927195</v>
      </c>
      <c r="U28" s="138">
        <f>Expenditure!U148</f>
        <v>363751.34737831505</v>
      </c>
      <c r="V28" s="138">
        <f>Expenditure!V148</f>
        <v>319043.30911613134</v>
      </c>
      <c r="W28" s="138">
        <f>Expenditure!W148</f>
        <v>376489.57555389765</v>
      </c>
      <c r="X28" s="138">
        <f>Expenditure!X148</f>
        <v>1482279.9098297434</v>
      </c>
      <c r="Y28" s="138">
        <f>Expenditure!Y148</f>
        <v>0</v>
      </c>
      <c r="Z28" s="138">
        <f>Expenditure!Z148</f>
        <v>0</v>
      </c>
      <c r="AA28" s="138">
        <f>Expenditure!AA148</f>
        <v>346963.12824483356</v>
      </c>
      <c r="AB28" s="138">
        <f>Expenditure!AB148</f>
        <v>498982.42079686164</v>
      </c>
      <c r="AC28" s="138">
        <f>Expenditure!AC148</f>
        <v>1818073.453851908</v>
      </c>
      <c r="AD28" s="138">
        <f>Expenditure!AD148</f>
        <v>396442.60154522816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1450093.49</v>
      </c>
      <c r="AQ28" s="138">
        <f>Expenditure!AQ148</f>
        <v>0</v>
      </c>
      <c r="AR28" s="138">
        <f>Expenditure!AR148</f>
        <v>1826766.6345609063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5413256.6013145372</v>
      </c>
      <c r="K29" s="133">
        <f>Expenditure!K149</f>
        <v>8705964.3822984286</v>
      </c>
      <c r="L29" s="133">
        <f>Expenditure!L149</f>
        <v>636224.99378072645</v>
      </c>
      <c r="M29" s="133">
        <f>Expenditure!M149</f>
        <v>8934064.1541906781</v>
      </c>
      <c r="N29" s="133">
        <f>Expenditure!N149</f>
        <v>983818.55941446009</v>
      </c>
      <c r="O29" s="133">
        <f>Expenditure!O149</f>
        <v>284551.01219733641</v>
      </c>
      <c r="P29" s="133">
        <f>Expenditure!P149</f>
        <v>169582.41977348606</v>
      </c>
      <c r="Q29" s="133">
        <f>Expenditure!Q149</f>
        <v>1361819.601715985</v>
      </c>
      <c r="R29" s="133">
        <f>Expenditure!R149</f>
        <v>588387.86985386314</v>
      </c>
      <c r="S29" s="133">
        <f>Expenditure!S149</f>
        <v>4496315.8233308867</v>
      </c>
      <c r="T29" s="133">
        <f>Expenditure!T149</f>
        <v>1175868.2056661255</v>
      </c>
      <c r="U29" s="133">
        <f>Expenditure!U149</f>
        <v>400660.54579337215</v>
      </c>
      <c r="V29" s="133">
        <f>Expenditure!V149</f>
        <v>351416.06287782831</v>
      </c>
      <c r="W29" s="133">
        <f>Expenditure!W149</f>
        <v>414691.29919141083</v>
      </c>
      <c r="X29" s="133">
        <f>Expenditure!X149</f>
        <v>1632684.20026845</v>
      </c>
      <c r="Y29" s="133">
        <f>Expenditure!Y149</f>
        <v>0</v>
      </c>
      <c r="Z29" s="133">
        <f>Expenditure!Z149</f>
        <v>0</v>
      </c>
      <c r="AA29" s="133">
        <f>Expenditure!AA149</f>
        <v>382168.85610095225</v>
      </c>
      <c r="AB29" s="133">
        <f>Expenditure!AB149</f>
        <v>549613.27428387967</v>
      </c>
      <c r="AC29" s="133">
        <f>Expenditure!AC149</f>
        <v>2002550.1144196501</v>
      </c>
      <c r="AD29" s="133">
        <f>Expenditure!AD149</f>
        <v>436668.92303125153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10306828.843188746</v>
      </c>
      <c r="L30" s="133">
        <f>Expenditure!L150</f>
        <v>88155.527227517727</v>
      </c>
      <c r="M30" s="133">
        <f>Expenditure!M150</f>
        <v>630334.14703219396</v>
      </c>
      <c r="N30" s="133">
        <f>Expenditure!N150</f>
        <v>4324713.6339002661</v>
      </c>
      <c r="O30" s="133">
        <f>Expenditure!O150</f>
        <v>-154469.03753577825</v>
      </c>
      <c r="P30" s="133">
        <f>Expenditure!P150</f>
        <v>23497.391284194418</v>
      </c>
      <c r="Q30" s="133">
        <f>Expenditure!Q150</f>
        <v>188694.13517479086</v>
      </c>
      <c r="R30" s="133">
        <f>Expenditure!R150</f>
        <v>81527.20089321128</v>
      </c>
      <c r="S30" s="133">
        <f>Expenditure!S150</f>
        <v>623010.87800988625</v>
      </c>
      <c r="T30" s="133">
        <f>Expenditure!T150</f>
        <v>162928.65359561541</v>
      </c>
      <c r="U30" s="133">
        <f>Expenditure!U150</f>
        <v>55515.646192693974</v>
      </c>
      <c r="V30" s="133">
        <f>Expenditure!V150</f>
        <v>48692.31577200567</v>
      </c>
      <c r="W30" s="133">
        <f>Expenditure!W150</f>
        <v>57459.751619695911</v>
      </c>
      <c r="X30" s="133">
        <f>Expenditure!X150</f>
        <v>226225.21572974947</v>
      </c>
      <c r="Y30" s="133">
        <f>Expenditure!Y150</f>
        <v>0</v>
      </c>
      <c r="Z30" s="133">
        <f>Expenditure!Z150</f>
        <v>0</v>
      </c>
      <c r="AA30" s="133">
        <f>Expenditure!AA150</f>
        <v>52953.432085895212</v>
      </c>
      <c r="AB30" s="133">
        <f>Expenditure!AB150</f>
        <v>76154.581224195674</v>
      </c>
      <c r="AC30" s="133">
        <f>Expenditure!AC150</f>
        <v>277473.94846457872</v>
      </c>
      <c r="AD30" s="133">
        <f>Expenditure!AD150</f>
        <v>60504.977814435682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14738915.569099298</v>
      </c>
      <c r="K31" s="133">
        <f>Expenditure!K151</f>
        <v>17482856.280541491</v>
      </c>
      <c r="L31" s="133">
        <f>Expenditure!L151</f>
        <v>285968.37199266168</v>
      </c>
      <c r="M31" s="133">
        <f>Expenditure!M151</f>
        <v>6524798.1672988953</v>
      </c>
      <c r="N31" s="133">
        <f>Expenditure!N151</f>
        <v>664066.68515347166</v>
      </c>
      <c r="O31" s="133">
        <f>Expenditure!O151</f>
        <v>3338912.4336775728</v>
      </c>
      <c r="P31" s="133">
        <f>Expenditure!P151</f>
        <v>76223.362765144266</v>
      </c>
      <c r="Q31" s="133">
        <f>Expenditure!Q151</f>
        <v>612106.31185079459</v>
      </c>
      <c r="R31" s="133">
        <f>Expenditure!R151</f>
        <v>264466.69478113879</v>
      </c>
      <c r="S31" s="133">
        <f>Expenditure!S151</f>
        <v>2020989.6318627298</v>
      </c>
      <c r="T31" s="133">
        <f>Expenditure!T151</f>
        <v>528525.47406863712</v>
      </c>
      <c r="U31" s="133">
        <f>Expenditure!U151</f>
        <v>180087.61856613</v>
      </c>
      <c r="V31" s="133">
        <f>Expenditure!V151</f>
        <v>157953.36614499363</v>
      </c>
      <c r="W31" s="133">
        <f>Expenditure!W151</f>
        <v>186394.11665452557</v>
      </c>
      <c r="X31" s="133">
        <f>Expenditure!X151</f>
        <v>733853.66386568605</v>
      </c>
      <c r="Y31" s="133">
        <f>Expenditure!Y151</f>
        <v>0</v>
      </c>
      <c r="Z31" s="133">
        <f>Expenditure!Z151</f>
        <v>0</v>
      </c>
      <c r="AA31" s="133">
        <f>Expenditure!AA151</f>
        <v>171776.03312320207</v>
      </c>
      <c r="AB31" s="133">
        <f>Expenditure!AB151</f>
        <v>247038.41378272901</v>
      </c>
      <c r="AC31" s="133">
        <f>Expenditure!AC151</f>
        <v>900099.81005504751</v>
      </c>
      <c r="AD31" s="133">
        <f>Expenditure!AD151</f>
        <v>196272.54861048929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30325409.744328141</v>
      </c>
      <c r="K32" s="145">
        <f>Expenditure!K152</f>
        <v>18132054.618241694</v>
      </c>
      <c r="L32" s="145">
        <f>Expenditure!L152</f>
        <v>808977.00541586289</v>
      </c>
      <c r="M32" s="145">
        <f>Expenditure!M152</f>
        <v>2314177.3573137568</v>
      </c>
      <c r="N32" s="145">
        <f>Expenditure!N152</f>
        <v>4740928.9656053809</v>
      </c>
      <c r="O32" s="145">
        <f>Expenditure!O152</f>
        <v>-606463.27347644872</v>
      </c>
      <c r="P32" s="145">
        <f>Expenditure!P152</f>
        <v>215628.55823110306</v>
      </c>
      <c r="Q32" s="145">
        <f>Expenditure!Q152</f>
        <v>1731589.8527754359</v>
      </c>
      <c r="R32" s="145">
        <f>Expenditure!R152</f>
        <v>748150.82970702392</v>
      </c>
      <c r="S32" s="145">
        <f>Expenditure!S152</f>
        <v>5717185.1871883683</v>
      </c>
      <c r="T32" s="145">
        <f>Expenditure!T152</f>
        <v>1495147.7057365535</v>
      </c>
      <c r="U32" s="145">
        <f>Expenditure!U152</f>
        <v>509450.54295668937</v>
      </c>
      <c r="V32" s="145">
        <f>Expenditure!V152</f>
        <v>446834.87285304163</v>
      </c>
      <c r="W32" s="145">
        <f>Expenditure!W152</f>
        <v>527291.01916970918</v>
      </c>
      <c r="X32" s="145">
        <f>Expenditure!X152</f>
        <v>2076001.3957863713</v>
      </c>
      <c r="Y32" s="145">
        <f>Expenditure!Y152</f>
        <v>0</v>
      </c>
      <c r="Z32" s="145">
        <f>Expenditure!Z152</f>
        <v>0</v>
      </c>
      <c r="AA32" s="145">
        <f>Expenditure!AA152</f>
        <v>485937.86756876059</v>
      </c>
      <c r="AB32" s="145">
        <f>Expenditure!AB152</f>
        <v>698847.89989910251</v>
      </c>
      <c r="AC32" s="145">
        <f>Expenditure!AC152</f>
        <v>2546295.7453644727</v>
      </c>
      <c r="AD32" s="145">
        <f>Expenditure!AD152</f>
        <v>555236.15256419859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16340266.88022944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14388927.266854715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4584732.8376159705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11013134.277096141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15283031.29360255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61610092.555398814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16816926.912412059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14913953.139689628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4657480.5810719607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11249121.224443842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13972610.697781328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61610092.555398807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7.4505805969238281E-9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0.26522061893571303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0.2335482170216904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7.4415288915423261E-2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0.17875536004418929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0.24806051508298405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0.27295733888551699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0.24206996810269746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7.5596065318097497E-2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0.18258568941977829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0.22679093827390992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8" ma:contentTypeDescription="Create a new document." ma:contentTypeScope="" ma:versionID="e1d8423f53ac4c8d2986e8061fdb5b45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57702440390c1dc59e45f9fc1173653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schemas.microsoft.com/office/2006/metadata/properties"/>
    <ds:schemaRef ds:uri="http://purl.org/dc/elements/1.1/"/>
    <ds:schemaRef ds:uri="df11e38d-df47-44a9-bb81-9cb5331e96c9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376DF6-0BFA-4D95-B80A-A7318B11F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2024-12-20T10:30:51Z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