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6\TME\SWEB\"/>
    </mc:Choice>
  </mc:AlternateContent>
  <bookViews>
    <workbookView xWindow="-105" yWindow="-105" windowWidth="23250" windowHeight="1257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I17" i="1" l="1"/>
  <c r="H17" i="1"/>
  <c r="G17" i="1"/>
  <c r="F17" i="1"/>
  <c r="E17" i="1"/>
  <c r="D17" i="1"/>
  <c r="C17" i="1"/>
  <c r="B17" i="1"/>
  <c r="A33" i="1" l="1"/>
  <c r="A52" i="1" s="1"/>
  <c r="A34" i="1"/>
  <c r="A53" i="1" s="1"/>
  <c r="A31" i="1" l="1"/>
  <c r="A50" i="1" s="1"/>
  <c r="A30" i="1"/>
  <c r="A49" i="1" s="1"/>
  <c r="A21" i="1"/>
  <c r="A40" i="1" s="1"/>
  <c r="A22" i="1"/>
  <c r="A41" i="1" s="1"/>
  <c r="A23" i="1"/>
  <c r="A42" i="1" s="1"/>
  <c r="A24" i="1"/>
  <c r="A43" i="1" s="1"/>
  <c r="A25" i="1"/>
  <c r="A44" i="1" s="1"/>
  <c r="A26" i="1"/>
  <c r="A45" i="1" s="1"/>
  <c r="A27" i="1"/>
  <c r="A46" i="1" s="1"/>
  <c r="A28" i="1"/>
  <c r="A47" i="1" s="1"/>
  <c r="A32" i="1"/>
  <c r="A51" i="1" s="1"/>
  <c r="A29" i="1"/>
  <c r="A48" i="1" s="1"/>
  <c r="A20" i="1"/>
  <c r="A39" i="1" s="1"/>
  <c r="C20" i="1" l="1"/>
  <c r="C26" i="1" l="1"/>
  <c r="C45" i="1" s="1"/>
  <c r="C32" i="1"/>
  <c r="C51" i="1" s="1"/>
  <c r="C21" i="1"/>
  <c r="C40" i="1" s="1"/>
  <c r="C25" i="1"/>
  <c r="C44" i="1" s="1"/>
  <c r="C28" i="1"/>
  <c r="C47" i="1" s="1"/>
  <c r="C23" i="1"/>
  <c r="C42" i="1" s="1"/>
  <c r="C30" i="1"/>
  <c r="C49" i="1" s="1"/>
  <c r="C31" i="1"/>
  <c r="C50" i="1" s="1"/>
  <c r="C39" i="1"/>
  <c r="R20" i="1"/>
  <c r="C24" i="1"/>
  <c r="C43" i="1" s="1"/>
  <c r="C29" i="1"/>
  <c r="C48" i="1" s="1"/>
  <c r="C22" i="1"/>
  <c r="C41" i="1" s="1"/>
  <c r="C27" i="1"/>
  <c r="C46" i="1" s="1"/>
  <c r="M20" i="1"/>
  <c r="M27" i="1" l="1"/>
  <c r="M22" i="1"/>
  <c r="M28" i="1"/>
  <c r="M25" i="1"/>
  <c r="M32" i="1"/>
  <c r="R22" i="1"/>
  <c r="R41" i="1" s="1"/>
  <c r="M31" i="1"/>
  <c r="M24" i="1"/>
  <c r="R31" i="1"/>
  <c r="R50" i="1" s="1"/>
  <c r="R28" i="1"/>
  <c r="R47" i="1" s="1"/>
  <c r="R24" i="1"/>
  <c r="R43" i="1" s="1"/>
  <c r="R26" i="1"/>
  <c r="R45" i="1" s="1"/>
  <c r="M23" i="1"/>
  <c r="R21" i="1"/>
  <c r="R40" i="1" s="1"/>
  <c r="R27" i="1"/>
  <c r="R46" i="1" s="1"/>
  <c r="R29" i="1"/>
  <c r="R48" i="1" s="1"/>
  <c r="M21" i="1"/>
  <c r="M30" i="1"/>
  <c r="M26" i="1"/>
  <c r="R25" i="1"/>
  <c r="R44" i="1" s="1"/>
  <c r="R30" i="1"/>
  <c r="R49" i="1" s="1"/>
  <c r="R32" i="1"/>
  <c r="R51" i="1" s="1"/>
  <c r="M29" i="1"/>
  <c r="R39" i="1"/>
  <c r="R23" i="1"/>
  <c r="R42" i="1" s="1"/>
  <c r="H20" i="1" l="1"/>
  <c r="H23" i="1" l="1"/>
  <c r="H42" i="1" s="1"/>
  <c r="H25" i="1"/>
  <c r="H44" i="1" s="1"/>
  <c r="H28" i="1"/>
  <c r="H47" i="1" s="1"/>
  <c r="H29" i="1"/>
  <c r="H48" i="1" s="1"/>
  <c r="H24" i="1"/>
  <c r="H43" i="1" s="1"/>
  <c r="H32" i="1"/>
  <c r="H51" i="1" s="1"/>
  <c r="H21" i="1"/>
  <c r="H40" i="1" s="1"/>
  <c r="H27" i="1"/>
  <c r="H46" i="1" s="1"/>
  <c r="H30" i="1"/>
  <c r="H49" i="1" s="1"/>
  <c r="H26" i="1"/>
  <c r="H45" i="1" s="1"/>
  <c r="H39" i="1"/>
  <c r="H31" i="1"/>
  <c r="H50" i="1" s="1"/>
  <c r="H22" i="1"/>
  <c r="H41" i="1" s="1"/>
  <c r="W26" i="1" l="1"/>
  <c r="W45" i="1" s="1"/>
  <c r="W20" i="1"/>
  <c r="W22" i="1" l="1"/>
  <c r="W41" i="1" s="1"/>
  <c r="W30" i="1"/>
  <c r="W49" i="1" s="1"/>
  <c r="W31" i="1"/>
  <c r="W50" i="1" s="1"/>
  <c r="W23" i="1"/>
  <c r="W42" i="1" s="1"/>
  <c r="D20" i="1"/>
  <c r="W39" i="1"/>
  <c r="W29" i="1"/>
  <c r="W48" i="1" s="1"/>
  <c r="W21" i="1"/>
  <c r="W40" i="1" s="1"/>
  <c r="W24" i="1"/>
  <c r="W43" i="1" s="1"/>
  <c r="W32" i="1"/>
  <c r="W51" i="1" s="1"/>
  <c r="W25" i="1"/>
  <c r="W44" i="1" s="1"/>
  <c r="G20" i="1"/>
  <c r="W27" i="1"/>
  <c r="W46" i="1" s="1"/>
  <c r="W28" i="1"/>
  <c r="W47" i="1" s="1"/>
  <c r="G31" i="1" l="1"/>
  <c r="G50" i="1" s="1"/>
  <c r="D22" i="1"/>
  <c r="D41" i="1" s="1"/>
  <c r="D26" i="1"/>
  <c r="D45" i="1" s="1"/>
  <c r="D24" i="1"/>
  <c r="D43" i="1" s="1"/>
  <c r="G28" i="1"/>
  <c r="G47" i="1" s="1"/>
  <c r="G30" i="1"/>
  <c r="G49" i="1" s="1"/>
  <c r="D28" i="1"/>
  <c r="D47" i="1" s="1"/>
  <c r="G21" i="1"/>
  <c r="G40" i="1" s="1"/>
  <c r="G25" i="1"/>
  <c r="G44" i="1" s="1"/>
  <c r="G23" i="1"/>
  <c r="G42" i="1" s="1"/>
  <c r="D31" i="1"/>
  <c r="D50" i="1" s="1"/>
  <c r="J22" i="1"/>
  <c r="J41" i="1" s="1"/>
  <c r="J20" i="1"/>
  <c r="G22" i="1"/>
  <c r="G41" i="1" s="1"/>
  <c r="G39" i="1"/>
  <c r="G29" i="1"/>
  <c r="G48" i="1" s="1"/>
  <c r="D27" i="1"/>
  <c r="D46" i="1" s="1"/>
  <c r="D32" i="1"/>
  <c r="D51" i="1" s="1"/>
  <c r="K20" i="1"/>
  <c r="D39" i="1"/>
  <c r="F20" i="1"/>
  <c r="F21" i="1"/>
  <c r="F40" i="1" s="1"/>
  <c r="G26" i="1"/>
  <c r="G45" i="1" s="1"/>
  <c r="E20" i="1"/>
  <c r="L20" i="1"/>
  <c r="P20" i="1"/>
  <c r="G24" i="1"/>
  <c r="G43" i="1" s="1"/>
  <c r="G32" i="1"/>
  <c r="G51" i="1" s="1"/>
  <c r="D29" i="1"/>
  <c r="D48" i="1" s="1"/>
  <c r="S20" i="1"/>
  <c r="N20" i="1"/>
  <c r="G27" i="1"/>
  <c r="G46" i="1" s="1"/>
  <c r="D21" i="1"/>
  <c r="D40" i="1" s="1"/>
  <c r="Q20" i="1"/>
  <c r="V20" i="1"/>
  <c r="D30" i="1"/>
  <c r="D49" i="1" s="1"/>
  <c r="D23" i="1"/>
  <c r="D42" i="1" s="1"/>
  <c r="D25" i="1"/>
  <c r="D44" i="1" s="1"/>
  <c r="V30" i="1" l="1"/>
  <c r="V49" i="1" s="1"/>
  <c r="J26" i="1"/>
  <c r="J45" i="1" s="1"/>
  <c r="V32" i="1"/>
  <c r="V51" i="1" s="1"/>
  <c r="N23" i="1"/>
  <c r="N42" i="1" s="1"/>
  <c r="J32" i="1"/>
  <c r="J51" i="1" s="1"/>
  <c r="V26" i="1"/>
  <c r="V45" i="1" s="1"/>
  <c r="J27" i="1"/>
  <c r="J46" i="1" s="1"/>
  <c r="V29" i="1"/>
  <c r="V48" i="1" s="1"/>
  <c r="S30" i="1"/>
  <c r="S49" i="1" s="1"/>
  <c r="J29" i="1"/>
  <c r="J48" i="1" s="1"/>
  <c r="N32" i="1"/>
  <c r="N51" i="1" s="1"/>
  <c r="F22" i="1"/>
  <c r="F41" i="1" s="1"/>
  <c r="V21" i="1"/>
  <c r="V40" i="1" s="1"/>
  <c r="V27" i="1"/>
  <c r="V46" i="1" s="1"/>
  <c r="V31" i="1"/>
  <c r="V50" i="1" s="1"/>
  <c r="Q24" i="1"/>
  <c r="Q43" i="1" s="1"/>
  <c r="N24" i="1"/>
  <c r="N43" i="1" s="1"/>
  <c r="S22" i="1"/>
  <c r="S41" i="1" s="1"/>
  <c r="P21" i="1"/>
  <c r="P40" i="1" s="1"/>
  <c r="L24" i="1"/>
  <c r="L43" i="1" s="1"/>
  <c r="L26" i="1"/>
  <c r="L45" i="1" s="1"/>
  <c r="E26" i="1"/>
  <c r="E45" i="1" s="1"/>
  <c r="E31" i="1"/>
  <c r="E50" i="1" s="1"/>
  <c r="F25" i="1"/>
  <c r="F44" i="1" s="1"/>
  <c r="F27" i="1"/>
  <c r="F46" i="1" s="1"/>
  <c r="F32" i="1"/>
  <c r="F51" i="1" s="1"/>
  <c r="K22" i="1"/>
  <c r="K41" i="1" s="1"/>
  <c r="Q27" i="1"/>
  <c r="Q46" i="1" s="1"/>
  <c r="L21" i="1"/>
  <c r="L40" i="1" s="1"/>
  <c r="L28" i="1"/>
  <c r="L47" i="1" s="1"/>
  <c r="Q32" i="1"/>
  <c r="Q51" i="1" s="1"/>
  <c r="Q25" i="1"/>
  <c r="Q44" i="1" s="1"/>
  <c r="N29" i="1"/>
  <c r="N48" i="1" s="1"/>
  <c r="N25" i="1"/>
  <c r="N44" i="1" s="1"/>
  <c r="S25" i="1"/>
  <c r="S44" i="1" s="1"/>
  <c r="S32" i="1"/>
  <c r="S51" i="1" s="1"/>
  <c r="P26" i="1"/>
  <c r="P45" i="1" s="1"/>
  <c r="P28" i="1"/>
  <c r="P47" i="1" s="1"/>
  <c r="L30" i="1"/>
  <c r="L49" i="1" s="1"/>
  <c r="L32" i="1"/>
  <c r="L51" i="1" s="1"/>
  <c r="F28" i="1"/>
  <c r="F47" i="1" s="1"/>
  <c r="K27" i="1"/>
  <c r="K46" i="1" s="1"/>
  <c r="K23" i="1"/>
  <c r="K42" i="1" s="1"/>
  <c r="V23" i="1"/>
  <c r="V42" i="1" s="1"/>
  <c r="Q30" i="1"/>
  <c r="Q49" i="1" s="1"/>
  <c r="N28" i="1"/>
  <c r="N47" i="1" s="1"/>
  <c r="P24" i="1"/>
  <c r="P43" i="1" s="1"/>
  <c r="P31" i="1"/>
  <c r="P50" i="1" s="1"/>
  <c r="Q22" i="1"/>
  <c r="Q41" i="1" s="1"/>
  <c r="L23" i="1"/>
  <c r="L42" i="1" s="1"/>
  <c r="E30" i="1"/>
  <c r="E49" i="1" s="1"/>
  <c r="E23" i="1"/>
  <c r="E42" i="1" s="1"/>
  <c r="E28" i="1"/>
  <c r="E47" i="1" s="1"/>
  <c r="F31" i="1"/>
  <c r="F50" i="1" s="1"/>
  <c r="F24" i="1"/>
  <c r="F43" i="1" s="1"/>
  <c r="K30" i="1"/>
  <c r="K49" i="1" s="1"/>
  <c r="K32" i="1"/>
  <c r="K51" i="1" s="1"/>
  <c r="J24" i="1"/>
  <c r="J43" i="1" s="1"/>
  <c r="J28" i="1"/>
  <c r="J47" i="1" s="1"/>
  <c r="N30" i="1"/>
  <c r="N49" i="1" s="1"/>
  <c r="S39" i="1"/>
  <c r="P27" i="1"/>
  <c r="P46" i="1" s="1"/>
  <c r="J39" i="1"/>
  <c r="I20" i="1"/>
  <c r="I23" i="1"/>
  <c r="I42" i="1" s="1"/>
  <c r="Q28" i="1"/>
  <c r="Q47" i="1" s="1"/>
  <c r="S28" i="1"/>
  <c r="S47" i="1" s="1"/>
  <c r="S24" i="1"/>
  <c r="S43" i="1" s="1"/>
  <c r="P29" i="1"/>
  <c r="P48" i="1" s="1"/>
  <c r="L31" i="1"/>
  <c r="L50" i="1" s="1"/>
  <c r="E39" i="1"/>
  <c r="E29" i="1"/>
  <c r="E48" i="1" s="1"/>
  <c r="E21" i="1"/>
  <c r="E40" i="1" s="1"/>
  <c r="F23" i="1"/>
  <c r="F42" i="1" s="1"/>
  <c r="K26" i="1"/>
  <c r="K45" i="1" s="1"/>
  <c r="V39" i="1"/>
  <c r="V25" i="1"/>
  <c r="V44" i="1" s="1"/>
  <c r="Q23" i="1"/>
  <c r="Q42" i="1" s="1"/>
  <c r="Q31" i="1"/>
  <c r="Q50" i="1" s="1"/>
  <c r="N31" i="1"/>
  <c r="N50" i="1" s="1"/>
  <c r="N22" i="1"/>
  <c r="N41" i="1" s="1"/>
  <c r="S31" i="1"/>
  <c r="S50" i="1" s="1"/>
  <c r="P32" i="1"/>
  <c r="P51" i="1" s="1"/>
  <c r="L22" i="1"/>
  <c r="L41" i="1" s="1"/>
  <c r="E24" i="1"/>
  <c r="E43" i="1" s="1"/>
  <c r="E32" i="1"/>
  <c r="E51" i="1" s="1"/>
  <c r="E25" i="1"/>
  <c r="E44" i="1" s="1"/>
  <c r="F39" i="1"/>
  <c r="F26" i="1"/>
  <c r="F45" i="1" s="1"/>
  <c r="K39" i="1"/>
  <c r="K29" i="1"/>
  <c r="K48" i="1" s="1"/>
  <c r="K21" i="1"/>
  <c r="K40" i="1" s="1"/>
  <c r="J23" i="1"/>
  <c r="J42" i="1" s="1"/>
  <c r="J21" i="1"/>
  <c r="J40" i="1" s="1"/>
  <c r="V28" i="1"/>
  <c r="V47" i="1" s="1"/>
  <c r="Q26" i="1"/>
  <c r="Q45" i="1" s="1"/>
  <c r="N26" i="1"/>
  <c r="N45" i="1" s="1"/>
  <c r="N39" i="1"/>
  <c r="S21" i="1"/>
  <c r="S40" i="1" s="1"/>
  <c r="S27" i="1"/>
  <c r="S46" i="1" s="1"/>
  <c r="S23" i="1"/>
  <c r="S42" i="1" s="1"/>
  <c r="P39" i="1"/>
  <c r="P22" i="1"/>
  <c r="P41" i="1" s="1"/>
  <c r="L25" i="1"/>
  <c r="L44" i="1" s="1"/>
  <c r="L39" i="1"/>
  <c r="F29" i="1"/>
  <c r="F48" i="1" s="1"/>
  <c r="K25" i="1"/>
  <c r="K44" i="1" s="1"/>
  <c r="J25" i="1"/>
  <c r="J44" i="1" s="1"/>
  <c r="B20" i="1"/>
  <c r="B39" i="1" s="1"/>
  <c r="U20" i="1"/>
  <c r="S26" i="1"/>
  <c r="S45" i="1" s="1"/>
  <c r="K24" i="1"/>
  <c r="K43" i="1" s="1"/>
  <c r="K28" i="1"/>
  <c r="K47" i="1" s="1"/>
  <c r="V24" i="1"/>
  <c r="V43" i="1" s="1"/>
  <c r="V22" i="1"/>
  <c r="V41" i="1" s="1"/>
  <c r="Q39" i="1"/>
  <c r="Q29" i="1"/>
  <c r="Q48" i="1" s="1"/>
  <c r="Q21" i="1"/>
  <c r="Q40" i="1" s="1"/>
  <c r="N21" i="1"/>
  <c r="N40" i="1" s="1"/>
  <c r="N27" i="1"/>
  <c r="N46" i="1" s="1"/>
  <c r="S29" i="1"/>
  <c r="S48" i="1" s="1"/>
  <c r="P30" i="1"/>
  <c r="P49" i="1" s="1"/>
  <c r="P23" i="1"/>
  <c r="P42" i="1" s="1"/>
  <c r="P25" i="1"/>
  <c r="P44" i="1" s="1"/>
  <c r="L27" i="1"/>
  <c r="L46" i="1" s="1"/>
  <c r="L29" i="1"/>
  <c r="L48" i="1" s="1"/>
  <c r="E22" i="1"/>
  <c r="E41" i="1" s="1"/>
  <c r="E27" i="1"/>
  <c r="E46" i="1" s="1"/>
  <c r="F30" i="1"/>
  <c r="F49" i="1" s="1"/>
  <c r="K31" i="1"/>
  <c r="K50" i="1" s="1"/>
  <c r="J30" i="1"/>
  <c r="J49" i="1" s="1"/>
  <c r="J31" i="1"/>
  <c r="J50" i="1" s="1"/>
  <c r="I30" i="1" l="1"/>
  <c r="I49" i="1" s="1"/>
  <c r="U24" i="1"/>
  <c r="U43" i="1" s="1"/>
  <c r="B23" i="1"/>
  <c r="B42" i="1" s="1"/>
  <c r="U21" i="1"/>
  <c r="U40" i="1" s="1"/>
  <c r="I27" i="1"/>
  <c r="I46" i="1" s="1"/>
  <c r="U28" i="1"/>
  <c r="U47" i="1" s="1"/>
  <c r="B24" i="1"/>
  <c r="B43" i="1" s="1"/>
  <c r="U31" i="1"/>
  <c r="U50" i="1" s="1"/>
  <c r="U25" i="1"/>
  <c r="U44" i="1" s="1"/>
  <c r="B29" i="1"/>
  <c r="B48" i="1" s="1"/>
  <c r="B21" i="1"/>
  <c r="B40" i="1" s="1"/>
  <c r="B27" i="1"/>
  <c r="B46" i="1" s="1"/>
  <c r="I31" i="1"/>
  <c r="I50" i="1" s="1"/>
  <c r="I24" i="1"/>
  <c r="I43" i="1" s="1"/>
  <c r="B32" i="1"/>
  <c r="B51" i="1" s="1"/>
  <c r="U39" i="1"/>
  <c r="B25" i="1"/>
  <c r="B44" i="1" s="1"/>
  <c r="B30" i="1"/>
  <c r="B49" i="1" s="1"/>
  <c r="I21" i="1"/>
  <c r="I40" i="1" s="1"/>
  <c r="U22" i="1"/>
  <c r="U41" i="1" s="1"/>
  <c r="B28" i="1"/>
  <c r="B47" i="1" s="1"/>
  <c r="I29" i="1"/>
  <c r="I48" i="1" s="1"/>
  <c r="I22" i="1"/>
  <c r="I41" i="1" s="1"/>
  <c r="U26" i="1"/>
  <c r="U45" i="1" s="1"/>
  <c r="U23" i="1"/>
  <c r="U42" i="1" s="1"/>
  <c r="U27" i="1"/>
  <c r="U46" i="1" s="1"/>
  <c r="B26" i="1"/>
  <c r="B45" i="1" s="1"/>
  <c r="B31" i="1"/>
  <c r="B50" i="1" s="1"/>
  <c r="B22" i="1"/>
  <c r="B41" i="1" s="1"/>
  <c r="I25" i="1"/>
  <c r="I44" i="1" s="1"/>
  <c r="I26" i="1"/>
  <c r="I45" i="1" s="1"/>
  <c r="O20" i="1"/>
  <c r="O21" i="1"/>
  <c r="O40" i="1" s="1"/>
  <c r="U32" i="1"/>
  <c r="U51" i="1" s="1"/>
  <c r="U29" i="1"/>
  <c r="U48" i="1" s="1"/>
  <c r="U30" i="1"/>
  <c r="U49" i="1" s="1"/>
  <c r="I28" i="1"/>
  <c r="I47" i="1" s="1"/>
  <c r="I39" i="1"/>
  <c r="T20" i="1"/>
  <c r="I32" i="1"/>
  <c r="I51" i="1" s="1"/>
  <c r="T32" i="1" l="1"/>
  <c r="T51" i="1" s="1"/>
  <c r="T24" i="1"/>
  <c r="T43" i="1" s="1"/>
  <c r="T26" i="1"/>
  <c r="T45" i="1" s="1"/>
  <c r="O27" i="1"/>
  <c r="O46" i="1" s="1"/>
  <c r="O25" i="1"/>
  <c r="O44" i="1" s="1"/>
  <c r="O30" i="1"/>
  <c r="O49" i="1" s="1"/>
  <c r="O31" i="1"/>
  <c r="O50" i="1" s="1"/>
  <c r="T28" i="1"/>
  <c r="T47" i="1" s="1"/>
  <c r="T31" i="1"/>
  <c r="T50" i="1" s="1"/>
  <c r="T22" i="1"/>
  <c r="T41" i="1" s="1"/>
  <c r="T21" i="1"/>
  <c r="T40" i="1" s="1"/>
  <c r="T27" i="1"/>
  <c r="T46" i="1" s="1"/>
  <c r="O26" i="1"/>
  <c r="O45" i="1" s="1"/>
  <c r="O39" i="1"/>
  <c r="T23" i="1"/>
  <c r="T42" i="1" s="1"/>
  <c r="T25" i="1"/>
  <c r="T44" i="1" s="1"/>
  <c r="T30" i="1"/>
  <c r="T49" i="1" s="1"/>
  <c r="O23" i="1"/>
  <c r="O42" i="1" s="1"/>
  <c r="O29" i="1"/>
  <c r="O48" i="1" s="1"/>
  <c r="O24" i="1"/>
  <c r="O43" i="1" s="1"/>
  <c r="O32" i="1"/>
  <c r="O51" i="1" s="1"/>
  <c r="O28" i="1"/>
  <c r="O47" i="1" s="1"/>
  <c r="T29" i="1"/>
  <c r="T48" i="1" s="1"/>
  <c r="T39" i="1"/>
  <c r="O22" i="1"/>
  <c r="O41" i="1" s="1"/>
  <c r="C33" i="1" l="1"/>
  <c r="C34" i="1"/>
  <c r="C53" i="1" s="1"/>
  <c r="R33" i="1" l="1"/>
  <c r="R34" i="1"/>
  <c r="R53" i="1" s="1"/>
  <c r="C52" i="1"/>
  <c r="C35" i="1"/>
  <c r="C37" i="1" s="1"/>
  <c r="M33" i="1"/>
  <c r="M34" i="1"/>
  <c r="M35" i="1" l="1"/>
  <c r="M37" i="1" s="1"/>
  <c r="R52" i="1"/>
  <c r="R35" i="1"/>
  <c r="R37" i="1" s="1"/>
  <c r="H34" i="1" l="1"/>
  <c r="H53" i="1" s="1"/>
  <c r="H33" i="1"/>
  <c r="H52" i="1" l="1"/>
  <c r="H35" i="1"/>
  <c r="H37" i="1" s="1"/>
  <c r="W33" i="1" l="1"/>
  <c r="W34" i="1"/>
  <c r="W53" i="1" s="1"/>
  <c r="W52" i="1" l="1"/>
  <c r="W35" i="1"/>
  <c r="W37" i="1" s="1"/>
  <c r="D33" i="1"/>
  <c r="D34" i="1"/>
  <c r="D53" i="1" s="1"/>
  <c r="G34" i="1"/>
  <c r="G53" i="1" s="1"/>
  <c r="G33" i="1"/>
  <c r="D52" i="1" l="1"/>
  <c r="D35" i="1"/>
  <c r="D37" i="1" s="1"/>
  <c r="V34" i="1"/>
  <c r="V53" i="1" s="1"/>
  <c r="V33" i="1"/>
  <c r="S34" i="1"/>
  <c r="S53" i="1" s="1"/>
  <c r="S33" i="1"/>
  <c r="J34" i="1"/>
  <c r="J53" i="1" s="1"/>
  <c r="J33" i="1"/>
  <c r="Q33" i="1"/>
  <c r="Q34" i="1"/>
  <c r="Q53" i="1" s="1"/>
  <c r="L34" i="1"/>
  <c r="L53" i="1" s="1"/>
  <c r="L33" i="1"/>
  <c r="F34" i="1"/>
  <c r="F53" i="1" s="1"/>
  <c r="F33" i="1"/>
  <c r="P33" i="1"/>
  <c r="P34" i="1"/>
  <c r="P53" i="1" s="1"/>
  <c r="K34" i="1"/>
  <c r="K53" i="1" s="1"/>
  <c r="K33" i="1"/>
  <c r="N33" i="1"/>
  <c r="N34" i="1"/>
  <c r="N53" i="1" s="1"/>
  <c r="G52" i="1"/>
  <c r="G35" i="1"/>
  <c r="G37" i="1" s="1"/>
  <c r="E34" i="1"/>
  <c r="E53" i="1" s="1"/>
  <c r="E33" i="1"/>
  <c r="E52" i="1" l="1"/>
  <c r="E35" i="1"/>
  <c r="E37" i="1" s="1"/>
  <c r="K52" i="1"/>
  <c r="K35" i="1"/>
  <c r="K37" i="1" s="1"/>
  <c r="L52" i="1"/>
  <c r="L35" i="1"/>
  <c r="L37" i="1" s="1"/>
  <c r="J52" i="1"/>
  <c r="J35" i="1"/>
  <c r="J37" i="1" s="1"/>
  <c r="N52" i="1"/>
  <c r="N35" i="1"/>
  <c r="N37" i="1" s="1"/>
  <c r="Q52" i="1"/>
  <c r="Q35" i="1"/>
  <c r="Q37" i="1" s="1"/>
  <c r="S52" i="1"/>
  <c r="S35" i="1"/>
  <c r="S37" i="1" s="1"/>
  <c r="P52" i="1"/>
  <c r="P35" i="1"/>
  <c r="P37" i="1" s="1"/>
  <c r="I34" i="1"/>
  <c r="I53" i="1" s="1"/>
  <c r="I33" i="1"/>
  <c r="U34" i="1"/>
  <c r="U53" i="1" s="1"/>
  <c r="U33" i="1"/>
  <c r="F52" i="1"/>
  <c r="F35" i="1"/>
  <c r="F37" i="1" s="1"/>
  <c r="V52" i="1"/>
  <c r="V35" i="1"/>
  <c r="V37" i="1" s="1"/>
  <c r="B34" i="1"/>
  <c r="B53" i="1" s="1"/>
  <c r="B33" i="1"/>
  <c r="U52" i="1" l="1"/>
  <c r="U35" i="1"/>
  <c r="U37" i="1" s="1"/>
  <c r="O34" i="1"/>
  <c r="O53" i="1" s="1"/>
  <c r="O33" i="1"/>
  <c r="B52" i="1"/>
  <c r="B35" i="1"/>
  <c r="B37" i="1" s="1"/>
  <c r="T34" i="1"/>
  <c r="T53" i="1" s="1"/>
  <c r="T33" i="1"/>
  <c r="I52" i="1"/>
  <c r="I35" i="1"/>
  <c r="I37" i="1" s="1"/>
  <c r="O52" i="1" l="1"/>
  <c r="O35" i="1"/>
  <c r="O37" i="1" s="1"/>
  <c r="T52" i="1"/>
  <c r="T35" i="1"/>
  <c r="T37" i="1" s="1"/>
</calcChain>
</file>

<file path=xl/sharedStrings.xml><?xml version="1.0" encoding="utf-8"?>
<sst xmlns="http://schemas.openxmlformats.org/spreadsheetml/2006/main" count="65" uniqueCount="42">
  <si>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</si>
  <si>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</si>
  <si>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</si>
  <si>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</si>
  <si>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</si>
  <si>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</si>
  <si>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</si>
  <si>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</si>
  <si>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</si>
  <si>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</si>
  <si>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</si>
  <si>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</si>
  <si>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</si>
  <si>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</si>
  <si>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</si>
  <si>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</si>
  <si>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</si>
  <si>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</si>
  <si>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</si>
  <si>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</si>
  <si>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</si>
  <si>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</si>
  <si>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</si>
  <si>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</si>
  <si>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</si>
  <si>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</si>
  <si>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</si>
  <si>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</si>
  <si>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</si>
  <si>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</si>
  <si>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</si>
  <si>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</si>
  <si>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</si>
  <si>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</si>
  <si>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</si>
  <si>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</si>
  <si>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</si>
  <si>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Change To Typical Bills</t>
  </si>
  <si>
    <t>Customers Contribution</t>
  </si>
  <si>
    <t>All changes</t>
  </si>
  <si>
    <t>2025/26 Base</t>
  </si>
  <si>
    <t>There are significant changes when the new forecast is updated due to the intoduction of the new TCR bands and re-allocation of non domestic MPANs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</si>
</sst>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11_20241025%20S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J68">
            <v>137.75477425234411</v>
          </cell>
          <cell r="L68">
            <v>427.58741559410544</v>
          </cell>
          <cell r="M68">
            <v>126.12191132390537</v>
          </cell>
          <cell r="N68">
            <v>320.26626121056847</v>
          </cell>
          <cell r="O68">
            <v>581.66783670373673</v>
          </cell>
          <cell r="P68">
            <v>1320.944654315583</v>
          </cell>
          <cell r="R68">
            <v>2099.586666641449</v>
          </cell>
          <cell r="S68">
            <v>3715.2192247275766</v>
          </cell>
          <cell r="T68">
            <v>8331.3555705548224</v>
          </cell>
          <cell r="U68">
            <v>13245.018527412709</v>
          </cell>
          <cell r="V68">
            <v>25165.128464135043</v>
          </cell>
          <cell r="W68">
            <v>3697.2660230493334</v>
          </cell>
          <cell r="X68">
            <v>3322.5349584109526</v>
          </cell>
          <cell r="Y68">
            <v>6880.3373490578397</v>
          </cell>
          <cell r="Z68">
            <v>11232.069251531544</v>
          </cell>
          <cell r="AA68">
            <v>23947.530682532448</v>
          </cell>
          <cell r="AB68">
            <v>8289.7512124758632</v>
          </cell>
          <cell r="AC68">
            <v>15304.060065205838</v>
          </cell>
          <cell r="AD68">
            <v>37903.686642230612</v>
          </cell>
          <cell r="AE68">
            <v>77801.485717211021</v>
          </cell>
          <cell r="AF68">
            <v>182250.77279444668</v>
          </cell>
          <cell r="AG68">
            <v>1798.789349965899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5" sqref="X5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4" ht="45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4" x14ac:dyDescent="0.25">
      <c r="A2" s="4" t="s">
        <v>40</v>
      </c>
      <c r="B2" s="5">
        <v>138.63359041358515</v>
      </c>
      <c r="C2" s="5">
        <v>434.17026964160857</v>
      </c>
      <c r="D2" s="5">
        <v>166.9318232247773</v>
      </c>
      <c r="E2" s="5">
        <v>286.22462745238749</v>
      </c>
      <c r="F2" s="5">
        <v>512.77600627867685</v>
      </c>
      <c r="G2" s="5">
        <v>1396.8095395708128</v>
      </c>
      <c r="H2" s="5">
        <v>2238.2944446911479</v>
      </c>
      <c r="I2" s="5">
        <v>3973.8263665238983</v>
      </c>
      <c r="J2" s="5">
        <v>8115.9782051404227</v>
      </c>
      <c r="K2" s="5">
        <v>12512.374729186562</v>
      </c>
      <c r="L2" s="5">
        <v>23306.644674480358</v>
      </c>
      <c r="M2" s="5">
        <v>4297.7141401631843</v>
      </c>
      <c r="N2" s="5">
        <v>3938.2856528791986</v>
      </c>
      <c r="O2" s="5">
        <v>7016.4973966573179</v>
      </c>
      <c r="P2" s="5">
        <v>11004.648241001069</v>
      </c>
      <c r="Q2" s="5">
        <v>22878.309702541974</v>
      </c>
      <c r="R2" s="5">
        <v>6582.153982597054</v>
      </c>
      <c r="S2" s="5">
        <v>15210.146856289241</v>
      </c>
      <c r="T2" s="5">
        <v>36813.808394932101</v>
      </c>
      <c r="U2" s="5">
        <v>73875.890819471562</v>
      </c>
      <c r="V2" s="5">
        <v>179078.29983634467</v>
      </c>
      <c r="W2" s="5">
        <v>1872.592905588697</v>
      </c>
    </row>
    <row r="3" spans="1:24" x14ac:dyDescent="0.25">
      <c r="A3" s="4" t="s">
        <v>23</v>
      </c>
      <c r="B3" s="5">
        <v>139.21477435925243</v>
      </c>
      <c r="C3" s="5">
        <v>414.8977375085754</v>
      </c>
      <c r="D3" s="5">
        <v>162.72233767938425</v>
      </c>
      <c r="E3" s="5">
        <v>277.29046652924933</v>
      </c>
      <c r="F3" s="5">
        <v>494.84427596489786</v>
      </c>
      <c r="G3" s="5">
        <v>1343.5753386456242</v>
      </c>
      <c r="H3" s="5">
        <v>2231.8581936076962</v>
      </c>
      <c r="I3" s="5">
        <v>3972.8361493154639</v>
      </c>
      <c r="J3" s="5">
        <v>8113.7820748385475</v>
      </c>
      <c r="K3" s="5">
        <v>12513.923809159591</v>
      </c>
      <c r="L3" s="5">
        <v>23332.449443640926</v>
      </c>
      <c r="M3" s="5">
        <v>4307.7220841192675</v>
      </c>
      <c r="N3" s="5">
        <v>3962.74017893366</v>
      </c>
      <c r="O3" s="5">
        <v>7060.3457200732046</v>
      </c>
      <c r="P3" s="5">
        <v>11072.133672841068</v>
      </c>
      <c r="Q3" s="5">
        <v>23026.515808943186</v>
      </c>
      <c r="R3" s="5">
        <v>6618.9047083053374</v>
      </c>
      <c r="S3" s="5">
        <v>15439.069033916001</v>
      </c>
      <c r="T3" s="5">
        <v>37377.708505417104</v>
      </c>
      <c r="U3" s="5">
        <v>75069.88668089702</v>
      </c>
      <c r="V3" s="5">
        <v>182022.52229508403</v>
      </c>
      <c r="W3" s="5">
        <v>1895.8726687833596</v>
      </c>
    </row>
    <row r="4" spans="1:24" x14ac:dyDescent="0.25">
      <c r="A4" s="4" t="s">
        <v>24</v>
      </c>
      <c r="B4" s="5">
        <v>138.27721917688476</v>
      </c>
      <c r="C4" s="5">
        <v>432.77198876337303</v>
      </c>
      <c r="D4" s="5">
        <v>166.11800481436006</v>
      </c>
      <c r="E4" s="5">
        <v>284.72320298093689</v>
      </c>
      <c r="F4" s="5">
        <v>509.97198005252551</v>
      </c>
      <c r="G4" s="5">
        <v>1388.9297718851371</v>
      </c>
      <c r="H4" s="5">
        <v>2257.8314735042804</v>
      </c>
      <c r="I4" s="5">
        <v>4003.7175681259705</v>
      </c>
      <c r="J4" s="5">
        <v>8178.4068357478345</v>
      </c>
      <c r="K4" s="5">
        <v>12607.859387565264</v>
      </c>
      <c r="L4" s="5">
        <v>23477.543174946517</v>
      </c>
      <c r="M4" s="5">
        <v>4298.9299277495884</v>
      </c>
      <c r="N4" s="5">
        <v>3939.6054978304305</v>
      </c>
      <c r="O4" s="5">
        <v>7018.3343500682877</v>
      </c>
      <c r="P4" s="5">
        <v>11007.907419012694</v>
      </c>
      <c r="Q4" s="5">
        <v>22881.303614755336</v>
      </c>
      <c r="R4" s="5">
        <v>6577.7438716524503</v>
      </c>
      <c r="S4" s="5">
        <v>15242.093584674372</v>
      </c>
      <c r="T4" s="5">
        <v>36897.353379553904</v>
      </c>
      <c r="U4" s="5">
        <v>74064.505893565773</v>
      </c>
      <c r="V4" s="5">
        <v>179570.41174458017</v>
      </c>
      <c r="W4" s="5">
        <v>1936.5208946075356</v>
      </c>
    </row>
    <row r="5" spans="1:24" x14ac:dyDescent="0.25">
      <c r="A5" s="4" t="s">
        <v>25</v>
      </c>
      <c r="B5" s="5">
        <v>139.72303079254087</v>
      </c>
      <c r="C5" s="5">
        <v>431.37351759584726</v>
      </c>
      <c r="D5" s="5">
        <v>127.62990317621249</v>
      </c>
      <c r="E5" s="5">
        <v>319.38676562694639</v>
      </c>
      <c r="F5" s="5">
        <v>577.59030867153842</v>
      </c>
      <c r="G5" s="5">
        <v>1307.7638716439542</v>
      </c>
      <c r="H5" s="5">
        <v>2145.0048559045808</v>
      </c>
      <c r="I5" s="5">
        <v>3741.1189897972349</v>
      </c>
      <c r="J5" s="5">
        <v>8417.7717172470511</v>
      </c>
      <c r="K5" s="5">
        <v>13383.291886069101</v>
      </c>
      <c r="L5" s="5">
        <v>25393.187598293513</v>
      </c>
      <c r="M5" s="5">
        <v>3760.1332473420007</v>
      </c>
      <c r="N5" s="5">
        <v>3331.9441457994158</v>
      </c>
      <c r="O5" s="5">
        <v>6918.2243032545157</v>
      </c>
      <c r="P5" s="5">
        <v>11296.099453089397</v>
      </c>
      <c r="Q5" s="5">
        <v>24071.919317971518</v>
      </c>
      <c r="R5" s="5">
        <v>8473.3505413071034</v>
      </c>
      <c r="S5" s="5">
        <v>15267.887135375295</v>
      </c>
      <c r="T5" s="5">
        <v>37866.631744087877</v>
      </c>
      <c r="U5" s="5">
        <v>77547.555766310164</v>
      </c>
      <c r="V5" s="5">
        <v>182345.7762475427</v>
      </c>
      <c r="W5" s="5">
        <v>1856.0208254634729</v>
      </c>
      <c r="X5" t="s">
        <v>41</v>
      </c>
    </row>
    <row r="6" spans="1:24" x14ac:dyDescent="0.25">
      <c r="A6" s="4" t="s">
        <v>26</v>
      </c>
      <c r="B6" s="5">
        <v>139.79449477197477</v>
      </c>
      <c r="C6" s="5">
        <v>431.52818700945096</v>
      </c>
      <c r="D6" s="5">
        <v>128.17864970430634</v>
      </c>
      <c r="E6" s="5">
        <v>319.6764245302931</v>
      </c>
      <c r="F6" s="5">
        <v>577.58019010138219</v>
      </c>
      <c r="G6" s="5">
        <v>1306.9061463979797</v>
      </c>
      <c r="H6" s="5">
        <v>2144.3380829881498</v>
      </c>
      <c r="I6" s="5">
        <v>3738.5275593379265</v>
      </c>
      <c r="J6" s="5">
        <v>8410.7019743062647</v>
      </c>
      <c r="K6" s="5">
        <v>13371.359063472875</v>
      </c>
      <c r="L6" s="5">
        <v>25369.546755359501</v>
      </c>
      <c r="M6" s="5">
        <v>3754.4410975495939</v>
      </c>
      <c r="N6" s="5">
        <v>3327.4454865061671</v>
      </c>
      <c r="O6" s="5">
        <v>6907.4923239211266</v>
      </c>
      <c r="P6" s="5">
        <v>11277.875279811391</v>
      </c>
      <c r="Q6" s="5">
        <v>24031.941201238271</v>
      </c>
      <c r="R6" s="5">
        <v>8474.7528782548234</v>
      </c>
      <c r="S6" s="5">
        <v>15263.144606981101</v>
      </c>
      <c r="T6" s="5">
        <v>37840.62627090155</v>
      </c>
      <c r="U6" s="5">
        <v>77484.544960076921</v>
      </c>
      <c r="V6" s="5">
        <v>182183.64027409267</v>
      </c>
      <c r="W6" s="5">
        <v>1865.2126412764421</v>
      </c>
    </row>
    <row r="7" spans="1:24" x14ac:dyDescent="0.25">
      <c r="A7" s="4" t="s">
        <v>27</v>
      </c>
      <c r="B7" s="5">
        <v>139.80339369515667</v>
      </c>
      <c r="C7" s="5">
        <v>432.29854819690803</v>
      </c>
      <c r="D7" s="5">
        <v>128.09451375566701</v>
      </c>
      <c r="E7" s="5">
        <v>319.53615257239431</v>
      </c>
      <c r="F7" s="5">
        <v>577.30986411354274</v>
      </c>
      <c r="G7" s="5">
        <v>1306.2579373315168</v>
      </c>
      <c r="H7" s="5">
        <v>2149.102395608299</v>
      </c>
      <c r="I7" s="5">
        <v>3740.5009009562764</v>
      </c>
      <c r="J7" s="5">
        <v>8418.6402031426442</v>
      </c>
      <c r="K7" s="5">
        <v>13384.070038137503</v>
      </c>
      <c r="L7" s="5">
        <v>25387.937694620792</v>
      </c>
      <c r="M7" s="5">
        <v>3767.9389835723327</v>
      </c>
      <c r="N7" s="5">
        <v>3332.4155700808378</v>
      </c>
      <c r="O7" s="5">
        <v>6920.1858449990677</v>
      </c>
      <c r="P7" s="5">
        <v>11299.2734376318</v>
      </c>
      <c r="Q7" s="5">
        <v>24076.284324951448</v>
      </c>
      <c r="R7" s="5">
        <v>8488.327541790668</v>
      </c>
      <c r="S7" s="5">
        <v>15238.7862503211</v>
      </c>
      <c r="T7" s="5">
        <v>37793.05624541099</v>
      </c>
      <c r="U7" s="5">
        <v>77368.20135739386</v>
      </c>
      <c r="V7" s="5">
        <v>182006.38672045621</v>
      </c>
      <c r="W7" s="5">
        <v>1863.4423132995628</v>
      </c>
    </row>
    <row r="8" spans="1:24" x14ac:dyDescent="0.25">
      <c r="A8" s="4" t="s">
        <v>28</v>
      </c>
      <c r="B8" s="5">
        <v>139.80339369515667</v>
      </c>
      <c r="C8" s="5">
        <v>432.29854819690803</v>
      </c>
      <c r="D8" s="5">
        <v>128.09451375566701</v>
      </c>
      <c r="E8" s="5">
        <v>319.46315257239434</v>
      </c>
      <c r="F8" s="5">
        <v>577.23686411354265</v>
      </c>
      <c r="G8" s="5">
        <v>1306.0389373315168</v>
      </c>
      <c r="H8" s="5">
        <v>2150.4499126750266</v>
      </c>
      <c r="I8" s="5">
        <v>3741.7798041552683</v>
      </c>
      <c r="J8" s="5">
        <v>8420.9201540994163</v>
      </c>
      <c r="K8" s="5">
        <v>13387.564524464402</v>
      </c>
      <c r="L8" s="5">
        <v>25393.919774394955</v>
      </c>
      <c r="M8" s="5">
        <v>3770.0530662536339</v>
      </c>
      <c r="N8" s="5">
        <v>3333.4776727450517</v>
      </c>
      <c r="O8" s="5">
        <v>6922.0015986588878</v>
      </c>
      <c r="P8" s="5">
        <v>11302.210599283779</v>
      </c>
      <c r="Q8" s="5">
        <v>24082.496055980901</v>
      </c>
      <c r="R8" s="5">
        <v>8491.0302441788826</v>
      </c>
      <c r="S8" s="5">
        <v>15240.346679426168</v>
      </c>
      <c r="T8" s="5">
        <v>37796.678159420197</v>
      </c>
      <c r="U8" s="5">
        <v>77376.644993790527</v>
      </c>
      <c r="V8" s="5">
        <v>182023.07816133986</v>
      </c>
      <c r="W8" s="5">
        <v>1863.0007401748901</v>
      </c>
    </row>
    <row r="9" spans="1:24" x14ac:dyDescent="0.25">
      <c r="A9" s="4" t="s">
        <v>38</v>
      </c>
      <c r="B9" s="5">
        <v>139.80339369515667</v>
      </c>
      <c r="C9" s="5">
        <v>432.29854819690803</v>
      </c>
      <c r="D9" s="5">
        <v>128.09451375566701</v>
      </c>
      <c r="E9" s="5">
        <v>319.46315257239434</v>
      </c>
      <c r="F9" s="5">
        <v>577.23686411354265</v>
      </c>
      <c r="G9" s="5">
        <v>1306.0389373315168</v>
      </c>
      <c r="H9" s="5">
        <v>2150.4499126750266</v>
      </c>
      <c r="I9" s="5">
        <v>3741.7798041552683</v>
      </c>
      <c r="J9" s="5">
        <v>8420.9201540994163</v>
      </c>
      <c r="K9" s="5">
        <v>13387.564524464402</v>
      </c>
      <c r="L9" s="5">
        <v>25393.919774394955</v>
      </c>
      <c r="M9" s="5">
        <v>3770.0530662536339</v>
      </c>
      <c r="N9" s="5">
        <v>3333.4776727450517</v>
      </c>
      <c r="O9" s="5">
        <v>6922.0015986588878</v>
      </c>
      <c r="P9" s="5">
        <v>11302.210599283779</v>
      </c>
      <c r="Q9" s="5">
        <v>24082.496055980901</v>
      </c>
      <c r="R9" s="5">
        <v>8491.0302441788826</v>
      </c>
      <c r="S9" s="5">
        <v>15240.346679426168</v>
      </c>
      <c r="T9" s="5">
        <v>37796.678159420197</v>
      </c>
      <c r="U9" s="5">
        <v>77376.644993790527</v>
      </c>
      <c r="V9" s="5">
        <v>182023.07816133986</v>
      </c>
      <c r="W9" s="5">
        <v>1863.0007401748901</v>
      </c>
    </row>
    <row r="10" spans="1:24" x14ac:dyDescent="0.25">
      <c r="A10" s="4" t="s">
        <v>29</v>
      </c>
      <c r="B10" s="5">
        <v>139.91343085011891</v>
      </c>
      <c r="C10" s="5">
        <v>437.07689754595231</v>
      </c>
      <c r="D10" s="5">
        <v>127.74846253207853</v>
      </c>
      <c r="E10" s="5">
        <v>318.60088216003294</v>
      </c>
      <c r="F10" s="5">
        <v>575.68409795206583</v>
      </c>
      <c r="G10" s="5">
        <v>1302.4791563218998</v>
      </c>
      <c r="H10" s="5">
        <v>2177.4280050614298</v>
      </c>
      <c r="I10" s="5">
        <v>3750.462080034697</v>
      </c>
      <c r="J10" s="5">
        <v>8461.3180807096578</v>
      </c>
      <c r="K10" s="5">
        <v>13452.430947226565</v>
      </c>
      <c r="L10" s="5">
        <v>25482.5989357365</v>
      </c>
      <c r="M10" s="5">
        <v>3820.4693952933603</v>
      </c>
      <c r="N10" s="5">
        <v>3337.4752410506362</v>
      </c>
      <c r="O10" s="5">
        <v>6943.6861512467458</v>
      </c>
      <c r="P10" s="5">
        <v>11341.145316783335</v>
      </c>
      <c r="Q10" s="5">
        <v>24157.780491175836</v>
      </c>
      <c r="R10" s="5">
        <v>8590.4069539343654</v>
      </c>
      <c r="S10" s="5">
        <v>15141.376704040287</v>
      </c>
      <c r="T10" s="5">
        <v>37625.814005693675</v>
      </c>
      <c r="U10" s="5">
        <v>76923.006139225399</v>
      </c>
      <c r="V10" s="5">
        <v>181501.18906722189</v>
      </c>
      <c r="W10" s="5">
        <v>1851.1716635343059</v>
      </c>
    </row>
    <row r="11" spans="1:24" x14ac:dyDescent="0.25">
      <c r="A11" s="4" t="s">
        <v>30</v>
      </c>
      <c r="B11" s="5">
        <v>139.25458641462691</v>
      </c>
      <c r="C11" s="5">
        <v>441.49843200041414</v>
      </c>
      <c r="D11" s="5">
        <v>128.60422102336511</v>
      </c>
      <c r="E11" s="5">
        <v>322.20962138479666</v>
      </c>
      <c r="F11" s="5">
        <v>582.9581164167048</v>
      </c>
      <c r="G11" s="5">
        <v>1320.2110486255631</v>
      </c>
      <c r="H11" s="5">
        <v>2177.344272128958</v>
      </c>
      <c r="I11" s="5">
        <v>3760.8957693877619</v>
      </c>
      <c r="J11" s="5">
        <v>8478.5071791851569</v>
      </c>
      <c r="K11" s="5">
        <v>13478.979740228742</v>
      </c>
      <c r="L11" s="5">
        <v>25536.459692680506</v>
      </c>
      <c r="M11" s="5">
        <v>3832.8547115378219</v>
      </c>
      <c r="N11" s="5">
        <v>3348.8734793369008</v>
      </c>
      <c r="O11" s="5">
        <v>6964.7547081017256</v>
      </c>
      <c r="P11" s="5">
        <v>11375.113974087539</v>
      </c>
      <c r="Q11" s="5">
        <v>24231.494096999897</v>
      </c>
      <c r="R11" s="5">
        <v>8607.1247814836333</v>
      </c>
      <c r="S11" s="5">
        <v>15203.444585023146</v>
      </c>
      <c r="T11" s="5">
        <v>37770.465953997445</v>
      </c>
      <c r="U11" s="5">
        <v>77238.242781972716</v>
      </c>
      <c r="V11" s="5">
        <v>182157.04972955238</v>
      </c>
      <c r="W11" s="5">
        <v>1822.531170391663</v>
      </c>
    </row>
    <row r="12" spans="1:24" x14ac:dyDescent="0.25">
      <c r="A12" s="4" t="s">
        <v>31</v>
      </c>
      <c r="B12" s="5">
        <v>139.25458641462691</v>
      </c>
      <c r="C12" s="5">
        <v>441.49843200041414</v>
      </c>
      <c r="D12" s="5">
        <v>128.60422102336511</v>
      </c>
      <c r="E12" s="5">
        <v>322.20962138479666</v>
      </c>
      <c r="F12" s="5">
        <v>582.9581164167048</v>
      </c>
      <c r="G12" s="5">
        <v>1320.2110486255631</v>
      </c>
      <c r="H12" s="5">
        <v>2177.344272128958</v>
      </c>
      <c r="I12" s="5">
        <v>3760.8957693877619</v>
      </c>
      <c r="J12" s="5">
        <v>8478.5071791851569</v>
      </c>
      <c r="K12" s="5">
        <v>13478.979740228742</v>
      </c>
      <c r="L12" s="5">
        <v>25536.459692680506</v>
      </c>
      <c r="M12" s="5">
        <v>3832.8547115378219</v>
      </c>
      <c r="N12" s="5">
        <v>3348.8734793369008</v>
      </c>
      <c r="O12" s="5">
        <v>6964.7547081017256</v>
      </c>
      <c r="P12" s="5">
        <v>11375.113974087539</v>
      </c>
      <c r="Q12" s="5">
        <v>24231.494096999897</v>
      </c>
      <c r="R12" s="5">
        <v>8607.1247814836333</v>
      </c>
      <c r="S12" s="5">
        <v>15203.444585023146</v>
      </c>
      <c r="T12" s="5">
        <v>37770.465953997445</v>
      </c>
      <c r="U12" s="5">
        <v>77238.242781972716</v>
      </c>
      <c r="V12" s="5">
        <v>182157.04972955238</v>
      </c>
      <c r="W12" s="5">
        <v>1822.531170391663</v>
      </c>
    </row>
    <row r="13" spans="1:24" x14ac:dyDescent="0.25">
      <c r="A13" s="4" t="s">
        <v>34</v>
      </c>
      <c r="B13" s="5">
        <v>139.06112787144028</v>
      </c>
      <c r="C13" s="5">
        <v>433.71831018059743</v>
      </c>
      <c r="D13" s="5">
        <v>128.33544292439595</v>
      </c>
      <c r="E13" s="5">
        <v>323.02138107612109</v>
      </c>
      <c r="F13" s="5">
        <v>585.22213667492622</v>
      </c>
      <c r="G13" s="5">
        <v>1326.6249120174261</v>
      </c>
      <c r="H13" s="5">
        <v>2136.1507495071255</v>
      </c>
      <c r="I13" s="5">
        <v>3750.4363491261488</v>
      </c>
      <c r="J13" s="5">
        <v>8424.6426475795106</v>
      </c>
      <c r="K13" s="5">
        <v>13393.458316606233</v>
      </c>
      <c r="L13" s="5">
        <v>25428.919297755703</v>
      </c>
      <c r="M13" s="5">
        <v>3760.5535782989564</v>
      </c>
      <c r="N13" s="5">
        <v>3347.5299541496352</v>
      </c>
      <c r="O13" s="5">
        <v>6943.1013987389069</v>
      </c>
      <c r="P13" s="5">
        <v>11335.376372882165</v>
      </c>
      <c r="Q13" s="5">
        <v>24160.490317020962</v>
      </c>
      <c r="R13" s="5">
        <v>8451.6031807790569</v>
      </c>
      <c r="S13" s="5">
        <v>15363.557141391597</v>
      </c>
      <c r="T13" s="5">
        <v>38074.471124215146</v>
      </c>
      <c r="U13" s="5">
        <v>78035.381449006876</v>
      </c>
      <c r="V13" s="5">
        <v>183214.01539784853</v>
      </c>
      <c r="W13" s="5">
        <v>1827.34807963607</v>
      </c>
    </row>
    <row r="14" spans="1:24" x14ac:dyDescent="0.25">
      <c r="A14" s="4" t="s">
        <v>35</v>
      </c>
      <c r="B14" s="5">
        <v>139.20232046600532</v>
      </c>
      <c r="C14" s="5">
        <v>436.16154282225318</v>
      </c>
      <c r="D14" s="5">
        <v>128.34159935169663</v>
      </c>
      <c r="E14" s="5">
        <v>323.08763520796811</v>
      </c>
      <c r="F14" s="5">
        <v>585.34903088608883</v>
      </c>
      <c r="G14" s="5">
        <v>1326.9318545225062</v>
      </c>
      <c r="H14" s="5">
        <v>2140.3682833357634</v>
      </c>
      <c r="I14" s="5">
        <v>3748.4223565474185</v>
      </c>
      <c r="J14" s="5">
        <v>8421.0006555425989</v>
      </c>
      <c r="K14" s="5">
        <v>13386.079373657558</v>
      </c>
      <c r="L14" s="5">
        <v>25398.582728544072</v>
      </c>
      <c r="M14" s="5">
        <v>3768.0307234227434</v>
      </c>
      <c r="N14" s="5">
        <v>3347.9969535300838</v>
      </c>
      <c r="O14" s="5">
        <v>6942.6738108091213</v>
      </c>
      <c r="P14" s="5">
        <v>11335.259668645429</v>
      </c>
      <c r="Q14" s="5">
        <v>24157.218514914312</v>
      </c>
      <c r="R14" s="5">
        <v>8457.3944797480435</v>
      </c>
      <c r="S14" s="5">
        <v>15329.530601032453</v>
      </c>
      <c r="T14" s="5">
        <v>37996.922978883071</v>
      </c>
      <c r="U14" s="5">
        <v>77868.870151746945</v>
      </c>
      <c r="V14" s="5">
        <v>182876.46664691911</v>
      </c>
      <c r="W14" s="5">
        <v>1828.3339246408104</v>
      </c>
    </row>
    <row r="15" spans="1:24" x14ac:dyDescent="0.25">
      <c r="A15" s="4" t="s">
        <v>36</v>
      </c>
      <c r="B15" s="5">
        <v>138.8497742523441</v>
      </c>
      <c r="C15" s="5">
        <v>427.55091559410545</v>
      </c>
      <c r="D15" s="5">
        <v>126.88841132390537</v>
      </c>
      <c r="E15" s="5">
        <v>323.36876121056849</v>
      </c>
      <c r="F15" s="5">
        <v>587.98233670373668</v>
      </c>
      <c r="G15" s="5">
        <v>1336.3111543155831</v>
      </c>
      <c r="H15" s="5">
        <v>2099.586666641449</v>
      </c>
      <c r="I15" s="5">
        <v>3745.477724727577</v>
      </c>
      <c r="J15" s="5">
        <v>8385.7405705548226</v>
      </c>
      <c r="K15" s="5">
        <v>13332.034527412708</v>
      </c>
      <c r="L15" s="5">
        <v>25357.848464135044</v>
      </c>
      <c r="M15" s="5">
        <v>3697.2299023340083</v>
      </c>
      <c r="N15" s="5">
        <v>3352.7137067455997</v>
      </c>
      <c r="O15" s="5">
        <v>6934.6221199010433</v>
      </c>
      <c r="P15" s="5">
        <v>11318.863550279943</v>
      </c>
      <c r="Q15" s="5">
        <v>24139.738472505036</v>
      </c>
      <c r="R15" s="5">
        <v>8289.7147124758631</v>
      </c>
      <c r="S15" s="5">
        <v>15521.636565205841</v>
      </c>
      <c r="T15" s="5">
        <v>38404.72214223061</v>
      </c>
      <c r="U15" s="5">
        <v>78916.743217211028</v>
      </c>
      <c r="V15" s="5">
        <v>184482.38279444666</v>
      </c>
      <c r="W15" s="5">
        <v>1812.9068841793899</v>
      </c>
    </row>
    <row r="16" spans="1:24" x14ac:dyDescent="0.25">
      <c r="A16" s="4" t="s">
        <v>32</v>
      </c>
      <c r="B16" s="5">
        <v>138.8497742523441</v>
      </c>
      <c r="C16" s="5">
        <v>427.55091559410545</v>
      </c>
      <c r="D16" s="5">
        <v>126.88841132390537</v>
      </c>
      <c r="E16" s="5">
        <v>323.40526121056848</v>
      </c>
      <c r="F16" s="5">
        <v>588.01883670373672</v>
      </c>
      <c r="G16" s="5">
        <v>1336.3841543155831</v>
      </c>
      <c r="H16" s="5">
        <v>2099.586666641449</v>
      </c>
      <c r="I16" s="5">
        <v>3745.587224727577</v>
      </c>
      <c r="J16" s="5">
        <v>8385.9595705548218</v>
      </c>
      <c r="K16" s="5">
        <v>13332.32652741271</v>
      </c>
      <c r="L16" s="5">
        <v>25358.578464135047</v>
      </c>
      <c r="M16" s="5">
        <v>3697.2660230493334</v>
      </c>
      <c r="N16" s="5">
        <v>3352.9394584109518</v>
      </c>
      <c r="O16" s="5">
        <v>6934.941349057839</v>
      </c>
      <c r="P16" s="5">
        <v>11319.377251531545</v>
      </c>
      <c r="Q16" s="5">
        <v>24140.944182532447</v>
      </c>
      <c r="R16" s="5">
        <v>8289.7512124758632</v>
      </c>
      <c r="S16" s="5">
        <v>15522.439565205839</v>
      </c>
      <c r="T16" s="5">
        <v>38406.620142230611</v>
      </c>
      <c r="U16" s="5">
        <v>78921.232717211024</v>
      </c>
      <c r="V16" s="5">
        <v>184491.17929444666</v>
      </c>
      <c r="W16" s="5">
        <v>1812.9324957314675</v>
      </c>
    </row>
    <row r="17" spans="1:23" x14ac:dyDescent="0.25">
      <c r="A17" s="4" t="s">
        <v>33</v>
      </c>
      <c r="B17" s="5">
        <f>'[1]Output to other models'!J$68</f>
        <v>137.75477425234411</v>
      </c>
      <c r="C17" s="5">
        <f>'[1]Output to other models'!L$68</f>
        <v>427.58741559410544</v>
      </c>
      <c r="D17" s="5">
        <f>'[1]Output to other models'!M$68</f>
        <v>126.12191132390537</v>
      </c>
      <c r="E17" s="5">
        <f>'[1]Output to other models'!N$68</f>
        <v>320.26626121056847</v>
      </c>
      <c r="F17" s="5">
        <f>'[1]Output to other models'!O$68</f>
        <v>581.66783670373673</v>
      </c>
      <c r="G17" s="5">
        <f>'[1]Output to other models'!P$68</f>
        <v>1320.944654315583</v>
      </c>
      <c r="H17" s="5">
        <f>'[1]Output to other models'!R$68</f>
        <v>2099.586666641449</v>
      </c>
      <c r="I17" s="5">
        <f>'[1]Output to other models'!S$68</f>
        <v>3715.2192247275766</v>
      </c>
      <c r="J17" s="5">
        <f>'[1]Output to other models'!T$68</f>
        <v>8331.3555705548224</v>
      </c>
      <c r="K17" s="5">
        <f>'[1]Output to other models'!U$68</f>
        <v>13245.018527412709</v>
      </c>
      <c r="L17" s="5">
        <f>'[1]Output to other models'!V$68</f>
        <v>25165.128464135043</v>
      </c>
      <c r="M17" s="5">
        <f>'[1]Output to other models'!W$68</f>
        <v>3697.2660230493334</v>
      </c>
      <c r="N17" s="5">
        <f>'[1]Output to other models'!X$68</f>
        <v>3322.5349584109526</v>
      </c>
      <c r="O17" s="5">
        <f>'[1]Output to other models'!Y$68</f>
        <v>6880.3373490578397</v>
      </c>
      <c r="P17" s="5">
        <f>'[1]Output to other models'!Z$68</f>
        <v>11232.069251531544</v>
      </c>
      <c r="Q17" s="5">
        <f>'[1]Output to other models'!AA$68</f>
        <v>23947.530682532448</v>
      </c>
      <c r="R17" s="5">
        <f>'[1]Output to other models'!AB$68</f>
        <v>8289.7512124758632</v>
      </c>
      <c r="S17" s="5">
        <f>'[1]Output to other models'!AC$68</f>
        <v>15304.060065205838</v>
      </c>
      <c r="T17" s="5">
        <f>'[1]Output to other models'!AD$68</f>
        <v>37903.686642230612</v>
      </c>
      <c r="U17" s="5">
        <f>'[1]Output to other models'!AE$68</f>
        <v>77801.485717211021</v>
      </c>
      <c r="V17" s="5">
        <f>'[1]Output to other models'!AF$68</f>
        <v>182250.77279444668</v>
      </c>
      <c r="W17" s="5">
        <f>'[1]Output to other models'!AG$68</f>
        <v>1798.789349965899</v>
      </c>
    </row>
    <row r="18" spans="1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5" x14ac:dyDescent="0.25">
      <c r="A19" s="2" t="s">
        <v>37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3" t="s">
        <v>21</v>
      </c>
    </row>
    <row r="20" spans="1:23" x14ac:dyDescent="0.25">
      <c r="A20" s="4" t="str">
        <f t="shared" ref="A20:A34" si="0">A3</f>
        <v>Load Factor</v>
      </c>
      <c r="B20" s="6">
        <f t="shared" ref="B20:W20" si="1">B3-B2</f>
        <v>0.58118394566727716</v>
      </c>
      <c r="C20" s="6">
        <f t="shared" si="1"/>
        <v>-19.272532133033167</v>
      </c>
      <c r="D20" s="6">
        <f t="shared" si="1"/>
        <v>-4.2094855453930506</v>
      </c>
      <c r="E20" s="6">
        <f t="shared" si="1"/>
        <v>-8.9341609231381653</v>
      </c>
      <c r="F20" s="6">
        <f t="shared" si="1"/>
        <v>-17.931730313778985</v>
      </c>
      <c r="G20" s="6">
        <f t="shared" si="1"/>
        <v>-53.234200925188588</v>
      </c>
      <c r="H20" s="6">
        <f t="shared" si="1"/>
        <v>-6.4362510834516797</v>
      </c>
      <c r="I20" s="6">
        <f t="shared" si="1"/>
        <v>-0.99021720843438743</v>
      </c>
      <c r="J20" s="6">
        <f t="shared" si="1"/>
        <v>-2.1961303018752005</v>
      </c>
      <c r="K20" s="6">
        <f t="shared" si="1"/>
        <v>1.5490799730287108</v>
      </c>
      <c r="L20" s="6">
        <f t="shared" si="1"/>
        <v>25.804769160567957</v>
      </c>
      <c r="M20" s="6">
        <f t="shared" si="1"/>
        <v>10.007943956083182</v>
      </c>
      <c r="N20" s="6">
        <f t="shared" si="1"/>
        <v>24.454526054461439</v>
      </c>
      <c r="O20" s="6">
        <f t="shared" si="1"/>
        <v>43.848323415886625</v>
      </c>
      <c r="P20" s="6">
        <f t="shared" si="1"/>
        <v>67.485431839999364</v>
      </c>
      <c r="Q20" s="6">
        <f t="shared" si="1"/>
        <v>148.20610640121231</v>
      </c>
      <c r="R20" s="6">
        <f t="shared" si="1"/>
        <v>36.750725708283426</v>
      </c>
      <c r="S20" s="6">
        <f t="shared" si="1"/>
        <v>228.92217762676046</v>
      </c>
      <c r="T20" s="6">
        <f t="shared" si="1"/>
        <v>563.9001104850031</v>
      </c>
      <c r="U20" s="6">
        <f t="shared" si="1"/>
        <v>1193.9958614254574</v>
      </c>
      <c r="V20" s="6">
        <f t="shared" si="1"/>
        <v>2944.2224587393575</v>
      </c>
      <c r="W20" s="6">
        <f t="shared" si="1"/>
        <v>23.279763194662564</v>
      </c>
    </row>
    <row r="21" spans="1:23" x14ac:dyDescent="0.25">
      <c r="A21" s="4" t="str">
        <f t="shared" si="0"/>
        <v>Coincidence Factor</v>
      </c>
      <c r="B21" s="6">
        <f t="shared" ref="B21:W21" si="2">B4-B3</f>
        <v>-0.93755518236767443</v>
      </c>
      <c r="C21" s="6">
        <f t="shared" si="2"/>
        <v>17.874251254797628</v>
      </c>
      <c r="D21" s="6">
        <f t="shared" si="2"/>
        <v>3.3956671349758096</v>
      </c>
      <c r="E21" s="6">
        <f t="shared" si="2"/>
        <v>7.4327364516875605</v>
      </c>
      <c r="F21" s="6">
        <f t="shared" si="2"/>
        <v>15.127704087627649</v>
      </c>
      <c r="G21" s="6">
        <f t="shared" si="2"/>
        <v>45.3544332395129</v>
      </c>
      <c r="H21" s="6">
        <f t="shared" si="2"/>
        <v>25.973279896584245</v>
      </c>
      <c r="I21" s="6">
        <f t="shared" si="2"/>
        <v>30.881418810506602</v>
      </c>
      <c r="J21" s="6">
        <f t="shared" si="2"/>
        <v>64.624760909287033</v>
      </c>
      <c r="K21" s="6">
        <f t="shared" si="2"/>
        <v>93.935578405673368</v>
      </c>
      <c r="L21" s="6">
        <f t="shared" si="2"/>
        <v>145.09373130559106</v>
      </c>
      <c r="M21" s="6">
        <f t="shared" si="2"/>
        <v>-8.7921563696791054</v>
      </c>
      <c r="N21" s="6">
        <f t="shared" si="2"/>
        <v>-23.134681103229468</v>
      </c>
      <c r="O21" s="6">
        <f t="shared" si="2"/>
        <v>-42.011370004916898</v>
      </c>
      <c r="P21" s="6">
        <f t="shared" si="2"/>
        <v>-64.226253828373956</v>
      </c>
      <c r="Q21" s="6">
        <f t="shared" si="2"/>
        <v>-145.2121941878504</v>
      </c>
      <c r="R21" s="6">
        <f t="shared" si="2"/>
        <v>-41.160836652887156</v>
      </c>
      <c r="S21" s="6">
        <f t="shared" si="2"/>
        <v>-196.97544924162867</v>
      </c>
      <c r="T21" s="6">
        <f t="shared" si="2"/>
        <v>-480.35512586319965</v>
      </c>
      <c r="U21" s="6">
        <f t="shared" si="2"/>
        <v>-1005.3807873312471</v>
      </c>
      <c r="V21" s="6">
        <f t="shared" si="2"/>
        <v>-2452.1105505038577</v>
      </c>
      <c r="W21" s="6">
        <f t="shared" si="2"/>
        <v>40.648225824176052</v>
      </c>
    </row>
    <row r="22" spans="1:23" x14ac:dyDescent="0.25">
      <c r="A22" s="4" t="str">
        <f t="shared" si="0"/>
        <v>Forecast</v>
      </c>
      <c r="B22" s="6">
        <f t="shared" ref="B22:W22" si="3">B5-B4</f>
        <v>1.4458116156561118</v>
      </c>
      <c r="C22" s="6">
        <f t="shared" si="3"/>
        <v>-1.3984711675257699</v>
      </c>
      <c r="D22" s="6">
        <f t="shared" si="3"/>
        <v>-38.488101638147569</v>
      </c>
      <c r="E22" s="6">
        <f t="shared" si="3"/>
        <v>34.663562646009495</v>
      </c>
      <c r="F22" s="6">
        <f t="shared" si="3"/>
        <v>67.618328619012914</v>
      </c>
      <c r="G22" s="6">
        <f t="shared" si="3"/>
        <v>-81.165900241182953</v>
      </c>
      <c r="H22" s="6">
        <f t="shared" si="3"/>
        <v>-112.8266175996996</v>
      </c>
      <c r="I22" s="6">
        <f t="shared" si="3"/>
        <v>-262.59857832873558</v>
      </c>
      <c r="J22" s="6">
        <f t="shared" si="3"/>
        <v>239.36488149921661</v>
      </c>
      <c r="K22" s="6">
        <f t="shared" si="3"/>
        <v>775.43249850383654</v>
      </c>
      <c r="L22" s="6">
        <f t="shared" si="3"/>
        <v>1915.6444233469956</v>
      </c>
      <c r="M22" s="6">
        <f t="shared" si="3"/>
        <v>-538.7966804075877</v>
      </c>
      <c r="N22" s="6">
        <f t="shared" si="3"/>
        <v>-607.66135203101476</v>
      </c>
      <c r="O22" s="6">
        <f t="shared" si="3"/>
        <v>-100.11004681377199</v>
      </c>
      <c r="P22" s="6">
        <f t="shared" si="3"/>
        <v>288.19203407670284</v>
      </c>
      <c r="Q22" s="6">
        <f t="shared" si="3"/>
        <v>1190.6157032161827</v>
      </c>
      <c r="R22" s="6">
        <f t="shared" si="3"/>
        <v>1895.6066696546532</v>
      </c>
      <c r="S22" s="6">
        <f t="shared" si="3"/>
        <v>25.793550700922424</v>
      </c>
      <c r="T22" s="6">
        <f t="shared" si="3"/>
        <v>969.27836453397322</v>
      </c>
      <c r="U22" s="6">
        <f t="shared" si="3"/>
        <v>3483.0498727443919</v>
      </c>
      <c r="V22" s="6">
        <f t="shared" si="3"/>
        <v>2775.3645029625332</v>
      </c>
      <c r="W22" s="6">
        <f t="shared" si="3"/>
        <v>-80.500069144062763</v>
      </c>
    </row>
    <row r="23" spans="1:23" x14ac:dyDescent="0.25">
      <c r="A23" s="4" t="str">
        <f t="shared" si="0"/>
        <v>Service Models</v>
      </c>
      <c r="B23" s="6">
        <f t="shared" ref="B23:W23" si="4">B6-B5</f>
        <v>7.1463979433900704E-2</v>
      </c>
      <c r="C23" s="6">
        <f t="shared" si="4"/>
        <v>0.15466941360369901</v>
      </c>
      <c r="D23" s="6">
        <f t="shared" si="4"/>
        <v>0.54874652809384372</v>
      </c>
      <c r="E23" s="6">
        <f t="shared" si="4"/>
        <v>0.2896589033467194</v>
      </c>
      <c r="F23" s="6">
        <f t="shared" si="4"/>
        <v>-1.0118570156237183E-2</v>
      </c>
      <c r="G23" s="6">
        <f t="shared" si="4"/>
        <v>-0.85772524597450683</v>
      </c>
      <c r="H23" s="6">
        <f t="shared" si="4"/>
        <v>-0.66677291643100034</v>
      </c>
      <c r="I23" s="6">
        <f t="shared" si="4"/>
        <v>-2.5914304593084125</v>
      </c>
      <c r="J23" s="6">
        <f t="shared" si="4"/>
        <v>-7.0697429407864547</v>
      </c>
      <c r="K23" s="6">
        <f t="shared" si="4"/>
        <v>-11.932822596225378</v>
      </c>
      <c r="L23" s="6">
        <f t="shared" si="4"/>
        <v>-23.640842934011744</v>
      </c>
      <c r="M23" s="6">
        <f t="shared" si="4"/>
        <v>-5.6921497924067808</v>
      </c>
      <c r="N23" s="6">
        <f t="shared" si="4"/>
        <v>-4.4986592932486928</v>
      </c>
      <c r="O23" s="6">
        <f t="shared" si="4"/>
        <v>-10.731979333389063</v>
      </c>
      <c r="P23" s="6">
        <f t="shared" si="4"/>
        <v>-18.224173278005765</v>
      </c>
      <c r="Q23" s="6">
        <f t="shared" si="4"/>
        <v>-39.978116733247589</v>
      </c>
      <c r="R23" s="6">
        <f t="shared" si="4"/>
        <v>1.4023369477199594</v>
      </c>
      <c r="S23" s="6">
        <f t="shared" si="4"/>
        <v>-4.7425283941938687</v>
      </c>
      <c r="T23" s="6">
        <f t="shared" si="4"/>
        <v>-26.005473186327436</v>
      </c>
      <c r="U23" s="6">
        <f t="shared" si="4"/>
        <v>-63.010806233243784</v>
      </c>
      <c r="V23" s="6">
        <f t="shared" si="4"/>
        <v>-162.13597345002927</v>
      </c>
      <c r="W23" s="6">
        <f t="shared" si="4"/>
        <v>9.1918158129692529</v>
      </c>
    </row>
    <row r="24" spans="1:23" x14ac:dyDescent="0.25">
      <c r="A24" s="4" t="str">
        <f t="shared" si="0"/>
        <v>Loss Adjustment factors</v>
      </c>
      <c r="B24" s="6">
        <f t="shared" ref="B24:W24" si="5">B7-B6</f>
        <v>8.8989231819027736E-3</v>
      </c>
      <c r="C24" s="6">
        <f t="shared" si="5"/>
        <v>0.77036118745706972</v>
      </c>
      <c r="D24" s="6">
        <f t="shared" si="5"/>
        <v>-8.4135948639328717E-2</v>
      </c>
      <c r="E24" s="6">
        <f t="shared" si="5"/>
        <v>-0.14027195789878988</v>
      </c>
      <c r="F24" s="6">
        <f t="shared" si="5"/>
        <v>-0.27032598783944195</v>
      </c>
      <c r="G24" s="6">
        <f t="shared" si="5"/>
        <v>-0.64820906646286858</v>
      </c>
      <c r="H24" s="6">
        <f t="shared" si="5"/>
        <v>4.7643126201492123</v>
      </c>
      <c r="I24" s="6">
        <f t="shared" si="5"/>
        <v>1.9733416183498775</v>
      </c>
      <c r="J24" s="6">
        <f t="shared" si="5"/>
        <v>7.9382288363794942</v>
      </c>
      <c r="K24" s="6">
        <f t="shared" si="5"/>
        <v>12.710974664627429</v>
      </c>
      <c r="L24" s="6">
        <f t="shared" si="5"/>
        <v>18.390939261291351</v>
      </c>
      <c r="M24" s="6">
        <f t="shared" si="5"/>
        <v>13.49788602273884</v>
      </c>
      <c r="N24" s="6">
        <f t="shared" si="5"/>
        <v>4.9700835746707526</v>
      </c>
      <c r="O24" s="6">
        <f t="shared" si="5"/>
        <v>12.693521077941114</v>
      </c>
      <c r="P24" s="6">
        <f t="shared" si="5"/>
        <v>21.398157820409324</v>
      </c>
      <c r="Q24" s="6">
        <f t="shared" si="5"/>
        <v>44.343123713177192</v>
      </c>
      <c r="R24" s="6">
        <f t="shared" si="5"/>
        <v>13.574663535844593</v>
      </c>
      <c r="S24" s="6">
        <f t="shared" si="5"/>
        <v>-24.358356660000936</v>
      </c>
      <c r="T24" s="6">
        <f t="shared" si="5"/>
        <v>-47.570025490560511</v>
      </c>
      <c r="U24" s="6">
        <f t="shared" si="5"/>
        <v>-116.34360268306045</v>
      </c>
      <c r="V24" s="6">
        <f t="shared" si="5"/>
        <v>-177.2535536364594</v>
      </c>
      <c r="W24" s="6">
        <f t="shared" si="5"/>
        <v>-1.7703279768793436</v>
      </c>
    </row>
    <row r="25" spans="1:23" x14ac:dyDescent="0.25">
      <c r="A25" s="4" t="str">
        <f t="shared" si="0"/>
        <v>Average KVAR By KVA</v>
      </c>
      <c r="B25" s="6">
        <f t="shared" ref="B25:W25" si="6">B8-B7</f>
        <v>0</v>
      </c>
      <c r="C25" s="6">
        <f t="shared" si="6"/>
        <v>0</v>
      </c>
      <c r="D25" s="6">
        <f t="shared" si="6"/>
        <v>0</v>
      </c>
      <c r="E25" s="6">
        <f t="shared" si="6"/>
        <v>-7.2999999999979082E-2</v>
      </c>
      <c r="F25" s="6">
        <f t="shared" si="6"/>
        <v>-7.3000000000092768E-2</v>
      </c>
      <c r="G25" s="6">
        <f t="shared" si="6"/>
        <v>-0.21900000000005093</v>
      </c>
      <c r="H25" s="6">
        <f t="shared" si="6"/>
        <v>1.3475170667275052</v>
      </c>
      <c r="I25" s="6">
        <f t="shared" si="6"/>
        <v>1.278903198991884</v>
      </c>
      <c r="J25" s="6">
        <f t="shared" si="6"/>
        <v>2.2799509567721543</v>
      </c>
      <c r="K25" s="6">
        <f t="shared" si="6"/>
        <v>3.4944863268992776</v>
      </c>
      <c r="L25" s="6">
        <f t="shared" si="6"/>
        <v>5.9820797741631395</v>
      </c>
      <c r="M25" s="6">
        <f t="shared" si="6"/>
        <v>2.1140826813011699</v>
      </c>
      <c r="N25" s="6">
        <f t="shared" si="6"/>
        <v>1.0621026642138531</v>
      </c>
      <c r="O25" s="6">
        <f t="shared" si="6"/>
        <v>1.815753659820075</v>
      </c>
      <c r="P25" s="6">
        <f t="shared" si="6"/>
        <v>2.9371616519783856</v>
      </c>
      <c r="Q25" s="6">
        <f t="shared" si="6"/>
        <v>6.2117310294524941</v>
      </c>
      <c r="R25" s="6">
        <f t="shared" si="6"/>
        <v>2.702702388214675</v>
      </c>
      <c r="S25" s="6">
        <f t="shared" si="6"/>
        <v>1.5604291050676693</v>
      </c>
      <c r="T25" s="6">
        <f t="shared" si="6"/>
        <v>3.6219140092071029</v>
      </c>
      <c r="U25" s="6">
        <f t="shared" si="6"/>
        <v>8.4436363966669887</v>
      </c>
      <c r="V25" s="6">
        <f t="shared" si="6"/>
        <v>16.691440883645555</v>
      </c>
      <c r="W25" s="6">
        <f t="shared" si="6"/>
        <v>-0.44157312467268639</v>
      </c>
    </row>
    <row r="26" spans="1:23" x14ac:dyDescent="0.25">
      <c r="A26" s="4" t="str">
        <f t="shared" si="0"/>
        <v>Customers Contribution</v>
      </c>
      <c r="B26" s="6">
        <f t="shared" ref="B26:W26" si="7">B9-B8</f>
        <v>0</v>
      </c>
      <c r="C26" s="6">
        <f t="shared" si="7"/>
        <v>0</v>
      </c>
      <c r="D26" s="6">
        <f t="shared" si="7"/>
        <v>0</v>
      </c>
      <c r="E26" s="6">
        <f t="shared" si="7"/>
        <v>0</v>
      </c>
      <c r="F26" s="6">
        <f t="shared" si="7"/>
        <v>0</v>
      </c>
      <c r="G26" s="6">
        <f t="shared" si="7"/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6">
        <f t="shared" si="7"/>
        <v>0</v>
      </c>
      <c r="N26" s="6">
        <f t="shared" si="7"/>
        <v>0</v>
      </c>
      <c r="O26" s="6">
        <f t="shared" si="7"/>
        <v>0</v>
      </c>
      <c r="P26" s="6">
        <f t="shared" si="7"/>
        <v>0</v>
      </c>
      <c r="Q26" s="6">
        <f t="shared" si="7"/>
        <v>0</v>
      </c>
      <c r="R26" s="6">
        <f t="shared" si="7"/>
        <v>0</v>
      </c>
      <c r="S26" s="6">
        <f t="shared" si="7"/>
        <v>0</v>
      </c>
      <c r="T26" s="6">
        <f t="shared" si="7"/>
        <v>0</v>
      </c>
      <c r="U26" s="6">
        <f t="shared" si="7"/>
        <v>0</v>
      </c>
      <c r="V26" s="6">
        <f t="shared" si="7"/>
        <v>0</v>
      </c>
      <c r="W26" s="6">
        <f t="shared" si="7"/>
        <v>0</v>
      </c>
    </row>
    <row r="27" spans="1:23" x14ac:dyDescent="0.25">
      <c r="A27" s="4" t="str">
        <f t="shared" si="0"/>
        <v>Gross Asset Models</v>
      </c>
      <c r="B27" s="6">
        <f t="shared" ref="B27:W27" si="8">B10-B9</f>
        <v>0.11003715496224231</v>
      </c>
      <c r="C27" s="6">
        <f t="shared" si="8"/>
        <v>4.7783493490442766</v>
      </c>
      <c r="D27" s="6">
        <f t="shared" si="8"/>
        <v>-0.34605122358847495</v>
      </c>
      <c r="E27" s="6">
        <f t="shared" si="8"/>
        <v>-0.86227041236139712</v>
      </c>
      <c r="F27" s="6">
        <f t="shared" si="8"/>
        <v>-1.5527661614768249</v>
      </c>
      <c r="G27" s="6">
        <f t="shared" si="8"/>
        <v>-3.5597810096169269</v>
      </c>
      <c r="H27" s="6">
        <f t="shared" si="8"/>
        <v>26.978092386403205</v>
      </c>
      <c r="I27" s="6">
        <f t="shared" si="8"/>
        <v>8.6822758794287438</v>
      </c>
      <c r="J27" s="6">
        <f t="shared" si="8"/>
        <v>40.397926610241484</v>
      </c>
      <c r="K27" s="6">
        <f t="shared" si="8"/>
        <v>64.866422762162983</v>
      </c>
      <c r="L27" s="6">
        <f t="shared" si="8"/>
        <v>88.679161341544386</v>
      </c>
      <c r="M27" s="6">
        <f t="shared" si="8"/>
        <v>50.416329039726406</v>
      </c>
      <c r="N27" s="6">
        <f t="shared" si="8"/>
        <v>3.9975683055845366</v>
      </c>
      <c r="O27" s="6">
        <f t="shared" si="8"/>
        <v>21.684552587857979</v>
      </c>
      <c r="P27" s="6">
        <f t="shared" si="8"/>
        <v>38.934717499556427</v>
      </c>
      <c r="Q27" s="6">
        <f t="shared" si="8"/>
        <v>75.284435194935213</v>
      </c>
      <c r="R27" s="6">
        <f t="shared" si="8"/>
        <v>99.376709755482807</v>
      </c>
      <c r="S27" s="6">
        <f t="shared" si="8"/>
        <v>-98.969975385880389</v>
      </c>
      <c r="T27" s="6">
        <f t="shared" si="8"/>
        <v>-170.86415372652118</v>
      </c>
      <c r="U27" s="6">
        <f t="shared" si="8"/>
        <v>-453.63885456512799</v>
      </c>
      <c r="V27" s="6">
        <f t="shared" si="8"/>
        <v>-521.88909411797067</v>
      </c>
      <c r="W27" s="6">
        <f t="shared" si="8"/>
        <v>-11.829076640584162</v>
      </c>
    </row>
    <row r="28" spans="1:23" x14ac:dyDescent="0.25">
      <c r="A28" s="4" t="str">
        <f t="shared" si="0"/>
        <v>Peaking Probabilities</v>
      </c>
      <c r="B28" s="6">
        <f t="shared" ref="B28:W28" si="9">B11-B10</f>
        <v>-0.658844435492</v>
      </c>
      <c r="C28" s="6">
        <f t="shared" si="9"/>
        <v>4.4215344544618347</v>
      </c>
      <c r="D28" s="6">
        <f t="shared" si="9"/>
        <v>0.85575849128657921</v>
      </c>
      <c r="E28" s="6">
        <f t="shared" si="9"/>
        <v>3.608739224763724</v>
      </c>
      <c r="F28" s="6">
        <f t="shared" si="9"/>
        <v>7.2740184646389707</v>
      </c>
      <c r="G28" s="6">
        <f t="shared" si="9"/>
        <v>17.731892303663244</v>
      </c>
      <c r="H28" s="6">
        <f t="shared" si="9"/>
        <v>-8.3732932471775712E-2</v>
      </c>
      <c r="I28" s="6">
        <f t="shared" si="9"/>
        <v>10.433689353064892</v>
      </c>
      <c r="J28" s="6">
        <f t="shared" si="9"/>
        <v>17.189098475499122</v>
      </c>
      <c r="K28" s="6">
        <f t="shared" si="9"/>
        <v>26.548793002177263</v>
      </c>
      <c r="L28" s="6">
        <f t="shared" si="9"/>
        <v>53.860756944006425</v>
      </c>
      <c r="M28" s="6">
        <f t="shared" si="9"/>
        <v>12.385316244461592</v>
      </c>
      <c r="N28" s="6">
        <f t="shared" si="9"/>
        <v>11.398238286264586</v>
      </c>
      <c r="O28" s="6">
        <f t="shared" si="9"/>
        <v>21.068556854979761</v>
      </c>
      <c r="P28" s="6">
        <f t="shared" si="9"/>
        <v>33.968657304203589</v>
      </c>
      <c r="Q28" s="6">
        <f t="shared" si="9"/>
        <v>73.713605824061233</v>
      </c>
      <c r="R28" s="6">
        <f t="shared" si="9"/>
        <v>16.717827549267895</v>
      </c>
      <c r="S28" s="6">
        <f t="shared" si="9"/>
        <v>62.067880982858696</v>
      </c>
      <c r="T28" s="6">
        <f t="shared" si="9"/>
        <v>144.65194830377004</v>
      </c>
      <c r="U28" s="6">
        <f t="shared" si="9"/>
        <v>315.23664274731709</v>
      </c>
      <c r="V28" s="6">
        <f t="shared" si="9"/>
        <v>655.86066233049496</v>
      </c>
      <c r="W28" s="6">
        <f t="shared" si="9"/>
        <v>-28.640493142642981</v>
      </c>
    </row>
    <row r="29" spans="1:23" x14ac:dyDescent="0.25">
      <c r="A29" s="4" t="str">
        <f t="shared" si="0"/>
        <v>Hours in Time Band and Days in year</v>
      </c>
      <c r="B29" s="6">
        <f t="shared" ref="B29:W29" si="10">B12-B11</f>
        <v>0</v>
      </c>
      <c r="C29" s="6">
        <f t="shared" si="10"/>
        <v>0</v>
      </c>
      <c r="D29" s="6">
        <f t="shared" si="10"/>
        <v>0</v>
      </c>
      <c r="E29" s="6">
        <f t="shared" si="10"/>
        <v>0</v>
      </c>
      <c r="F29" s="6">
        <f t="shared" si="10"/>
        <v>0</v>
      </c>
      <c r="G29" s="6">
        <f t="shared" si="10"/>
        <v>0</v>
      </c>
      <c r="H29" s="6">
        <f t="shared" si="10"/>
        <v>0</v>
      </c>
      <c r="I29" s="6">
        <f t="shared" si="10"/>
        <v>0</v>
      </c>
      <c r="J29" s="6">
        <f t="shared" si="10"/>
        <v>0</v>
      </c>
      <c r="K29" s="6">
        <f t="shared" si="10"/>
        <v>0</v>
      </c>
      <c r="L29" s="6">
        <f t="shared" si="10"/>
        <v>0</v>
      </c>
      <c r="M29" s="6">
        <f t="shared" si="10"/>
        <v>0</v>
      </c>
      <c r="N29" s="6">
        <f t="shared" si="10"/>
        <v>0</v>
      </c>
      <c r="O29" s="6">
        <f t="shared" si="10"/>
        <v>0</v>
      </c>
      <c r="P29" s="6">
        <f t="shared" si="10"/>
        <v>0</v>
      </c>
      <c r="Q29" s="6">
        <f t="shared" si="10"/>
        <v>0</v>
      </c>
      <c r="R29" s="6">
        <f t="shared" si="10"/>
        <v>0</v>
      </c>
      <c r="S29" s="6">
        <f t="shared" si="10"/>
        <v>0</v>
      </c>
      <c r="T29" s="6">
        <f t="shared" si="10"/>
        <v>0</v>
      </c>
      <c r="U29" s="6">
        <f t="shared" si="10"/>
        <v>0</v>
      </c>
      <c r="V29" s="6">
        <f t="shared" si="10"/>
        <v>0</v>
      </c>
      <c r="W29" s="6">
        <f t="shared" si="10"/>
        <v>0</v>
      </c>
    </row>
    <row r="30" spans="1:23" x14ac:dyDescent="0.25">
      <c r="A30" s="4" t="str">
        <f t="shared" si="0"/>
        <v>Real pre-tax cost of capital</v>
      </c>
      <c r="B30" s="6">
        <f t="shared" ref="B30:W30" si="11">B13-B12</f>
        <v>-0.19345854318663669</v>
      </c>
      <c r="C30" s="6">
        <f t="shared" si="11"/>
        <v>-7.7801218198167135</v>
      </c>
      <c r="D30" s="6">
        <f t="shared" si="11"/>
        <v>-0.2687780989691646</v>
      </c>
      <c r="E30" s="6">
        <f t="shared" si="11"/>
        <v>0.8117596913244256</v>
      </c>
      <c r="F30" s="6">
        <f t="shared" si="11"/>
        <v>2.2640202582214215</v>
      </c>
      <c r="G30" s="6">
        <f t="shared" si="11"/>
        <v>6.4138633918630603</v>
      </c>
      <c r="H30" s="6">
        <f t="shared" si="11"/>
        <v>-41.193522621832471</v>
      </c>
      <c r="I30" s="6">
        <f t="shared" si="11"/>
        <v>-10.459420261613104</v>
      </c>
      <c r="J30" s="6">
        <f t="shared" si="11"/>
        <v>-53.864531605646334</v>
      </c>
      <c r="K30" s="6">
        <f t="shared" si="11"/>
        <v>-85.521423622509246</v>
      </c>
      <c r="L30" s="6">
        <f t="shared" si="11"/>
        <v>-107.54039492480297</v>
      </c>
      <c r="M30" s="6">
        <f t="shared" si="11"/>
        <v>-72.301133238865532</v>
      </c>
      <c r="N30" s="6">
        <f t="shared" si="11"/>
        <v>-1.3435251872656409</v>
      </c>
      <c r="O30" s="6">
        <f t="shared" si="11"/>
        <v>-21.653309362818618</v>
      </c>
      <c r="P30" s="6">
        <f t="shared" si="11"/>
        <v>-39.737601205373721</v>
      </c>
      <c r="Q30" s="6">
        <f t="shared" si="11"/>
        <v>-71.003779978935199</v>
      </c>
      <c r="R30" s="6">
        <f t="shared" si="11"/>
        <v>-155.52160070457649</v>
      </c>
      <c r="S30" s="6">
        <f t="shared" si="11"/>
        <v>160.1125563684509</v>
      </c>
      <c r="T30" s="6">
        <f t="shared" si="11"/>
        <v>304.00517021770065</v>
      </c>
      <c r="U30" s="6">
        <f t="shared" si="11"/>
        <v>797.13866703415988</v>
      </c>
      <c r="V30" s="6">
        <f t="shared" si="11"/>
        <v>1056.9656682961504</v>
      </c>
      <c r="W30" s="6">
        <f t="shared" si="11"/>
        <v>4.8169092444070429</v>
      </c>
    </row>
    <row r="31" spans="1:23" x14ac:dyDescent="0.25">
      <c r="A31" s="4" t="str">
        <f t="shared" si="0"/>
        <v>Transmission Exits Charges</v>
      </c>
      <c r="B31" s="6">
        <f t="shared" ref="B31:W31" si="12">B14-B13</f>
        <v>0.14119259456504096</v>
      </c>
      <c r="C31" s="6">
        <f t="shared" si="12"/>
        <v>2.4432326416557544</v>
      </c>
      <c r="D31" s="6">
        <f t="shared" si="12"/>
        <v>6.1564273006808889E-3</v>
      </c>
      <c r="E31" s="6">
        <f t="shared" si="12"/>
        <v>6.6254131847017561E-2</v>
      </c>
      <c r="F31" s="6">
        <f t="shared" si="12"/>
        <v>0.12689421116260746</v>
      </c>
      <c r="G31" s="6">
        <f t="shared" si="12"/>
        <v>0.30694250508008736</v>
      </c>
      <c r="H31" s="6">
        <f t="shared" si="12"/>
        <v>4.2175338286378974</v>
      </c>
      <c r="I31" s="6">
        <f t="shared" si="12"/>
        <v>-2.0139925787302673</v>
      </c>
      <c r="J31" s="6">
        <f t="shared" si="12"/>
        <v>-3.641992036911688</v>
      </c>
      <c r="K31" s="6">
        <f t="shared" si="12"/>
        <v>-7.3789429486751033</v>
      </c>
      <c r="L31" s="6">
        <f t="shared" si="12"/>
        <v>-30.336569211631286</v>
      </c>
      <c r="M31" s="6">
        <f t="shared" si="12"/>
        <v>7.4771451237870679</v>
      </c>
      <c r="N31" s="6">
        <f t="shared" si="12"/>
        <v>0.4669993804486694</v>
      </c>
      <c r="O31" s="6">
        <f t="shared" si="12"/>
        <v>-0.42758792978565907</v>
      </c>
      <c r="P31" s="6">
        <f t="shared" si="12"/>
        <v>-0.11670423673604091</v>
      </c>
      <c r="Q31" s="6">
        <f t="shared" si="12"/>
        <v>-3.2718021066502843</v>
      </c>
      <c r="R31" s="6">
        <f t="shared" si="12"/>
        <v>5.7912989689866663</v>
      </c>
      <c r="S31" s="6">
        <f t="shared" si="12"/>
        <v>-34.026540359143837</v>
      </c>
      <c r="T31" s="6">
        <f t="shared" si="12"/>
        <v>-77.548145332075364</v>
      </c>
      <c r="U31" s="6">
        <f t="shared" si="12"/>
        <v>-166.51129725993087</v>
      </c>
      <c r="V31" s="6">
        <f t="shared" si="12"/>
        <v>-337.54875092941802</v>
      </c>
      <c r="W31" s="6">
        <f t="shared" si="12"/>
        <v>0.98584500474044034</v>
      </c>
    </row>
    <row r="32" spans="1:23" x14ac:dyDescent="0.25">
      <c r="A32" s="4" t="str">
        <f t="shared" si="0"/>
        <v>Other Expenditure</v>
      </c>
      <c r="B32" s="6">
        <f t="shared" ref="B32:W32" si="13">B15-B14</f>
        <v>-0.35254621366121341</v>
      </c>
      <c r="C32" s="6">
        <f t="shared" si="13"/>
        <v>-8.6106272281477345</v>
      </c>
      <c r="D32" s="6">
        <f t="shared" si="13"/>
        <v>-1.4531880277912563</v>
      </c>
      <c r="E32" s="6">
        <f t="shared" si="13"/>
        <v>0.28112600260038789</v>
      </c>
      <c r="F32" s="6">
        <f t="shared" si="13"/>
        <v>2.6333058176478517</v>
      </c>
      <c r="G32" s="6">
        <f t="shared" si="13"/>
        <v>9.3792997930768252</v>
      </c>
      <c r="H32" s="6">
        <f t="shared" si="13"/>
        <v>-40.78161669431438</v>
      </c>
      <c r="I32" s="6">
        <f t="shared" si="13"/>
        <v>-2.9446318198415611</v>
      </c>
      <c r="J32" s="6">
        <f t="shared" si="13"/>
        <v>-35.260084987776281</v>
      </c>
      <c r="K32" s="6">
        <f t="shared" si="13"/>
        <v>-54.044846244849396</v>
      </c>
      <c r="L32" s="6">
        <f t="shared" si="13"/>
        <v>-40.734264409027674</v>
      </c>
      <c r="M32" s="6">
        <f t="shared" si="13"/>
        <v>-70.80082108873512</v>
      </c>
      <c r="N32" s="6">
        <f t="shared" si="13"/>
        <v>4.7167532155158369</v>
      </c>
      <c r="O32" s="6">
        <f t="shared" si="13"/>
        <v>-8.0516909080779442</v>
      </c>
      <c r="P32" s="6">
        <f t="shared" si="13"/>
        <v>-16.396118365486473</v>
      </c>
      <c r="Q32" s="6">
        <f t="shared" si="13"/>
        <v>-17.480042409275484</v>
      </c>
      <c r="R32" s="6">
        <f t="shared" si="13"/>
        <v>-167.67976727218047</v>
      </c>
      <c r="S32" s="6">
        <f t="shared" si="13"/>
        <v>192.1059641733882</v>
      </c>
      <c r="T32" s="6">
        <f t="shared" si="13"/>
        <v>407.79916334753943</v>
      </c>
      <c r="U32" s="6">
        <f t="shared" si="13"/>
        <v>1047.8730654640822</v>
      </c>
      <c r="V32" s="6">
        <f t="shared" si="13"/>
        <v>1605.9161475275469</v>
      </c>
      <c r="W32" s="6">
        <f t="shared" si="13"/>
        <v>-15.427040461420575</v>
      </c>
    </row>
    <row r="33" spans="1:23" x14ac:dyDescent="0.25">
      <c r="A33" s="4" t="str">
        <f t="shared" si="0"/>
        <v>IDNO Discounts</v>
      </c>
      <c r="B33" s="6">
        <f t="shared" ref="B33:W33" si="14">B16-B15</f>
        <v>0</v>
      </c>
      <c r="C33" s="6">
        <f t="shared" si="14"/>
        <v>0</v>
      </c>
      <c r="D33" s="6">
        <f t="shared" si="14"/>
        <v>0</v>
      </c>
      <c r="E33" s="6">
        <f t="shared" si="14"/>
        <v>3.6499999999989541E-2</v>
      </c>
      <c r="F33" s="6">
        <f t="shared" si="14"/>
        <v>3.6500000000046384E-2</v>
      </c>
      <c r="G33" s="6">
        <f t="shared" si="14"/>
        <v>7.3000000000092768E-2</v>
      </c>
      <c r="H33" s="6">
        <f t="shared" si="14"/>
        <v>0</v>
      </c>
      <c r="I33" s="6">
        <f t="shared" si="14"/>
        <v>0.10950000000002547</v>
      </c>
      <c r="J33" s="6">
        <f t="shared" si="14"/>
        <v>0.21899999999914144</v>
      </c>
      <c r="K33" s="6">
        <f t="shared" si="14"/>
        <v>0.29200000000128057</v>
      </c>
      <c r="L33" s="6">
        <f t="shared" si="14"/>
        <v>0.73000000000320142</v>
      </c>
      <c r="M33" s="6">
        <f t="shared" si="14"/>
        <v>3.6120715325068886E-2</v>
      </c>
      <c r="N33" s="6">
        <f t="shared" si="14"/>
        <v>0.2257516653521634</v>
      </c>
      <c r="O33" s="6">
        <f t="shared" si="14"/>
        <v>0.31922915679569996</v>
      </c>
      <c r="P33" s="6">
        <f t="shared" si="14"/>
        <v>0.51370125160246971</v>
      </c>
      <c r="Q33" s="6">
        <f t="shared" si="14"/>
        <v>1.2057100274105323</v>
      </c>
      <c r="R33" s="6">
        <f t="shared" si="14"/>
        <v>3.6500000000160071E-2</v>
      </c>
      <c r="S33" s="6">
        <f t="shared" si="14"/>
        <v>0.8029999999980646</v>
      </c>
      <c r="T33" s="6">
        <f t="shared" si="14"/>
        <v>1.8980000000010477</v>
      </c>
      <c r="U33" s="6">
        <f t="shared" si="14"/>
        <v>4.4894999999960419</v>
      </c>
      <c r="V33" s="6">
        <f t="shared" si="14"/>
        <v>8.7964999999967404</v>
      </c>
      <c r="W33" s="6">
        <f t="shared" si="14"/>
        <v>2.5611552077634769E-2</v>
      </c>
    </row>
    <row r="34" spans="1:23" x14ac:dyDescent="0.25">
      <c r="A34" s="4" t="str">
        <f t="shared" si="0"/>
        <v>Allowed Revenue</v>
      </c>
      <c r="B34" s="6">
        <f t="shared" ref="B34:W34" si="15">B17-B16</f>
        <v>-1.0949999999999989</v>
      </c>
      <c r="C34" s="6">
        <f t="shared" si="15"/>
        <v>3.6499999999989541E-2</v>
      </c>
      <c r="D34" s="6">
        <f t="shared" si="15"/>
        <v>-0.76650000000000773</v>
      </c>
      <c r="E34" s="6">
        <f t="shared" si="15"/>
        <v>-3.13900000000001</v>
      </c>
      <c r="F34" s="6">
        <f t="shared" si="15"/>
        <v>-6.3509999999999991</v>
      </c>
      <c r="G34" s="6">
        <f t="shared" si="15"/>
        <v>-15.43950000000018</v>
      </c>
      <c r="H34" s="6">
        <f t="shared" si="15"/>
        <v>0</v>
      </c>
      <c r="I34" s="6">
        <f t="shared" si="15"/>
        <v>-30.368000000000393</v>
      </c>
      <c r="J34" s="6">
        <f t="shared" si="15"/>
        <v>-54.60399999999936</v>
      </c>
      <c r="K34" s="6">
        <f t="shared" si="15"/>
        <v>-87.308000000000902</v>
      </c>
      <c r="L34" s="6">
        <f t="shared" si="15"/>
        <v>-193.45000000000437</v>
      </c>
      <c r="M34" s="6">
        <f t="shared" si="15"/>
        <v>0</v>
      </c>
      <c r="N34" s="6">
        <f t="shared" si="15"/>
        <v>-30.404499999999189</v>
      </c>
      <c r="O34" s="6">
        <f t="shared" si="15"/>
        <v>-54.60399999999936</v>
      </c>
      <c r="P34" s="6">
        <f t="shared" si="15"/>
        <v>-87.308000000000902</v>
      </c>
      <c r="Q34" s="6">
        <f t="shared" si="15"/>
        <v>-193.41349999999875</v>
      </c>
      <c r="R34" s="6">
        <f t="shared" si="15"/>
        <v>0</v>
      </c>
      <c r="S34" s="6">
        <f t="shared" si="15"/>
        <v>-218.37950000000092</v>
      </c>
      <c r="T34" s="6">
        <f t="shared" si="15"/>
        <v>-502.93349999999919</v>
      </c>
      <c r="U34" s="6">
        <f t="shared" si="15"/>
        <v>-1119.747000000003</v>
      </c>
      <c r="V34" s="6">
        <f t="shared" si="15"/>
        <v>-2240.4064999999828</v>
      </c>
      <c r="W34" s="6">
        <f t="shared" si="15"/>
        <v>-14.143145765568534</v>
      </c>
    </row>
    <row r="35" spans="1:23" x14ac:dyDescent="0.25">
      <c r="A35" s="4" t="s">
        <v>39</v>
      </c>
      <c r="B35" s="6">
        <f>SUM(B20:B34)</f>
        <v>-0.87881616124104767</v>
      </c>
      <c r="C35" s="6">
        <f t="shared" ref="C35:W35" si="16">SUM(C20:C34)</f>
        <v>-6.5828540475031332</v>
      </c>
      <c r="D35" s="6">
        <f t="shared" si="16"/>
        <v>-40.809911900871938</v>
      </c>
      <c r="E35" s="6">
        <f t="shared" si="16"/>
        <v>34.041633758180978</v>
      </c>
      <c r="F35" s="6">
        <f t="shared" si="16"/>
        <v>68.891830425059879</v>
      </c>
      <c r="G35" s="6">
        <f t="shared" si="16"/>
        <v>-75.864885255229865</v>
      </c>
      <c r="H35" s="6">
        <f t="shared" si="16"/>
        <v>-138.70777804969885</v>
      </c>
      <c r="I35" s="6">
        <f t="shared" si="16"/>
        <v>-258.60714179632168</v>
      </c>
      <c r="J35" s="6">
        <f t="shared" si="16"/>
        <v>215.37736541439972</v>
      </c>
      <c r="K35" s="6">
        <f t="shared" si="16"/>
        <v>732.64379822614683</v>
      </c>
      <c r="L35" s="6">
        <f t="shared" si="16"/>
        <v>1858.4837896546851</v>
      </c>
      <c r="M35" s="6">
        <f t="shared" si="16"/>
        <v>-600.44811711385091</v>
      </c>
      <c r="N35" s="6">
        <f t="shared" si="16"/>
        <v>-615.75069446824591</v>
      </c>
      <c r="O35" s="6">
        <f t="shared" si="16"/>
        <v>-136.16004759947828</v>
      </c>
      <c r="P35" s="6">
        <f t="shared" si="16"/>
        <v>227.42101053047554</v>
      </c>
      <c r="Q35" s="6">
        <f t="shared" si="16"/>
        <v>1069.220979990474</v>
      </c>
      <c r="R35" s="6">
        <f t="shared" si="16"/>
        <v>1707.5972298788092</v>
      </c>
      <c r="S35" s="6">
        <f t="shared" si="16"/>
        <v>93.913208916597796</v>
      </c>
      <c r="T35" s="6">
        <f t="shared" si="16"/>
        <v>1089.8782472985113</v>
      </c>
      <c r="U35" s="6">
        <f t="shared" si="16"/>
        <v>3925.5948977394582</v>
      </c>
      <c r="V35" s="6">
        <f t="shared" si="16"/>
        <v>3172.4729581020074</v>
      </c>
      <c r="W35" s="6">
        <f t="shared" si="16"/>
        <v>-73.803555622798058</v>
      </c>
    </row>
    <row r="37" spans="1:23" x14ac:dyDescent="0.25">
      <c r="B37" s="7">
        <f t="shared" ref="B37:W37" si="17">+B35/B2</f>
        <v>-6.3391286240172973E-3</v>
      </c>
      <c r="C37" s="7">
        <f t="shared" si="17"/>
        <v>-1.5161918048734738E-2</v>
      </c>
      <c r="D37" s="7">
        <f t="shared" si="17"/>
        <v>-0.24447053361371673</v>
      </c>
      <c r="E37" s="7">
        <f t="shared" si="17"/>
        <v>0.11893327999472614</v>
      </c>
      <c r="F37" s="7">
        <f t="shared" si="17"/>
        <v>0.13435072932725997</v>
      </c>
      <c r="G37" s="7">
        <f t="shared" si="17"/>
        <v>-5.4312977615072915E-2</v>
      </c>
      <c r="H37" s="7">
        <f t="shared" si="17"/>
        <v>-6.1970299921303922E-2</v>
      </c>
      <c r="I37" s="7">
        <f t="shared" si="17"/>
        <v>-6.5077614858783606E-2</v>
      </c>
      <c r="J37" s="7">
        <f t="shared" si="17"/>
        <v>2.6537449950024015E-2</v>
      </c>
      <c r="K37" s="7">
        <f t="shared" si="17"/>
        <v>5.8553537124904867E-2</v>
      </c>
      <c r="L37" s="7">
        <f t="shared" si="17"/>
        <v>7.9740512442343731E-2</v>
      </c>
      <c r="M37" s="7">
        <f t="shared" si="17"/>
        <v>-0.13971336797450468</v>
      </c>
      <c r="N37" s="7">
        <f t="shared" si="17"/>
        <v>-0.15634993211274134</v>
      </c>
      <c r="O37" s="7">
        <f t="shared" si="17"/>
        <v>-1.9405700579942547E-2</v>
      </c>
      <c r="P37" s="7">
        <f t="shared" si="17"/>
        <v>2.0665904584133036E-2</v>
      </c>
      <c r="Q37" s="7">
        <f t="shared" si="17"/>
        <v>4.6735138823287913E-2</v>
      </c>
      <c r="R37" s="7">
        <f t="shared" si="17"/>
        <v>0.25942833218329842</v>
      </c>
      <c r="S37" s="7">
        <f t="shared" si="17"/>
        <v>6.1743788409094578E-3</v>
      </c>
      <c r="T37" s="7">
        <f t="shared" si="17"/>
        <v>2.9605148035934992E-2</v>
      </c>
      <c r="U37" s="7">
        <f t="shared" si="17"/>
        <v>5.3137699649975445E-2</v>
      </c>
      <c r="V37" s="7">
        <f t="shared" si="17"/>
        <v>1.7715563309464374E-2</v>
      </c>
      <c r="W37" s="7">
        <f t="shared" si="17"/>
        <v>-3.941249344827355E-2</v>
      </c>
    </row>
    <row r="39" spans="1:23" x14ac:dyDescent="0.25">
      <c r="A39" s="4" t="str">
        <f t="shared" ref="A39:A53" si="18">A20</f>
        <v>Load Factor</v>
      </c>
      <c r="B39" s="8">
        <f t="shared" ref="B39:L39" si="19">B20/B2</f>
        <v>4.192230352928413E-3</v>
      </c>
      <c r="C39" s="8">
        <f t="shared" si="19"/>
        <v>-4.4389340958195793E-2</v>
      </c>
      <c r="D39" s="8">
        <f t="shared" si="19"/>
        <v>-2.5216794881134721E-2</v>
      </c>
      <c r="E39" s="8">
        <f t="shared" si="19"/>
        <v>-3.1213809247159673E-2</v>
      </c>
      <c r="F39" s="8">
        <f t="shared" si="19"/>
        <v>-3.4969909071825178E-2</v>
      </c>
      <c r="G39" s="8">
        <f t="shared" si="19"/>
        <v>-3.8111281042328408E-2</v>
      </c>
      <c r="H39" s="8">
        <f t="shared" si="19"/>
        <v>-2.8755158190725836E-3</v>
      </c>
      <c r="I39" s="8">
        <f t="shared" si="19"/>
        <v>-2.4918482014617542E-4</v>
      </c>
      <c r="J39" s="8">
        <f t="shared" si="19"/>
        <v>-2.7059342033277468E-4</v>
      </c>
      <c r="K39" s="8">
        <f t="shared" si="19"/>
        <v>1.2380383472813537E-4</v>
      </c>
      <c r="L39" s="8">
        <f t="shared" si="19"/>
        <v>1.1071850762294807E-3</v>
      </c>
      <c r="M39" s="8"/>
      <c r="N39" s="8">
        <f t="shared" ref="N39:W39" si="20">N20/N2</f>
        <v>6.2094343097188103E-3</v>
      </c>
      <c r="O39" s="8">
        <f t="shared" si="20"/>
        <v>6.2493179911640969E-3</v>
      </c>
      <c r="P39" s="8">
        <f t="shared" si="20"/>
        <v>6.1324478858454058E-3</v>
      </c>
      <c r="Q39" s="8">
        <f t="shared" si="20"/>
        <v>6.4780181896368578E-3</v>
      </c>
      <c r="R39" s="8">
        <f t="shared" si="20"/>
        <v>5.5833889339949871E-3</v>
      </c>
      <c r="S39" s="8">
        <f t="shared" si="20"/>
        <v>1.5050622442353572E-2</v>
      </c>
      <c r="T39" s="8">
        <f t="shared" si="20"/>
        <v>1.5317624963860878E-2</v>
      </c>
      <c r="U39" s="8">
        <f t="shared" si="20"/>
        <v>1.6162185635679054E-2</v>
      </c>
      <c r="V39" s="8">
        <f t="shared" si="20"/>
        <v>1.6440978395651576E-2</v>
      </c>
      <c r="W39" s="8">
        <f t="shared" si="20"/>
        <v>1.2431833488840428E-2</v>
      </c>
    </row>
    <row r="40" spans="1:23" x14ac:dyDescent="0.25">
      <c r="A40" s="4" t="str">
        <f t="shared" si="18"/>
        <v>Coincidence Factor</v>
      </c>
      <c r="B40" s="8">
        <f t="shared" ref="B40:L40" si="21">B21/B3</f>
        <v>-6.7345954241053085E-3</v>
      </c>
      <c r="C40" s="8">
        <f t="shared" si="21"/>
        <v>4.3081100808432797E-2</v>
      </c>
      <c r="D40" s="8">
        <f t="shared" si="21"/>
        <v>2.0867861065678485E-2</v>
      </c>
      <c r="E40" s="8">
        <f t="shared" si="21"/>
        <v>2.6804875568643236E-2</v>
      </c>
      <c r="F40" s="8">
        <f t="shared" si="21"/>
        <v>3.0570635697725529E-2</v>
      </c>
      <c r="G40" s="8">
        <f t="shared" si="21"/>
        <v>3.3756524055608167E-2</v>
      </c>
      <c r="H40" s="8">
        <f t="shared" si="21"/>
        <v>1.1637513517200495E-2</v>
      </c>
      <c r="I40" s="8">
        <f t="shared" si="21"/>
        <v>7.7731418185538808E-3</v>
      </c>
      <c r="J40" s="8">
        <f t="shared" si="21"/>
        <v>7.9648134881134293E-3</v>
      </c>
      <c r="K40" s="8">
        <f t="shared" si="21"/>
        <v>7.5064847635493061E-3</v>
      </c>
      <c r="L40" s="8">
        <f t="shared" si="21"/>
        <v>6.2185383346082942E-3</v>
      </c>
      <c r="M40" s="8"/>
      <c r="N40" s="8">
        <f t="shared" ref="N40:W40" si="22">N21/N3</f>
        <v>-5.8380514640389109E-3</v>
      </c>
      <c r="O40" s="8">
        <f t="shared" si="22"/>
        <v>-5.9503276001732826E-3</v>
      </c>
      <c r="P40" s="8">
        <f t="shared" si="22"/>
        <v>-5.8007115634735413E-3</v>
      </c>
      <c r="Q40" s="8">
        <f t="shared" si="22"/>
        <v>-6.3063033675052112E-3</v>
      </c>
      <c r="R40" s="8">
        <f t="shared" si="22"/>
        <v>-6.2186779334107859E-3</v>
      </c>
      <c r="S40" s="8">
        <f t="shared" si="22"/>
        <v>-1.2758246550288749E-2</v>
      </c>
      <c r="T40" s="8">
        <f t="shared" si="22"/>
        <v>-1.2851379741312455E-2</v>
      </c>
      <c r="U40" s="8">
        <f t="shared" si="22"/>
        <v>-1.3392597641779651E-2</v>
      </c>
      <c r="V40" s="8">
        <f t="shared" si="22"/>
        <v>-1.3471467813904054E-2</v>
      </c>
      <c r="W40" s="8">
        <f t="shared" si="22"/>
        <v>2.1440377559881846E-2</v>
      </c>
    </row>
    <row r="41" spans="1:23" x14ac:dyDescent="0.25">
      <c r="A41" s="4" t="str">
        <f t="shared" si="18"/>
        <v>Forecast</v>
      </c>
      <c r="B41" s="8">
        <f t="shared" ref="B41:L41" si="23">B22/B4</f>
        <v>1.0455891608628779E-2</v>
      </c>
      <c r="C41" s="8">
        <f t="shared" si="23"/>
        <v>-3.2314271806773813E-3</v>
      </c>
      <c r="D41" s="8">
        <f t="shared" si="23"/>
        <v>-0.23169133099785741</v>
      </c>
      <c r="E41" s="8">
        <f t="shared" si="23"/>
        <v>0.12174477627076404</v>
      </c>
      <c r="F41" s="8">
        <f t="shared" si="23"/>
        <v>0.13259224283665239</v>
      </c>
      <c r="G41" s="8">
        <f t="shared" si="23"/>
        <v>-5.8437728014872792E-2</v>
      </c>
      <c r="H41" s="8">
        <f t="shared" si="23"/>
        <v>-4.9971230768869737E-2</v>
      </c>
      <c r="I41" s="8">
        <f t="shared" si="23"/>
        <v>-6.5588686979149408E-2</v>
      </c>
      <c r="J41" s="8">
        <f t="shared" si="23"/>
        <v>2.9267910768751706E-2</v>
      </c>
      <c r="K41" s="8">
        <f t="shared" si="23"/>
        <v>6.150389805811296E-2</v>
      </c>
      <c r="L41" s="8">
        <f t="shared" si="23"/>
        <v>8.1594756703130183E-2</v>
      </c>
      <c r="M41" s="8"/>
      <c r="N41" s="8">
        <f t="shared" ref="N41:W41" si="24">N22/N4</f>
        <v>-0.15424421363145582</v>
      </c>
      <c r="O41" s="8">
        <f t="shared" si="24"/>
        <v>-1.4264074895890067E-2</v>
      </c>
      <c r="P41" s="8">
        <f t="shared" si="24"/>
        <v>2.6180455840220988E-2</v>
      </c>
      <c r="Q41" s="8">
        <f t="shared" si="24"/>
        <v>5.2034434893316009E-2</v>
      </c>
      <c r="R41" s="8">
        <f t="shared" si="24"/>
        <v>0.28818493189191963</v>
      </c>
      <c r="S41" s="8">
        <f t="shared" si="24"/>
        <v>1.6922577307134064E-3</v>
      </c>
      <c r="T41" s="8">
        <f t="shared" si="24"/>
        <v>2.6269590519494651E-2</v>
      </c>
      <c r="U41" s="8">
        <f t="shared" si="24"/>
        <v>4.7027247812193612E-2</v>
      </c>
      <c r="V41" s="8">
        <f t="shared" si="24"/>
        <v>1.5455577987481558E-2</v>
      </c>
      <c r="W41" s="8">
        <f t="shared" si="24"/>
        <v>-4.1569429675778057E-2</v>
      </c>
    </row>
    <row r="42" spans="1:23" x14ac:dyDescent="0.25">
      <c r="A42" s="4" t="str">
        <f t="shared" si="18"/>
        <v>Service Models</v>
      </c>
      <c r="B42" s="8">
        <f t="shared" ref="B42:L42" si="25">B23/B5</f>
        <v>5.1146886113578221E-4</v>
      </c>
      <c r="C42" s="8">
        <f t="shared" si="25"/>
        <v>3.5855101737749325E-4</v>
      </c>
      <c r="D42" s="8">
        <f t="shared" si="25"/>
        <v>4.2995137850744564E-3</v>
      </c>
      <c r="E42" s="8">
        <f t="shared" si="25"/>
        <v>9.0692205977329049E-4</v>
      </c>
      <c r="F42" s="8">
        <f t="shared" si="25"/>
        <v>-1.7518594069748093E-5</v>
      </c>
      <c r="G42" s="8">
        <f t="shared" si="25"/>
        <v>-6.558716482175669E-4</v>
      </c>
      <c r="H42" s="8">
        <f t="shared" si="25"/>
        <v>-3.1084914078192711E-4</v>
      </c>
      <c r="I42" s="8">
        <f t="shared" si="25"/>
        <v>-6.9268859567839236E-4</v>
      </c>
      <c r="J42" s="8">
        <f t="shared" si="25"/>
        <v>-8.3985919056243355E-4</v>
      </c>
      <c r="K42" s="8">
        <f t="shared" si="25"/>
        <v>-8.9162088803028047E-4</v>
      </c>
      <c r="L42" s="8">
        <f t="shared" si="25"/>
        <v>-9.3099154418882285E-4</v>
      </c>
      <c r="M42" s="8"/>
      <c r="N42" s="8">
        <f t="shared" ref="N42:W42" si="26">N23/N5</f>
        <v>-1.3501604758051409E-3</v>
      </c>
      <c r="O42" s="8">
        <f t="shared" si="26"/>
        <v>-1.5512621249271228E-3</v>
      </c>
      <c r="P42" s="8">
        <f t="shared" si="26"/>
        <v>-1.6133155832849535E-3</v>
      </c>
      <c r="Q42" s="8">
        <f t="shared" si="26"/>
        <v>-1.6607781126700971E-3</v>
      </c>
      <c r="R42" s="8">
        <f t="shared" si="26"/>
        <v>1.6549969706595359E-4</v>
      </c>
      <c r="S42" s="8">
        <f t="shared" si="26"/>
        <v>-3.1062113258654859E-4</v>
      </c>
      <c r="T42" s="8">
        <f t="shared" si="26"/>
        <v>-6.8676489005092649E-4</v>
      </c>
      <c r="U42" s="8">
        <f t="shared" si="26"/>
        <v>-8.1254406551674015E-4</v>
      </c>
      <c r="V42" s="8">
        <f t="shared" si="26"/>
        <v>-8.8916769440232216E-4</v>
      </c>
      <c r="W42" s="8">
        <f t="shared" si="26"/>
        <v>4.9524313988631753E-3</v>
      </c>
    </row>
    <row r="43" spans="1:23" x14ac:dyDescent="0.25">
      <c r="A43" s="4" t="str">
        <f t="shared" si="18"/>
        <v>Loss Adjustment factors</v>
      </c>
      <c r="B43" s="8">
        <f t="shared" ref="B43:L43" si="27">B24/B6</f>
        <v>6.3657179035685329E-5</v>
      </c>
      <c r="C43" s="8">
        <f t="shared" si="27"/>
        <v>1.7851932055604005E-3</v>
      </c>
      <c r="D43" s="8">
        <f t="shared" si="27"/>
        <v>-6.5639596635961488E-4</v>
      </c>
      <c r="E43" s="8">
        <f t="shared" si="27"/>
        <v>-4.3879356478944057E-4</v>
      </c>
      <c r="F43" s="8">
        <f t="shared" si="27"/>
        <v>-4.6803195897697226E-4</v>
      </c>
      <c r="G43" s="8">
        <f t="shared" si="27"/>
        <v>-4.9598746493726841E-4</v>
      </c>
      <c r="H43" s="8">
        <f t="shared" si="27"/>
        <v>2.2218103842609137E-3</v>
      </c>
      <c r="I43" s="8">
        <f t="shared" si="27"/>
        <v>5.2783925944880445E-4</v>
      </c>
      <c r="J43" s="8">
        <f t="shared" si="27"/>
        <v>9.4382476761510257E-4</v>
      </c>
      <c r="K43" s="8">
        <f t="shared" si="27"/>
        <v>9.5061202113333064E-4</v>
      </c>
      <c r="L43" s="8">
        <f t="shared" si="27"/>
        <v>7.2492186946170533E-4</v>
      </c>
      <c r="M43" s="8"/>
      <c r="N43" s="8">
        <f t="shared" ref="N43:W43" si="28">N24/N6</f>
        <v>1.4936634108134895E-3</v>
      </c>
      <c r="O43" s="8">
        <f t="shared" si="28"/>
        <v>1.8376453396817493E-3</v>
      </c>
      <c r="P43" s="8">
        <f t="shared" si="28"/>
        <v>1.8973571962366286E-3</v>
      </c>
      <c r="Q43" s="8">
        <f t="shared" si="28"/>
        <v>1.8451744427076232E-3</v>
      </c>
      <c r="R43" s="8">
        <f t="shared" si="28"/>
        <v>1.6017769167848558E-3</v>
      </c>
      <c r="S43" s="8">
        <f t="shared" si="28"/>
        <v>-1.5958937222451421E-3</v>
      </c>
      <c r="T43" s="8">
        <f t="shared" si="28"/>
        <v>-1.2571151743104372E-3</v>
      </c>
      <c r="U43" s="8">
        <f t="shared" si="28"/>
        <v>-1.5015072069275912E-3</v>
      </c>
      <c r="V43" s="8">
        <f t="shared" si="28"/>
        <v>-9.7293891685216072E-4</v>
      </c>
      <c r="W43" s="8">
        <f t="shared" si="28"/>
        <v>-9.4912930445712341E-4</v>
      </c>
    </row>
    <row r="44" spans="1:23" x14ac:dyDescent="0.25">
      <c r="A44" s="4" t="str">
        <f t="shared" si="18"/>
        <v>Average KVAR By KVA</v>
      </c>
      <c r="B44" s="8">
        <f t="shared" ref="B44:L44" si="29">B25/B7</f>
        <v>0</v>
      </c>
      <c r="C44" s="8">
        <f t="shared" si="29"/>
        <v>0</v>
      </c>
      <c r="D44" s="8">
        <f t="shared" si="29"/>
        <v>0</v>
      </c>
      <c r="E44" s="8">
        <f t="shared" si="29"/>
        <v>-2.2845615249573412E-4</v>
      </c>
      <c r="F44" s="8">
        <f t="shared" si="29"/>
        <v>-1.2644855828365935E-4</v>
      </c>
      <c r="G44" s="8">
        <f t="shared" si="29"/>
        <v>-1.6765448365231304E-4</v>
      </c>
      <c r="H44" s="8">
        <f t="shared" si="29"/>
        <v>6.2701389635094295E-4</v>
      </c>
      <c r="I44" s="8">
        <f t="shared" si="29"/>
        <v>3.4190693515537626E-4</v>
      </c>
      <c r="J44" s="8">
        <f t="shared" si="29"/>
        <v>2.7082176001785396E-4</v>
      </c>
      <c r="K44" s="8">
        <f t="shared" si="29"/>
        <v>2.6109294982332312E-4</v>
      </c>
      <c r="L44" s="8">
        <f t="shared" si="29"/>
        <v>2.3562684949516893E-4</v>
      </c>
      <c r="M44" s="8"/>
      <c r="N44" s="8">
        <f t="shared" ref="N44:W44" si="30">N25/N7</f>
        <v>3.1871855171655217E-4</v>
      </c>
      <c r="O44" s="8">
        <f t="shared" si="30"/>
        <v>2.6238510070249703E-4</v>
      </c>
      <c r="P44" s="8">
        <f t="shared" si="30"/>
        <v>2.5994252357822232E-4</v>
      </c>
      <c r="Q44" s="8">
        <f t="shared" si="30"/>
        <v>2.5800206317612591E-4</v>
      </c>
      <c r="R44" s="8">
        <f t="shared" si="30"/>
        <v>3.1840222645844349E-4</v>
      </c>
      <c r="S44" s="8">
        <f t="shared" si="30"/>
        <v>1.0239851648518195E-4</v>
      </c>
      <c r="T44" s="8">
        <f t="shared" si="30"/>
        <v>9.5835435633679215E-5</v>
      </c>
      <c r="U44" s="8">
        <f t="shared" si="30"/>
        <v>1.0913574632118618E-4</v>
      </c>
      <c r="V44" s="8">
        <f t="shared" si="30"/>
        <v>9.1707995441291606E-5</v>
      </c>
      <c r="W44" s="8">
        <f t="shared" si="30"/>
        <v>-2.3696635067323391E-4</v>
      </c>
    </row>
    <row r="45" spans="1:23" x14ac:dyDescent="0.25">
      <c r="A45" s="4" t="str">
        <f t="shared" si="18"/>
        <v>Customers Contribution</v>
      </c>
      <c r="B45" s="8">
        <f t="shared" ref="B45:L45" si="31">B26/B8</f>
        <v>0</v>
      </c>
      <c r="C45" s="8">
        <f t="shared" si="31"/>
        <v>0</v>
      </c>
      <c r="D45" s="8">
        <f t="shared" si="31"/>
        <v>0</v>
      </c>
      <c r="E45" s="8">
        <f t="shared" si="31"/>
        <v>0</v>
      </c>
      <c r="F45" s="8">
        <f t="shared" si="31"/>
        <v>0</v>
      </c>
      <c r="G45" s="8">
        <f t="shared" si="31"/>
        <v>0</v>
      </c>
      <c r="H45" s="8">
        <f t="shared" si="31"/>
        <v>0</v>
      </c>
      <c r="I45" s="8">
        <f t="shared" si="31"/>
        <v>0</v>
      </c>
      <c r="J45" s="8">
        <f t="shared" si="31"/>
        <v>0</v>
      </c>
      <c r="K45" s="8">
        <f t="shared" si="31"/>
        <v>0</v>
      </c>
      <c r="L45" s="8">
        <f t="shared" si="31"/>
        <v>0</v>
      </c>
      <c r="M45" s="8"/>
      <c r="N45" s="8">
        <f t="shared" ref="N45:W45" si="32">N26/N8</f>
        <v>0</v>
      </c>
      <c r="O45" s="8">
        <f t="shared" si="32"/>
        <v>0</v>
      </c>
      <c r="P45" s="8">
        <f t="shared" si="32"/>
        <v>0</v>
      </c>
      <c r="Q45" s="8">
        <f t="shared" si="32"/>
        <v>0</v>
      </c>
      <c r="R45" s="8">
        <f t="shared" si="32"/>
        <v>0</v>
      </c>
      <c r="S45" s="8">
        <f t="shared" si="32"/>
        <v>0</v>
      </c>
      <c r="T45" s="8">
        <f t="shared" si="32"/>
        <v>0</v>
      </c>
      <c r="U45" s="8">
        <f t="shared" si="32"/>
        <v>0</v>
      </c>
      <c r="V45" s="8">
        <f t="shared" si="32"/>
        <v>0</v>
      </c>
      <c r="W45" s="8">
        <f t="shared" si="32"/>
        <v>0</v>
      </c>
    </row>
    <row r="46" spans="1:23" x14ac:dyDescent="0.25">
      <c r="A46" s="4" t="str">
        <f t="shared" si="18"/>
        <v>Gross Asset Models</v>
      </c>
      <c r="B46" s="8">
        <f t="shared" ref="B46:L46" si="33">B27/B9</f>
        <v>7.8708500597760825E-4</v>
      </c>
      <c r="C46" s="8">
        <f t="shared" si="33"/>
        <v>1.1053355069024618E-2</v>
      </c>
      <c r="D46" s="8">
        <f t="shared" si="33"/>
        <v>-2.7015304047177851E-3</v>
      </c>
      <c r="E46" s="8">
        <f t="shared" si="33"/>
        <v>-2.6991232178678131E-3</v>
      </c>
      <c r="F46" s="8">
        <f t="shared" si="33"/>
        <v>-2.6899982624314779E-3</v>
      </c>
      <c r="G46" s="8">
        <f t="shared" si="33"/>
        <v>-2.7256316085722751E-3</v>
      </c>
      <c r="H46" s="8">
        <f t="shared" si="33"/>
        <v>1.254532469107552E-2</v>
      </c>
      <c r="I46" s="8">
        <f t="shared" si="33"/>
        <v>2.3203599179692576E-3</v>
      </c>
      <c r="J46" s="8">
        <f t="shared" si="33"/>
        <v>4.7973292551141498E-3</v>
      </c>
      <c r="K46" s="8">
        <f t="shared" si="33"/>
        <v>4.8452743322824881E-3</v>
      </c>
      <c r="L46" s="8">
        <f t="shared" si="33"/>
        <v>3.4921415098334218E-3</v>
      </c>
      <c r="M46" s="8"/>
      <c r="N46" s="8">
        <f t="shared" ref="N46:W46" si="34">N27/N9</f>
        <v>1.1992185633247754E-3</v>
      </c>
      <c r="O46" s="8">
        <f t="shared" si="34"/>
        <v>3.1326997370326065E-3</v>
      </c>
      <c r="P46" s="8">
        <f t="shared" si="34"/>
        <v>3.4448763060585439E-3</v>
      </c>
      <c r="Q46" s="8">
        <f t="shared" si="34"/>
        <v>3.1261059908380337E-3</v>
      </c>
      <c r="R46" s="8">
        <f t="shared" si="34"/>
        <v>1.1703728157559158E-2</v>
      </c>
      <c r="S46" s="8">
        <f t="shared" si="34"/>
        <v>-6.4939451488650012E-3</v>
      </c>
      <c r="T46" s="8">
        <f t="shared" si="34"/>
        <v>-4.5206129757182408E-3</v>
      </c>
      <c r="U46" s="8">
        <f t="shared" si="34"/>
        <v>-5.8627361602655746E-3</v>
      </c>
      <c r="V46" s="8">
        <f t="shared" si="34"/>
        <v>-2.8671589305581551E-3</v>
      </c>
      <c r="W46" s="8">
        <f t="shared" si="34"/>
        <v>-6.3494750085143293E-3</v>
      </c>
    </row>
    <row r="47" spans="1:23" x14ac:dyDescent="0.25">
      <c r="A47" s="4" t="str">
        <f t="shared" si="18"/>
        <v>Peaking Probabilities</v>
      </c>
      <c r="B47" s="8">
        <f t="shared" ref="B47:L47" si="35">B28/B10</f>
        <v>-4.7089434623169349E-3</v>
      </c>
      <c r="C47" s="8">
        <f t="shared" si="35"/>
        <v>1.0116147706015448E-2</v>
      </c>
      <c r="D47" s="8">
        <f t="shared" si="35"/>
        <v>6.6987772245923685E-3</v>
      </c>
      <c r="E47" s="8">
        <f t="shared" si="35"/>
        <v>1.1326833749791871E-2</v>
      </c>
      <c r="F47" s="8">
        <f t="shared" si="35"/>
        <v>1.2635434069684238E-2</v>
      </c>
      <c r="G47" s="8">
        <f t="shared" si="35"/>
        <v>1.3613954755127701E-2</v>
      </c>
      <c r="H47" s="8">
        <f t="shared" si="35"/>
        <v>-3.8454971772723862E-5</v>
      </c>
      <c r="I47" s="8">
        <f t="shared" si="35"/>
        <v>2.7819743622013548E-3</v>
      </c>
      <c r="J47" s="8">
        <f t="shared" si="35"/>
        <v>2.0314918209595849E-3</v>
      </c>
      <c r="K47" s="8">
        <f t="shared" si="35"/>
        <v>1.9735312603593571E-3</v>
      </c>
      <c r="L47" s="8">
        <f t="shared" si="35"/>
        <v>2.1136288759178615E-3</v>
      </c>
      <c r="M47" s="8"/>
      <c r="N47" s="8">
        <f t="shared" ref="N47:W47" si="36">N28/N10</f>
        <v>3.4152278183422341E-3</v>
      </c>
      <c r="O47" s="8">
        <f t="shared" si="36"/>
        <v>3.034203504603514E-3</v>
      </c>
      <c r="P47" s="8">
        <f t="shared" si="36"/>
        <v>2.9951699193850067E-3</v>
      </c>
      <c r="Q47" s="8">
        <f t="shared" si="36"/>
        <v>3.0513401614435053E-3</v>
      </c>
      <c r="R47" s="8">
        <f t="shared" si="36"/>
        <v>1.9461042577978462E-3</v>
      </c>
      <c r="S47" s="8">
        <f t="shared" si="36"/>
        <v>4.099223088894992E-3</v>
      </c>
      <c r="T47" s="8">
        <f t="shared" si="36"/>
        <v>3.844486880254093E-3</v>
      </c>
      <c r="U47" s="8">
        <f t="shared" si="36"/>
        <v>4.0980801267277598E-3</v>
      </c>
      <c r="V47" s="8">
        <f t="shared" si="36"/>
        <v>3.6135336947439303E-3</v>
      </c>
      <c r="W47" s="8">
        <f t="shared" si="36"/>
        <v>-1.5471549023153149E-2</v>
      </c>
    </row>
    <row r="48" spans="1:23" x14ac:dyDescent="0.25">
      <c r="A48" s="4" t="str">
        <f t="shared" si="18"/>
        <v>Hours in Time Band and Days in year</v>
      </c>
      <c r="B48" s="8">
        <f t="shared" ref="B48:L48" si="37">B29/B11</f>
        <v>0</v>
      </c>
      <c r="C48" s="8">
        <f t="shared" si="37"/>
        <v>0</v>
      </c>
      <c r="D48" s="8">
        <f t="shared" si="37"/>
        <v>0</v>
      </c>
      <c r="E48" s="8">
        <f t="shared" si="37"/>
        <v>0</v>
      </c>
      <c r="F48" s="8">
        <f t="shared" si="37"/>
        <v>0</v>
      </c>
      <c r="G48" s="8">
        <f t="shared" si="37"/>
        <v>0</v>
      </c>
      <c r="H48" s="8">
        <f t="shared" si="37"/>
        <v>0</v>
      </c>
      <c r="I48" s="8">
        <f t="shared" si="37"/>
        <v>0</v>
      </c>
      <c r="J48" s="8">
        <f t="shared" si="37"/>
        <v>0</v>
      </c>
      <c r="K48" s="8">
        <f t="shared" si="37"/>
        <v>0</v>
      </c>
      <c r="L48" s="8">
        <f t="shared" si="37"/>
        <v>0</v>
      </c>
      <c r="M48" s="8"/>
      <c r="N48" s="8">
        <f t="shared" ref="N48:W48" si="38">N29/N11</f>
        <v>0</v>
      </c>
      <c r="O48" s="8">
        <f t="shared" si="38"/>
        <v>0</v>
      </c>
      <c r="P48" s="8">
        <f t="shared" si="38"/>
        <v>0</v>
      </c>
      <c r="Q48" s="8">
        <f t="shared" si="38"/>
        <v>0</v>
      </c>
      <c r="R48" s="8">
        <f t="shared" si="38"/>
        <v>0</v>
      </c>
      <c r="S48" s="8">
        <f t="shared" si="38"/>
        <v>0</v>
      </c>
      <c r="T48" s="8">
        <f t="shared" si="38"/>
        <v>0</v>
      </c>
      <c r="U48" s="8">
        <f t="shared" si="38"/>
        <v>0</v>
      </c>
      <c r="V48" s="8">
        <f t="shared" si="38"/>
        <v>0</v>
      </c>
      <c r="W48" s="8">
        <f t="shared" si="38"/>
        <v>0</v>
      </c>
    </row>
    <row r="49" spans="1:23" x14ac:dyDescent="0.25">
      <c r="A49" s="4" t="str">
        <f t="shared" si="18"/>
        <v>Real pre-tax cost of capital</v>
      </c>
      <c r="B49" s="8">
        <f t="shared" ref="B49:L49" si="39">B30/B12</f>
        <v>-1.3892436017196512E-3</v>
      </c>
      <c r="C49" s="8">
        <f t="shared" si="39"/>
        <v>-1.7622082562253394E-2</v>
      </c>
      <c r="D49" s="8">
        <f t="shared" si="39"/>
        <v>-2.0899632751582267E-3</v>
      </c>
      <c r="E49" s="8">
        <f t="shared" si="39"/>
        <v>2.5193527363820928E-3</v>
      </c>
      <c r="F49" s="8">
        <f t="shared" si="39"/>
        <v>3.8836756783450894E-3</v>
      </c>
      <c r="G49" s="8">
        <f t="shared" si="39"/>
        <v>4.8582106615001931E-3</v>
      </c>
      <c r="H49" s="8">
        <f t="shared" si="39"/>
        <v>-1.8919159064154048E-2</v>
      </c>
      <c r="I49" s="8">
        <f t="shared" si="39"/>
        <v>-2.7810981486774355E-3</v>
      </c>
      <c r="J49" s="8">
        <f t="shared" si="39"/>
        <v>-6.3530678770768092E-3</v>
      </c>
      <c r="K49" s="8">
        <f t="shared" si="39"/>
        <v>-6.3447994782027863E-3</v>
      </c>
      <c r="L49" s="8">
        <f t="shared" si="39"/>
        <v>-4.2112491793694952E-3</v>
      </c>
      <c r="M49" s="8"/>
      <c r="N49" s="8">
        <f t="shared" ref="N49:W49" si="40">N30/N12</f>
        <v>-4.0118720386285472E-4</v>
      </c>
      <c r="O49" s="8">
        <f t="shared" si="40"/>
        <v>-3.1089837719095095E-3</v>
      </c>
      <c r="P49" s="8">
        <f t="shared" si="40"/>
        <v>-3.4933804879578182E-3</v>
      </c>
      <c r="Q49" s="8">
        <f t="shared" si="40"/>
        <v>-2.9302270712116833E-3</v>
      </c>
      <c r="R49" s="8">
        <f t="shared" si="40"/>
        <v>-1.8068937613074643E-2</v>
      </c>
      <c r="S49" s="8">
        <f t="shared" si="40"/>
        <v>1.0531334229755877E-2</v>
      </c>
      <c r="T49" s="8">
        <f t="shared" si="40"/>
        <v>8.04875350460235E-3</v>
      </c>
      <c r="U49" s="8">
        <f t="shared" si="40"/>
        <v>1.032051789790602E-2</v>
      </c>
      <c r="V49" s="8">
        <f t="shared" si="40"/>
        <v>5.8024966360918874E-3</v>
      </c>
      <c r="W49" s="8">
        <f t="shared" si="40"/>
        <v>2.6429777019242344E-3</v>
      </c>
    </row>
    <row r="50" spans="1:23" x14ac:dyDescent="0.25">
      <c r="A50" s="4" t="str">
        <f t="shared" si="18"/>
        <v>Transmission Exits Charges</v>
      </c>
      <c r="B50" s="8">
        <f t="shared" ref="B50:L50" si="41">B31/B13</f>
        <v>1.0153275521795795E-3</v>
      </c>
      <c r="C50" s="8">
        <f t="shared" si="41"/>
        <v>5.6332245706629458E-3</v>
      </c>
      <c r="D50" s="8">
        <f t="shared" si="41"/>
        <v>4.7971372213268621E-5</v>
      </c>
      <c r="E50" s="8">
        <f t="shared" si="41"/>
        <v>2.0510757407542798E-4</v>
      </c>
      <c r="F50" s="8">
        <f t="shared" si="41"/>
        <v>2.1683084628955772E-4</v>
      </c>
      <c r="G50" s="8">
        <f t="shared" si="41"/>
        <v>2.3137097931721597E-4</v>
      </c>
      <c r="H50" s="8">
        <f t="shared" si="41"/>
        <v>1.9743615143317998E-3</v>
      </c>
      <c r="I50" s="8">
        <f t="shared" si="41"/>
        <v>-5.3700220221029145E-4</v>
      </c>
      <c r="J50" s="8">
        <f t="shared" si="41"/>
        <v>-4.3230225770562162E-4</v>
      </c>
      <c r="K50" s="8">
        <f t="shared" si="41"/>
        <v>-5.5093634326887223E-4</v>
      </c>
      <c r="L50" s="8">
        <f t="shared" si="41"/>
        <v>-1.1929948283059249E-3</v>
      </c>
      <c r="M50" s="8"/>
      <c r="N50" s="8">
        <f t="shared" ref="N50:W50" si="42">N31/N13</f>
        <v>1.3950566144143737E-4</v>
      </c>
      <c r="O50" s="8">
        <f t="shared" si="42"/>
        <v>-6.1584572258057901E-5</v>
      </c>
      <c r="P50" s="8">
        <f t="shared" si="42"/>
        <v>-1.0295576688149029E-5</v>
      </c>
      <c r="Q50" s="8">
        <f t="shared" si="42"/>
        <v>-1.3541952434406159E-4</v>
      </c>
      <c r="R50" s="8">
        <f t="shared" si="42"/>
        <v>6.8523081894775292E-4</v>
      </c>
      <c r="S50" s="8">
        <f t="shared" si="42"/>
        <v>-2.2147566508195892E-3</v>
      </c>
      <c r="T50" s="8">
        <f t="shared" si="42"/>
        <v>-2.0367491141001087E-3</v>
      </c>
      <c r="U50" s="8">
        <f t="shared" si="42"/>
        <v>-2.1337923153324956E-3</v>
      </c>
      <c r="V50" s="8">
        <f t="shared" si="42"/>
        <v>-1.8423740683617036E-3</v>
      </c>
      <c r="W50" s="8">
        <f t="shared" si="42"/>
        <v>5.3949491929133648E-4</v>
      </c>
    </row>
    <row r="51" spans="1:23" x14ac:dyDescent="0.25">
      <c r="A51" s="4" t="str">
        <f t="shared" si="18"/>
        <v>Other Expenditure</v>
      </c>
      <c r="B51" s="8">
        <f t="shared" ref="B51:L51" si="43">B32/B14</f>
        <v>-2.5326173621316099E-3</v>
      </c>
      <c r="C51" s="8">
        <f t="shared" si="43"/>
        <v>-1.9741830452156078E-2</v>
      </c>
      <c r="D51" s="8">
        <f t="shared" si="43"/>
        <v>-1.1322813765231808E-2</v>
      </c>
      <c r="E51" s="8">
        <f t="shared" si="43"/>
        <v>8.7012306249179125E-4</v>
      </c>
      <c r="F51" s="8">
        <f t="shared" si="43"/>
        <v>4.4986933926611438E-3</v>
      </c>
      <c r="G51" s="8">
        <f t="shared" si="43"/>
        <v>7.0684110575157961E-3</v>
      </c>
      <c r="H51" s="8">
        <f t="shared" si="43"/>
        <v>-1.9053551209774162E-2</v>
      </c>
      <c r="I51" s="8">
        <f t="shared" si="43"/>
        <v>-7.8556564328940526E-4</v>
      </c>
      <c r="J51" s="8">
        <f t="shared" si="43"/>
        <v>-4.1871609361018788E-3</v>
      </c>
      <c r="K51" s="8">
        <f t="shared" si="43"/>
        <v>-4.0373917363140813E-3</v>
      </c>
      <c r="L51" s="8">
        <f t="shared" si="43"/>
        <v>-1.6038006862189467E-3</v>
      </c>
      <c r="M51" s="8"/>
      <c r="N51" s="8">
        <f t="shared" ref="N51:W51" si="44">N32/N14</f>
        <v>1.408828407248864E-3</v>
      </c>
      <c r="O51" s="8">
        <f t="shared" si="44"/>
        <v>-1.1597391909068495E-3</v>
      </c>
      <c r="P51" s="8">
        <f t="shared" si="44"/>
        <v>-1.4464704686774784E-3</v>
      </c>
      <c r="Q51" s="8">
        <f t="shared" si="44"/>
        <v>-7.2359499494875884E-4</v>
      </c>
      <c r="R51" s="8">
        <f t="shared" si="44"/>
        <v>-1.9826409619854442E-2</v>
      </c>
      <c r="S51" s="8">
        <f t="shared" si="44"/>
        <v>1.2531757766963181E-2</v>
      </c>
      <c r="T51" s="8">
        <f t="shared" si="44"/>
        <v>1.0732425980234645E-2</v>
      </c>
      <c r="U51" s="8">
        <f t="shared" si="44"/>
        <v>1.3456893151551316E-2</v>
      </c>
      <c r="V51" s="8">
        <f t="shared" si="44"/>
        <v>8.7814259372590592E-3</v>
      </c>
      <c r="W51" s="8">
        <f t="shared" si="44"/>
        <v>-8.4377586903067112E-3</v>
      </c>
    </row>
    <row r="52" spans="1:23" x14ac:dyDescent="0.25">
      <c r="A52" s="4" t="str">
        <f t="shared" si="18"/>
        <v>IDNO Discounts</v>
      </c>
      <c r="B52" s="8">
        <f t="shared" ref="B52:L52" si="45">B33/B15</f>
        <v>0</v>
      </c>
      <c r="C52" s="8">
        <f t="shared" si="45"/>
        <v>0</v>
      </c>
      <c r="D52" s="8">
        <f t="shared" si="45"/>
        <v>0</v>
      </c>
      <c r="E52" s="8">
        <f t="shared" si="45"/>
        <v>1.1287423022356134E-4</v>
      </c>
      <c r="F52" s="8">
        <f t="shared" si="45"/>
        <v>6.2076694692339766E-5</v>
      </c>
      <c r="G52" s="8">
        <f t="shared" si="45"/>
        <v>5.4627995706195457E-5</v>
      </c>
      <c r="H52" s="8">
        <f t="shared" si="45"/>
        <v>0</v>
      </c>
      <c r="I52" s="8">
        <f t="shared" si="45"/>
        <v>2.9235255966711115E-5</v>
      </c>
      <c r="J52" s="8">
        <f t="shared" si="45"/>
        <v>2.6115761411475651E-5</v>
      </c>
      <c r="K52" s="8">
        <f t="shared" si="45"/>
        <v>2.1902133496645526E-5</v>
      </c>
      <c r="L52" s="8">
        <f t="shared" si="45"/>
        <v>2.8787931319791554E-5</v>
      </c>
      <c r="M52" s="8"/>
      <c r="N52" s="8">
        <f t="shared" ref="N52:W52" si="46">N33/N15</f>
        <v>6.73340121162016E-5</v>
      </c>
      <c r="O52" s="8">
        <f t="shared" si="46"/>
        <v>4.6034109901904119E-5</v>
      </c>
      <c r="P52" s="8">
        <f t="shared" si="46"/>
        <v>4.5384525515352173E-5</v>
      </c>
      <c r="Q52" s="8">
        <f t="shared" si="46"/>
        <v>4.9947103974793518E-5</v>
      </c>
      <c r="R52" s="8">
        <f t="shared" si="46"/>
        <v>4.4030465783374022E-6</v>
      </c>
      <c r="S52" s="8">
        <f t="shared" si="46"/>
        <v>5.1734235409049184E-5</v>
      </c>
      <c r="T52" s="8">
        <f t="shared" si="46"/>
        <v>4.9421005910988441E-5</v>
      </c>
      <c r="U52" s="8">
        <f t="shared" si="46"/>
        <v>5.6889068364606846E-5</v>
      </c>
      <c r="V52" s="8">
        <f t="shared" si="46"/>
        <v>4.7682059754171468E-5</v>
      </c>
      <c r="W52" s="8">
        <f t="shared" si="46"/>
        <v>1.4127340075288978E-5</v>
      </c>
    </row>
    <row r="53" spans="1:23" x14ac:dyDescent="0.25">
      <c r="A53" s="4" t="str">
        <f t="shared" si="18"/>
        <v>Allowed Revenue</v>
      </c>
      <c r="B53" s="8">
        <f t="shared" ref="B53:L53" si="47">B34/B16</f>
        <v>-7.8862209599992392E-3</v>
      </c>
      <c r="C53" s="8">
        <f t="shared" si="47"/>
        <v>8.5369949329358331E-5</v>
      </c>
      <c r="D53" s="8">
        <f t="shared" si="47"/>
        <v>-6.0407407737447299E-3</v>
      </c>
      <c r="E53" s="8">
        <f t="shared" si="47"/>
        <v>-9.7060882319914207E-3</v>
      </c>
      <c r="F53" s="8">
        <f t="shared" si="47"/>
        <v>-1.0800674406285802E-2</v>
      </c>
      <c r="G53" s="8">
        <f t="shared" si="47"/>
        <v>-1.1553189964234033E-2</v>
      </c>
      <c r="H53" s="8">
        <f t="shared" si="47"/>
        <v>0</v>
      </c>
      <c r="I53" s="8">
        <f t="shared" si="47"/>
        <v>-8.1076739581759736E-3</v>
      </c>
      <c r="J53" s="8">
        <f t="shared" si="47"/>
        <v>-6.5113597961678127E-3</v>
      </c>
      <c r="K53" s="8">
        <f t="shared" si="47"/>
        <v>-6.5485944872776839E-3</v>
      </c>
      <c r="L53" s="8">
        <f t="shared" si="47"/>
        <v>-7.6285821886113653E-3</v>
      </c>
      <c r="M53" s="8"/>
      <c r="N53" s="8">
        <f t="shared" ref="N53:W53" si="48">N34/N16</f>
        <v>-9.068013418413675E-3</v>
      </c>
      <c r="O53" s="8">
        <f t="shared" si="48"/>
        <v>-7.8737508007068729E-3</v>
      </c>
      <c r="P53" s="8">
        <f t="shared" si="48"/>
        <v>-7.7131451722035217E-3</v>
      </c>
      <c r="Q53" s="8">
        <f t="shared" si="48"/>
        <v>-8.0118448780452448E-3</v>
      </c>
      <c r="R53" s="8">
        <f t="shared" si="48"/>
        <v>0</v>
      </c>
      <c r="S53" s="8">
        <f t="shared" si="48"/>
        <v>-1.4068632645187241E-2</v>
      </c>
      <c r="T53" s="8">
        <f t="shared" si="48"/>
        <v>-1.309496899590471E-2</v>
      </c>
      <c r="U53" s="8">
        <f t="shared" si="48"/>
        <v>-1.4188159021948605E-2</v>
      </c>
      <c r="V53" s="8">
        <f t="shared" si="48"/>
        <v>-1.2143705236033584E-2</v>
      </c>
      <c r="W53" s="8">
        <f t="shared" si="48"/>
        <v>-7.8012533830511821E-3</v>
      </c>
    </row>
    <row r="54" spans="1:23" x14ac:dyDescent="0.25">
      <c r="A54" s="4" t="s">
        <v>39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2024-12-12T14:09:19Z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