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2E6FA458-84BF-4122-8647-86C525DEAFEC}" xr6:coauthVersionLast="47" xr6:coauthVersionMax="47" xr10:uidLastSave="{00000000-0000-0000-0000-000000000000}"/>
  <workbookProtection lockStructure="1"/>
  <bookViews>
    <workbookView xWindow="-120" yWindow="-120" windowWidth="38640" windowHeight="15840" tabRatio="870" activeTab="5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AM40" i="39"/>
  <c r="W40" i="39"/>
  <c r="O40" i="39"/>
  <c r="AE40" i="39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26" i="21"/>
  <c r="O130" i="21" s="1"/>
  <c r="P126" i="21"/>
  <c r="P130" i="21" s="1"/>
  <c r="L126" i="21"/>
  <c r="L130" i="21" s="1"/>
  <c r="Y126" i="21"/>
  <c r="Y130" i="21" s="1"/>
  <c r="AJ126" i="21"/>
  <c r="AJ130" i="21" s="1"/>
  <c r="N126" i="21"/>
  <c r="N130" i="21" s="1"/>
  <c r="Z126" i="21"/>
  <c r="Z130" i="21" s="1"/>
  <c r="AH126" i="21"/>
  <c r="AH130" i="21" s="1"/>
  <c r="V126" i="21"/>
  <c r="V130" i="21" s="1"/>
  <c r="AQ126" i="21"/>
  <c r="AQ130" i="21" s="1"/>
  <c r="AK126" i="21"/>
  <c r="AK130" i="21" s="1"/>
  <c r="AB126" i="21"/>
  <c r="AB130" i="21" s="1"/>
  <c r="AC126" i="21"/>
  <c r="AC130" i="21" s="1"/>
  <c r="U126" i="21"/>
  <c r="U130" i="21" s="1"/>
  <c r="S126" i="21"/>
  <c r="S130" i="21" s="1"/>
  <c r="AN126" i="21"/>
  <c r="AN130" i="21" s="1"/>
  <c r="AA126" i="21"/>
  <c r="AA130" i="21" s="1"/>
  <c r="M126" i="21"/>
  <c r="M130" i="21" s="1"/>
  <c r="AF126" i="21"/>
  <c r="AF130" i="21" s="1"/>
  <c r="R126" i="21"/>
  <c r="R130" i="21" s="1"/>
  <c r="T126" i="21"/>
  <c r="T130" i="21" s="1"/>
  <c r="AL126" i="21"/>
  <c r="AL130" i="21" s="1"/>
  <c r="Q126" i="21"/>
  <c r="Q130" i="21" s="1"/>
  <c r="W126" i="21"/>
  <c r="W130" i="21" s="1"/>
  <c r="K126" i="21"/>
  <c r="K130" i="21" s="1"/>
  <c r="AI126" i="21"/>
  <c r="AI130" i="21" s="1"/>
  <c r="AE126" i="21"/>
  <c r="AE130" i="21" s="1"/>
  <c r="X126" i="21"/>
  <c r="X130" i="21" s="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J45" i="21" s="1"/>
  <c r="J46" i="21" s="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3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H140" i="15" l="1"/>
  <c r="H84" i="21" s="1"/>
  <c r="H137" i="15"/>
  <c r="H138" i="15"/>
  <c r="H82" i="21" s="1"/>
  <c r="H139" i="15"/>
  <c r="H83" i="21" s="1"/>
  <c r="H141" i="15"/>
  <c r="H85" i="21" s="1"/>
  <c r="N56" i="20"/>
  <c r="N55" i="20"/>
  <c r="N58" i="20" s="1"/>
  <c r="H59" i="20" s="1"/>
  <c r="H60" i="20" s="1"/>
  <c r="Q98" i="21" l="1"/>
  <c r="Q149" i="21" s="1"/>
  <c r="P98" i="21"/>
  <c r="P149" i="21" s="1"/>
  <c r="K98" i="21"/>
  <c r="K149" i="21" s="1"/>
  <c r="AL98" i="21"/>
  <c r="AL149" i="21" s="1"/>
  <c r="AG98" i="21"/>
  <c r="AG149" i="21" s="1"/>
  <c r="T98" i="21"/>
  <c r="T149" i="21" s="1"/>
  <c r="AB98" i="21"/>
  <c r="AB149" i="21" s="1"/>
  <c r="AD98" i="21"/>
  <c r="AD149" i="21" s="1"/>
  <c r="J98" i="21"/>
  <c r="J149" i="21" s="1"/>
  <c r="Z98" i="21"/>
  <c r="Z149" i="21" s="1"/>
  <c r="U98" i="21"/>
  <c r="U149" i="21" s="1"/>
  <c r="L98" i="21"/>
  <c r="L149" i="21" s="1"/>
  <c r="AJ98" i="21"/>
  <c r="AJ149" i="21" s="1"/>
  <c r="AR98" i="21"/>
  <c r="AR149" i="21" s="1"/>
  <c r="AA98" i="21"/>
  <c r="AA149" i="21" s="1"/>
  <c r="N98" i="21"/>
  <c r="N149" i="21" s="1"/>
  <c r="X98" i="21"/>
  <c r="X149" i="21" s="1"/>
  <c r="Y98" i="21"/>
  <c r="Y149" i="21" s="1"/>
  <c r="AK98" i="21"/>
  <c r="AK149" i="21" s="1"/>
  <c r="S98" i="21"/>
  <c r="S149" i="21" s="1"/>
  <c r="AH98" i="21"/>
  <c r="AH149" i="21" s="1"/>
  <c r="M98" i="21"/>
  <c r="M149" i="21" s="1"/>
  <c r="AI98" i="21"/>
  <c r="AI149" i="21" s="1"/>
  <c r="AN98" i="21"/>
  <c r="AN149" i="21" s="1"/>
  <c r="AQ98" i="21"/>
  <c r="AQ149" i="21" s="1"/>
  <c r="AE98" i="21"/>
  <c r="AE149" i="21" s="1"/>
  <c r="AM98" i="21"/>
  <c r="AM149" i="21" s="1"/>
  <c r="W98" i="21"/>
  <c r="W149" i="21" s="1"/>
  <c r="AC98" i="21"/>
  <c r="AC149" i="21" s="1"/>
  <c r="O98" i="21"/>
  <c r="O149" i="21" s="1"/>
  <c r="AP98" i="21"/>
  <c r="AP149" i="21" s="1"/>
  <c r="V98" i="21"/>
  <c r="V149" i="21" s="1"/>
  <c r="R98" i="21"/>
  <c r="R149" i="21" s="1"/>
  <c r="AF98" i="21"/>
  <c r="AF149" i="21" s="1"/>
  <c r="AO98" i="21"/>
  <c r="AO149" i="21" s="1"/>
  <c r="K62" i="20"/>
  <c r="K45" i="22" s="1"/>
  <c r="N62" i="20"/>
  <c r="N45" i="22" s="1"/>
  <c r="J62" i="20"/>
  <c r="M62" i="20"/>
  <c r="M45" i="22" s="1"/>
  <c r="L62" i="20"/>
  <c r="L45" i="22" s="1"/>
  <c r="AR99" i="21"/>
  <c r="AR150" i="21" s="1"/>
  <c r="AR30" i="38" s="1"/>
  <c r="AN99" i="21"/>
  <c r="AN150" i="21" s="1"/>
  <c r="AN30" i="38" s="1"/>
  <c r="AP99" i="21"/>
  <c r="AP150" i="21" s="1"/>
  <c r="AP30" i="38" s="1"/>
  <c r="R99" i="21"/>
  <c r="R150" i="21" s="1"/>
  <c r="R30" i="38" s="1"/>
  <c r="AC99" i="21"/>
  <c r="AC150" i="21" s="1"/>
  <c r="AC30" i="38" s="1"/>
  <c r="T99" i="21"/>
  <c r="T150" i="21" s="1"/>
  <c r="T30" i="38" s="1"/>
  <c r="AA99" i="21"/>
  <c r="AA150" i="21" s="1"/>
  <c r="AA30" i="38" s="1"/>
  <c r="AF99" i="21"/>
  <c r="AF150" i="21" s="1"/>
  <c r="AF30" i="38" s="1"/>
  <c r="N99" i="21"/>
  <c r="N150" i="21" s="1"/>
  <c r="N30" i="38" s="1"/>
  <c r="AH99" i="21"/>
  <c r="AH150" i="21" s="1"/>
  <c r="AH30" i="38" s="1"/>
  <c r="Z99" i="21"/>
  <c r="Z150" i="21" s="1"/>
  <c r="Z30" i="38" s="1"/>
  <c r="W99" i="21"/>
  <c r="W150" i="21" s="1"/>
  <c r="W30" i="38" s="1"/>
  <c r="AQ99" i="21"/>
  <c r="AQ150" i="21" s="1"/>
  <c r="AQ30" i="38" s="1"/>
  <c r="AL99" i="21"/>
  <c r="AL150" i="21" s="1"/>
  <c r="AL30" i="38" s="1"/>
  <c r="AE99" i="21"/>
  <c r="AE150" i="21" s="1"/>
  <c r="AE30" i="38" s="1"/>
  <c r="O99" i="21"/>
  <c r="O150" i="21" s="1"/>
  <c r="O30" i="38" s="1"/>
  <c r="AJ99" i="21"/>
  <c r="AJ150" i="21" s="1"/>
  <c r="AJ30" i="38" s="1"/>
  <c r="AD99" i="21"/>
  <c r="AD150" i="21" s="1"/>
  <c r="AD30" i="38" s="1"/>
  <c r="AO99" i="21"/>
  <c r="AO150" i="21" s="1"/>
  <c r="AO30" i="38" s="1"/>
  <c r="K99" i="21"/>
  <c r="K150" i="21" s="1"/>
  <c r="K30" i="38" s="1"/>
  <c r="X99" i="21"/>
  <c r="X150" i="21" s="1"/>
  <c r="X30" i="38" s="1"/>
  <c r="AK99" i="21"/>
  <c r="AK150" i="21" s="1"/>
  <c r="AK30" i="38" s="1"/>
  <c r="Y99" i="21"/>
  <c r="Y150" i="21" s="1"/>
  <c r="Y30" i="38" s="1"/>
  <c r="S99" i="21"/>
  <c r="S150" i="21" s="1"/>
  <c r="S30" i="38" s="1"/>
  <c r="U99" i="21"/>
  <c r="U150" i="21" s="1"/>
  <c r="U30" i="38" s="1"/>
  <c r="L99" i="21"/>
  <c r="L150" i="21" s="1"/>
  <c r="L30" i="38" s="1"/>
  <c r="AB99" i="21"/>
  <c r="AB150" i="21" s="1"/>
  <c r="AB30" i="38" s="1"/>
  <c r="AG99" i="21"/>
  <c r="AG150" i="21" s="1"/>
  <c r="AG30" i="38" s="1"/>
  <c r="J99" i="21"/>
  <c r="J150" i="21" s="1"/>
  <c r="J30" i="38" s="1"/>
  <c r="M99" i="21"/>
  <c r="M150" i="21" s="1"/>
  <c r="M30" i="38" s="1"/>
  <c r="P99" i="21"/>
  <c r="P150" i="21" s="1"/>
  <c r="P30" i="38" s="1"/>
  <c r="AM99" i="21"/>
  <c r="AM150" i="21" s="1"/>
  <c r="AM30" i="38" s="1"/>
  <c r="V99" i="21"/>
  <c r="V150" i="21" s="1"/>
  <c r="V30" i="38" s="1"/>
  <c r="Q99" i="21"/>
  <c r="Q150" i="21" s="1"/>
  <c r="Q30" i="38" s="1"/>
  <c r="AI99" i="21"/>
  <c r="AI150" i="21" s="1"/>
  <c r="AI30" i="38" s="1"/>
  <c r="H81" i="21"/>
  <c r="H143" i="15"/>
  <c r="H147" i="15" s="1"/>
  <c r="K101" i="21"/>
  <c r="K152" i="21" s="1"/>
  <c r="K32" i="38" s="1"/>
  <c r="O101" i="21"/>
  <c r="O152" i="21" s="1"/>
  <c r="O32" i="38" s="1"/>
  <c r="AP101" i="21"/>
  <c r="AP152" i="21" s="1"/>
  <c r="AP32" i="38" s="1"/>
  <c r="U101" i="21"/>
  <c r="U152" i="21" s="1"/>
  <c r="U32" i="38" s="1"/>
  <c r="R101" i="21"/>
  <c r="R152" i="21" s="1"/>
  <c r="R32" i="38" s="1"/>
  <c r="AJ101" i="21"/>
  <c r="AJ152" i="21" s="1"/>
  <c r="AJ32" i="38" s="1"/>
  <c r="X101" i="21"/>
  <c r="X152" i="21" s="1"/>
  <c r="X32" i="38" s="1"/>
  <c r="S101" i="21"/>
  <c r="S152" i="21" s="1"/>
  <c r="S32" i="38" s="1"/>
  <c r="AM101" i="21"/>
  <c r="AM152" i="21" s="1"/>
  <c r="AM32" i="38" s="1"/>
  <c r="AO101" i="21"/>
  <c r="AO152" i="21" s="1"/>
  <c r="AO32" i="38" s="1"/>
  <c r="N101" i="21"/>
  <c r="N152" i="21" s="1"/>
  <c r="N32" i="38" s="1"/>
  <c r="AB101" i="21"/>
  <c r="AB152" i="21" s="1"/>
  <c r="AB32" i="38" s="1"/>
  <c r="V101" i="21"/>
  <c r="V152" i="21" s="1"/>
  <c r="V32" i="38" s="1"/>
  <c r="P101" i="21"/>
  <c r="P152" i="21" s="1"/>
  <c r="P32" i="38" s="1"/>
  <c r="AL101" i="21"/>
  <c r="AL152" i="21" s="1"/>
  <c r="AL32" i="38" s="1"/>
  <c r="AN101" i="21"/>
  <c r="AN152" i="21" s="1"/>
  <c r="AN32" i="38" s="1"/>
  <c r="T101" i="21"/>
  <c r="T152" i="21" s="1"/>
  <c r="T32" i="38" s="1"/>
  <c r="AD101" i="21"/>
  <c r="AD152" i="21" s="1"/>
  <c r="AD32" i="38" s="1"/>
  <c r="W101" i="21"/>
  <c r="W152" i="21" s="1"/>
  <c r="W32" i="38" s="1"/>
  <c r="AG101" i="21"/>
  <c r="AG152" i="21" s="1"/>
  <c r="AG32" i="38" s="1"/>
  <c r="AC101" i="21"/>
  <c r="AC152" i="21" s="1"/>
  <c r="AC32" i="38" s="1"/>
  <c r="Y101" i="21"/>
  <c r="Y152" i="21" s="1"/>
  <c r="Y32" i="38" s="1"/>
  <c r="AQ101" i="21"/>
  <c r="AQ152" i="21" s="1"/>
  <c r="AQ32" i="38" s="1"/>
  <c r="AA101" i="21"/>
  <c r="AA152" i="21" s="1"/>
  <c r="AA32" i="38" s="1"/>
  <c r="L101" i="21"/>
  <c r="L152" i="21" s="1"/>
  <c r="L32" i="38" s="1"/>
  <c r="AH101" i="21"/>
  <c r="AH152" i="21" s="1"/>
  <c r="AH32" i="38" s="1"/>
  <c r="AF101" i="21"/>
  <c r="AF152" i="21" s="1"/>
  <c r="AF32" i="38" s="1"/>
  <c r="AI101" i="21"/>
  <c r="AI152" i="21" s="1"/>
  <c r="AI32" i="38" s="1"/>
  <c r="Q101" i="21"/>
  <c r="Q152" i="21" s="1"/>
  <c r="Q32" i="38" s="1"/>
  <c r="AE101" i="21"/>
  <c r="AE152" i="21" s="1"/>
  <c r="AE32" i="38" s="1"/>
  <c r="AR101" i="21"/>
  <c r="AR152" i="21" s="1"/>
  <c r="AR32" i="38" s="1"/>
  <c r="AK101" i="21"/>
  <c r="AK152" i="21" s="1"/>
  <c r="AK32" i="38" s="1"/>
  <c r="M101" i="21"/>
  <c r="M152" i="21" s="1"/>
  <c r="M32" i="38" s="1"/>
  <c r="J101" i="21"/>
  <c r="J152" i="21" s="1"/>
  <c r="J32" i="38" s="1"/>
  <c r="Z101" i="21"/>
  <c r="Z152" i="21" s="1"/>
  <c r="Z32" i="38" s="1"/>
  <c r="AJ100" i="21"/>
  <c r="AJ151" i="21" s="1"/>
  <c r="S100" i="21"/>
  <c r="S151" i="21" s="1"/>
  <c r="AG100" i="21"/>
  <c r="AG151" i="21" s="1"/>
  <c r="R100" i="21"/>
  <c r="R151" i="21" s="1"/>
  <c r="AB100" i="21"/>
  <c r="AB151" i="21" s="1"/>
  <c r="AF100" i="21"/>
  <c r="AF151" i="21" s="1"/>
  <c r="Q100" i="21"/>
  <c r="Q151" i="21" s="1"/>
  <c r="W100" i="21"/>
  <c r="W151" i="21" s="1"/>
  <c r="AM100" i="21"/>
  <c r="AM151" i="21" s="1"/>
  <c r="L100" i="21"/>
  <c r="L151" i="21" s="1"/>
  <c r="J100" i="21"/>
  <c r="J151" i="21" s="1"/>
  <c r="AD100" i="21"/>
  <c r="AD151" i="21" s="1"/>
  <c r="AQ100" i="21"/>
  <c r="AQ151" i="21" s="1"/>
  <c r="AC100" i="21"/>
  <c r="AC151" i="21" s="1"/>
  <c r="K100" i="21"/>
  <c r="K151" i="21" s="1"/>
  <c r="O100" i="21"/>
  <c r="O151" i="21" s="1"/>
  <c r="AP100" i="21"/>
  <c r="AP151" i="21" s="1"/>
  <c r="V100" i="21"/>
  <c r="V151" i="21" s="1"/>
  <c r="AI100" i="21"/>
  <c r="AI151" i="21" s="1"/>
  <c r="AR100" i="21"/>
  <c r="AR151" i="21" s="1"/>
  <c r="Y100" i="21"/>
  <c r="Y151" i="21" s="1"/>
  <c r="AN100" i="21"/>
  <c r="AN151" i="21" s="1"/>
  <c r="AE100" i="21"/>
  <c r="AE151" i="21" s="1"/>
  <c r="AA100" i="21"/>
  <c r="AA151" i="21" s="1"/>
  <c r="N100" i="21"/>
  <c r="N151" i="21" s="1"/>
  <c r="Z100" i="21"/>
  <c r="Z151" i="21" s="1"/>
  <c r="AK100" i="21"/>
  <c r="AK151" i="21" s="1"/>
  <c r="P100" i="21"/>
  <c r="P151" i="21" s="1"/>
  <c r="AH100" i="21"/>
  <c r="AH151" i="21" s="1"/>
  <c r="X100" i="21"/>
  <c r="X151" i="21" s="1"/>
  <c r="T100" i="21"/>
  <c r="T151" i="21" s="1"/>
  <c r="U100" i="21"/>
  <c r="U151" i="21" s="1"/>
  <c r="AL100" i="21"/>
  <c r="AL151" i="21" s="1"/>
  <c r="M100" i="21"/>
  <c r="M151" i="21" s="1"/>
  <c r="AO100" i="21"/>
  <c r="AO151" i="21" s="1"/>
  <c r="H57" i="38" l="1"/>
  <c r="N24" i="39"/>
  <c r="N30" i="39" s="1"/>
  <c r="N29" i="38"/>
  <c r="AC31" i="38"/>
  <c r="AC22" i="39"/>
  <c r="AC28" i="39" s="1"/>
  <c r="O29" i="38"/>
  <c r="O24" i="39"/>
  <c r="O30" i="39" s="1"/>
  <c r="Z97" i="21"/>
  <c r="Z148" i="21" s="1"/>
  <c r="R97" i="21"/>
  <c r="R148" i="21" s="1"/>
  <c r="AO97" i="21"/>
  <c r="AO148" i="21" s="1"/>
  <c r="V97" i="21"/>
  <c r="V148" i="21" s="1"/>
  <c r="AI97" i="21"/>
  <c r="AI148" i="21" s="1"/>
  <c r="M97" i="21"/>
  <c r="M148" i="21" s="1"/>
  <c r="AP97" i="21"/>
  <c r="AP148" i="21" s="1"/>
  <c r="AL97" i="21"/>
  <c r="AL148" i="21" s="1"/>
  <c r="AH97" i="21"/>
  <c r="AH148" i="21" s="1"/>
  <c r="W97" i="21"/>
  <c r="W148" i="21" s="1"/>
  <c r="AQ97" i="21"/>
  <c r="AQ148" i="21" s="1"/>
  <c r="AA97" i="21"/>
  <c r="AA148" i="21" s="1"/>
  <c r="U97" i="21"/>
  <c r="U148" i="21" s="1"/>
  <c r="AD97" i="21"/>
  <c r="AD148" i="21" s="1"/>
  <c r="AG97" i="21"/>
  <c r="AG148" i="21" s="1"/>
  <c r="X97" i="21"/>
  <c r="X148" i="21" s="1"/>
  <c r="K97" i="21"/>
  <c r="K148" i="21" s="1"/>
  <c r="N97" i="21"/>
  <c r="N148" i="21" s="1"/>
  <c r="AR97" i="21"/>
  <c r="AR148" i="21" s="1"/>
  <c r="AE97" i="21"/>
  <c r="AE148" i="21" s="1"/>
  <c r="J97" i="21"/>
  <c r="J148" i="21" s="1"/>
  <c r="AK97" i="21"/>
  <c r="AK148" i="21" s="1"/>
  <c r="AN97" i="21"/>
  <c r="AN148" i="21" s="1"/>
  <c r="AF97" i="21"/>
  <c r="AF148" i="21" s="1"/>
  <c r="T97" i="21"/>
  <c r="T148" i="21" s="1"/>
  <c r="Q97" i="21"/>
  <c r="Q148" i="21" s="1"/>
  <c r="Y97" i="21"/>
  <c r="Y148" i="21" s="1"/>
  <c r="AM97" i="21"/>
  <c r="AM148" i="21" s="1"/>
  <c r="P97" i="21"/>
  <c r="P148" i="21" s="1"/>
  <c r="AC97" i="21"/>
  <c r="AC148" i="21" s="1"/>
  <c r="L97" i="21"/>
  <c r="L148" i="21" s="1"/>
  <c r="AJ97" i="21"/>
  <c r="AJ148" i="21" s="1"/>
  <c r="S97" i="21"/>
  <c r="S148" i="21" s="1"/>
  <c r="AB97" i="21"/>
  <c r="AB148" i="21" s="1"/>
  <c r="O97" i="21"/>
  <c r="O148" i="21" s="1"/>
  <c r="W24" i="39"/>
  <c r="W30" i="39" s="1"/>
  <c r="W29" i="38"/>
  <c r="L29" i="38"/>
  <c r="L24" i="39"/>
  <c r="L30" i="39" s="1"/>
  <c r="H37" i="33"/>
  <c r="A4" i="15"/>
  <c r="J22" i="39"/>
  <c r="J28" i="39" s="1"/>
  <c r="J31" i="38"/>
  <c r="AM29" i="38"/>
  <c r="AM24" i="39"/>
  <c r="AM30" i="39" s="1"/>
  <c r="U29" i="38"/>
  <c r="U24" i="39"/>
  <c r="U30" i="39" s="1"/>
  <c r="AQ22" i="39"/>
  <c r="AQ28" i="39" s="1"/>
  <c r="AQ31" i="38"/>
  <c r="AD22" i="39"/>
  <c r="AD28" i="39" s="1"/>
  <c r="AD31" i="38"/>
  <c r="AE24" i="39"/>
  <c r="AE30" i="39" s="1"/>
  <c r="AE29" i="38"/>
  <c r="Z24" i="39"/>
  <c r="Z30" i="39" s="1"/>
  <c r="Z29" i="38"/>
  <c r="AC24" i="39"/>
  <c r="AC30" i="39" s="1"/>
  <c r="AC29" i="38"/>
  <c r="N31" i="38"/>
  <c r="N22" i="39"/>
  <c r="N28" i="39" s="1"/>
  <c r="AM31" i="38"/>
  <c r="AM22" i="39"/>
  <c r="AM28" i="39" s="1"/>
  <c r="AQ29" i="38"/>
  <c r="AQ24" i="39"/>
  <c r="AQ30" i="39" s="1"/>
  <c r="J24" i="39"/>
  <c r="J30" i="39" s="1"/>
  <c r="J29" i="38"/>
  <c r="AN29" i="38"/>
  <c r="AN24" i="39"/>
  <c r="AN30" i="39" s="1"/>
  <c r="AD29" i="38"/>
  <c r="AD24" i="39"/>
  <c r="AD30" i="39" s="1"/>
  <c r="T31" i="38"/>
  <c r="T22" i="39"/>
  <c r="T28" i="39" s="1"/>
  <c r="AH31" i="38"/>
  <c r="AH22" i="39"/>
  <c r="AH28" i="39" s="1"/>
  <c r="Z31" i="38"/>
  <c r="Z22" i="39"/>
  <c r="Z28" i="39" s="1"/>
  <c r="AA22" i="39"/>
  <c r="AA28" i="39" s="1"/>
  <c r="AA31" i="38"/>
  <c r="AE31" i="38"/>
  <c r="AE22" i="39"/>
  <c r="AE28" i="39" s="1"/>
  <c r="Q22" i="39"/>
  <c r="Q28" i="39" s="1"/>
  <c r="Q31" i="38"/>
  <c r="AI29" i="38"/>
  <c r="AI24" i="39"/>
  <c r="AI30" i="39" s="1"/>
  <c r="AB29" i="38"/>
  <c r="AB24" i="39"/>
  <c r="AB30" i="39" s="1"/>
  <c r="O31" i="38"/>
  <c r="O22" i="39"/>
  <c r="O28" i="39" s="1"/>
  <c r="X31" i="38"/>
  <c r="X22" i="39"/>
  <c r="X28" i="39" s="1"/>
  <c r="P31" i="38"/>
  <c r="P22" i="39"/>
  <c r="P28" i="39" s="1"/>
  <c r="L31" i="38"/>
  <c r="L22" i="39"/>
  <c r="L28" i="39" s="1"/>
  <c r="W31" i="38"/>
  <c r="W22" i="39"/>
  <c r="W28" i="39" s="1"/>
  <c r="AN31" i="38"/>
  <c r="AN22" i="39"/>
  <c r="AN28" i="39" s="1"/>
  <c r="AF22" i="39"/>
  <c r="AF28" i="39" s="1"/>
  <c r="AF31" i="38"/>
  <c r="J45" i="22"/>
  <c r="H63" i="20"/>
  <c r="H67" i="20" s="1"/>
  <c r="M29" i="38"/>
  <c r="M24" i="39"/>
  <c r="M30" i="39" s="1"/>
  <c r="T24" i="39"/>
  <c r="T30" i="39" s="1"/>
  <c r="T29" i="38"/>
  <c r="H55" i="38"/>
  <c r="AH24" i="39"/>
  <c r="AH30" i="39" s="1"/>
  <c r="AH29" i="38"/>
  <c r="AG24" i="39"/>
  <c r="AG30" i="39" s="1"/>
  <c r="AG29" i="38"/>
  <c r="K31" i="38"/>
  <c r="K22" i="39"/>
  <c r="K28" i="39" s="1"/>
  <c r="AJ24" i="39"/>
  <c r="AJ30" i="39" s="1"/>
  <c r="AJ29" i="38"/>
  <c r="AR22" i="39"/>
  <c r="AR28" i="39" s="1"/>
  <c r="AR31" i="38"/>
  <c r="R31" i="38"/>
  <c r="R22" i="39"/>
  <c r="R28" i="39" s="1"/>
  <c r="S24" i="39"/>
  <c r="S30" i="39" s="1"/>
  <c r="S29" i="38"/>
  <c r="AL24" i="39"/>
  <c r="AL30" i="39" s="1"/>
  <c r="AL29" i="38"/>
  <c r="V29" i="38"/>
  <c r="V24" i="39"/>
  <c r="V30" i="39" s="1"/>
  <c r="AR29" i="38"/>
  <c r="AR24" i="39"/>
  <c r="AR30" i="39" s="1"/>
  <c r="AO31" i="38"/>
  <c r="AO22" i="39"/>
  <c r="AO28" i="39" s="1"/>
  <c r="AI22" i="39"/>
  <c r="AI28" i="39" s="1"/>
  <c r="AI31" i="38"/>
  <c r="AG31" i="38"/>
  <c r="AG22" i="39"/>
  <c r="AG28" i="39" s="1"/>
  <c r="AO24" i="39"/>
  <c r="AO30" i="39" s="1"/>
  <c r="AO29" i="38"/>
  <c r="AK24" i="39"/>
  <c r="AK30" i="39" s="1"/>
  <c r="AK29" i="38"/>
  <c r="K24" i="39"/>
  <c r="K30" i="39" s="1"/>
  <c r="K29" i="38"/>
  <c r="U22" i="39"/>
  <c r="U28" i="39" s="1"/>
  <c r="U31" i="38"/>
  <c r="AP24" i="39"/>
  <c r="AP30" i="39" s="1"/>
  <c r="AP29" i="38"/>
  <c r="AB31" i="38"/>
  <c r="AB22" i="39"/>
  <c r="AB28" i="39" s="1"/>
  <c r="M31" i="38"/>
  <c r="M22" i="39"/>
  <c r="M28" i="39" s="1"/>
  <c r="V22" i="39"/>
  <c r="V28" i="39" s="1"/>
  <c r="V31" i="38"/>
  <c r="S22" i="39"/>
  <c r="S28" i="39" s="1"/>
  <c r="S31" i="38"/>
  <c r="AF29" i="38"/>
  <c r="AF24" i="39"/>
  <c r="AF30" i="39" s="1"/>
  <c r="Y24" i="39"/>
  <c r="Y30" i="39" s="1"/>
  <c r="Y29" i="38"/>
  <c r="P29" i="38"/>
  <c r="P24" i="39"/>
  <c r="P30" i="39" s="1"/>
  <c r="AA29" i="38"/>
  <c r="AA24" i="39"/>
  <c r="AA30" i="39" s="1"/>
  <c r="AK22" i="39"/>
  <c r="AK28" i="39" s="1"/>
  <c r="AK31" i="38"/>
  <c r="Y22" i="39"/>
  <c r="Y28" i="39" s="1"/>
  <c r="Y31" i="38"/>
  <c r="AL22" i="39"/>
  <c r="AL28" i="39" s="1"/>
  <c r="AL31" i="38"/>
  <c r="AP22" i="39"/>
  <c r="AP28" i="39" s="1"/>
  <c r="AP31" i="38"/>
  <c r="AJ31" i="38"/>
  <c r="AJ22" i="39"/>
  <c r="AJ28" i="39" s="1"/>
  <c r="R24" i="39"/>
  <c r="R30" i="39" s="1"/>
  <c r="R29" i="38"/>
  <c r="X24" i="39"/>
  <c r="X30" i="39" s="1"/>
  <c r="X29" i="38"/>
  <c r="Q29" i="38"/>
  <c r="Q24" i="39"/>
  <c r="Q30" i="39" s="1"/>
  <c r="Q23" i="39" l="1"/>
  <c r="Q29" i="39" s="1"/>
  <c r="Q28" i="38"/>
  <c r="AH23" i="39"/>
  <c r="AH29" i="39" s="1"/>
  <c r="AH28" i="38"/>
  <c r="AK28" i="38"/>
  <c r="AK23" i="39"/>
  <c r="AK29" i="39" s="1"/>
  <c r="M23" i="39"/>
  <c r="M29" i="39" s="1"/>
  <c r="M28" i="38"/>
  <c r="W28" i="38"/>
  <c r="W23" i="39"/>
  <c r="W29" i="39" s="1"/>
  <c r="AF28" i="38"/>
  <c r="AF23" i="39"/>
  <c r="AF29" i="39" s="1"/>
  <c r="A4" i="20"/>
  <c r="H40" i="33"/>
  <c r="J23" i="39"/>
  <c r="J29" i="39" s="1"/>
  <c r="J28" i="38"/>
  <c r="H53" i="38" s="1"/>
  <c r="H59" i="38" s="1"/>
  <c r="H154" i="21"/>
  <c r="H155" i="21"/>
  <c r="AI28" i="38"/>
  <c r="AI23" i="39"/>
  <c r="AI29" i="39" s="1"/>
  <c r="AE28" i="38"/>
  <c r="AE23" i="39"/>
  <c r="AE29" i="39" s="1"/>
  <c r="V23" i="39"/>
  <c r="V29" i="39" s="1"/>
  <c r="V28" i="38"/>
  <c r="AP28" i="38"/>
  <c r="AP23" i="39"/>
  <c r="AP29" i="39" s="1"/>
  <c r="O23" i="39"/>
  <c r="O29" i="39" s="1"/>
  <c r="O28" i="38"/>
  <c r="AR23" i="39"/>
  <c r="AR29" i="39" s="1"/>
  <c r="AR28" i="38"/>
  <c r="AO28" i="38"/>
  <c r="AO23" i="39"/>
  <c r="AO29" i="39" s="1"/>
  <c r="AL28" i="38"/>
  <c r="AL23" i="39"/>
  <c r="AL29" i="39" s="1"/>
  <c r="AB23" i="39"/>
  <c r="AB29" i="39" s="1"/>
  <c r="AB28" i="38"/>
  <c r="N28" i="38"/>
  <c r="N23" i="39"/>
  <c r="N29" i="39" s="1"/>
  <c r="R28" i="38"/>
  <c r="R23" i="39"/>
  <c r="R29" i="39" s="1"/>
  <c r="H36" i="39"/>
  <c r="H44" i="39"/>
  <c r="H50" i="39" s="1"/>
  <c r="AN28" i="38"/>
  <c r="AN23" i="39"/>
  <c r="AN29" i="39" s="1"/>
  <c r="H54" i="38"/>
  <c r="S28" i="38"/>
  <c r="S23" i="39"/>
  <c r="S29" i="39" s="1"/>
  <c r="K28" i="38"/>
  <c r="K23" i="39"/>
  <c r="K29" i="39" s="1"/>
  <c r="Z28" i="38"/>
  <c r="Z23" i="39"/>
  <c r="Z29" i="39" s="1"/>
  <c r="H38" i="39"/>
  <c r="H46" i="39"/>
  <c r="AJ23" i="39"/>
  <c r="AJ29" i="39" s="1"/>
  <c r="AJ28" i="38"/>
  <c r="X23" i="39"/>
  <c r="X29" i="39" s="1"/>
  <c r="X28" i="38"/>
  <c r="L28" i="38"/>
  <c r="L23" i="39"/>
  <c r="L29" i="39" s="1"/>
  <c r="AG23" i="39"/>
  <c r="AG29" i="39" s="1"/>
  <c r="AG28" i="38"/>
  <c r="T23" i="39"/>
  <c r="T29" i="39" s="1"/>
  <c r="T28" i="38"/>
  <c r="AC23" i="39"/>
  <c r="AC29" i="39" s="1"/>
  <c r="AC28" i="38"/>
  <c r="AD28" i="38"/>
  <c r="AD23" i="39"/>
  <c r="AD29" i="39" s="1"/>
  <c r="P28" i="38"/>
  <c r="P23" i="39"/>
  <c r="P29" i="39" s="1"/>
  <c r="U28" i="38"/>
  <c r="U23" i="39"/>
  <c r="U29" i="39" s="1"/>
  <c r="AM28" i="38"/>
  <c r="AM23" i="39"/>
  <c r="AM29" i="39" s="1"/>
  <c r="AA23" i="39"/>
  <c r="AA29" i="39" s="1"/>
  <c r="AA28" i="38"/>
  <c r="H56" i="38"/>
  <c r="Y23" i="39"/>
  <c r="Y29" i="39" s="1"/>
  <c r="Y28" i="38"/>
  <c r="AQ28" i="38"/>
  <c r="AQ23" i="39"/>
  <c r="AQ29" i="39" s="1"/>
  <c r="H45" i="39" l="1"/>
  <c r="H51" i="39" s="1"/>
  <c r="H37" i="39"/>
  <c r="H57" i="39"/>
  <c r="H30" i="24" s="1"/>
  <c r="H53" i="39"/>
  <c r="H62" i="39" s="1"/>
  <c r="H60" i="38"/>
  <c r="H62" i="38"/>
  <c r="H63" i="38" s="1"/>
  <c r="H159" i="21"/>
  <c r="H38" i="33" l="1"/>
  <c r="A4" i="21"/>
  <c r="H77" i="38"/>
  <c r="H79" i="38"/>
  <c r="L43" i="22" s="1"/>
  <c r="H81" i="38"/>
  <c r="N43" i="22" s="1"/>
  <c r="H80" i="38"/>
  <c r="M43" i="22" s="1"/>
  <c r="H78" i="38"/>
  <c r="K43" i="22" s="1"/>
  <c r="A4" i="39"/>
  <c r="H42" i="33"/>
  <c r="H58" i="39"/>
  <c r="H31" i="24" s="1"/>
  <c r="N47" i="22" l="1"/>
  <c r="N70" i="22" s="1"/>
  <c r="N78" i="22"/>
  <c r="K78" i="22"/>
  <c r="K47" i="22"/>
  <c r="K70" i="22" s="1"/>
  <c r="K84" i="22" s="1"/>
  <c r="K130" i="22" s="1"/>
  <c r="M78" i="22"/>
  <c r="M47" i="22"/>
  <c r="M70" i="22" s="1"/>
  <c r="M84" i="22" s="1"/>
  <c r="M130" i="22" s="1"/>
  <c r="H83" i="38"/>
  <c r="H87" i="38" s="1"/>
  <c r="J43" i="22"/>
  <c r="L78" i="22"/>
  <c r="L47" i="22"/>
  <c r="L70" i="22" s="1"/>
  <c r="L84" i="22" s="1"/>
  <c r="L130" i="22" s="1"/>
  <c r="N84" i="22" l="1"/>
  <c r="N130" i="22" s="1"/>
  <c r="J78" i="22"/>
  <c r="J47" i="22"/>
  <c r="H39" i="33"/>
  <c r="A4" i="38"/>
  <c r="J70" i="22" l="1"/>
  <c r="J84" i="22" s="1"/>
  <c r="J130" i="22" s="1"/>
  <c r="H134" i="22" s="1"/>
  <c r="H49" i="22"/>
  <c r="J146" i="22" l="1"/>
  <c r="H18" i="24" s="1"/>
  <c r="H140" i="22"/>
  <c r="H150" i="22" s="1"/>
  <c r="K146" i="22"/>
  <c r="H19" i="24" s="1"/>
  <c r="H36" i="24" s="1"/>
  <c r="H20" i="23" s="1"/>
  <c r="N146" i="22"/>
  <c r="M146" i="22"/>
  <c r="H21" i="24" s="1"/>
  <c r="L146" i="22"/>
  <c r="H20" i="24" s="1"/>
  <c r="H39" i="24" l="1"/>
  <c r="H23" i="23" s="1"/>
  <c r="H154" i="22"/>
  <c r="H188" i="22" s="1"/>
  <c r="H38" i="24"/>
  <c r="H22" i="23" s="1"/>
  <c r="H23" i="24"/>
  <c r="H43" i="24" s="1"/>
  <c r="H37" i="24"/>
  <c r="H21" i="23" s="1"/>
  <c r="H44" i="33" l="1"/>
  <c r="A4" i="24"/>
  <c r="A4" i="22"/>
  <c r="H41" i="33"/>
  <c r="H45" i="33" l="1"/>
  <c r="A4" i="33" s="1"/>
</calcChain>
</file>

<file path=xl/sharedStrings.xml><?xml version="1.0" encoding="utf-8"?>
<sst xmlns="http://schemas.openxmlformats.org/spreadsheetml/2006/main" count="3001" uniqueCount="798">
  <si>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</si>
  <si>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</si>
  <si>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</si>
  <si>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</si>
  <si>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</si>
  <si>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</si>
  <si>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</si>
  <si>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</si>
  <si>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</si>
  <si>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</si>
  <si>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</si>
  <si>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</si>
  <si>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</si>
  <si>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</si>
  <si>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</si>
  <si>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</si>
  <si>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</si>
  <si>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</si>
  <si>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</si>
  <si>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</si>
  <si>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</si>
  <si>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</si>
  <si>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</si>
  <si>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</si>
  <si>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</si>
  <si>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</si>
  <si>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</si>
  <si>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</si>
  <si>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</si>
  <si>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</si>
  <si>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</si>
  <si>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</si>
  <si>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</si>
  <si>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</si>
  <si>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</si>
  <si>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</si>
  <si>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</si>
  <si>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</si>
  <si>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</si>
  <si>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</si>
  <si>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</si>
  <si>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</si>
  <si>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</si>
  <si>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</si>
  <si>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</si>
  <si>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</si>
  <si>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</si>
  <si>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</si>
  <si>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</si>
  <si>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</si>
  <si>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</si>
  <si>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</si>
  <si>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</si>
  <si>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</si>
  <si>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</si>
  <si>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</si>
  <si>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</si>
  <si>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</si>
  <si>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</si>
  <si>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</si>
  <si>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</si>
  <si>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</si>
  <si>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</si>
  <si>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</si>
  <si>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</si>
  <si>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</si>
  <si>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</si>
  <si>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</si>
  <si>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</si>
  <si>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</si>
  <si>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</si>
  <si>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</si>
  <si>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</si>
  <si>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</si>
  <si>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</si>
  <si>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</si>
  <si>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</si>
  <si>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</si>
  <si>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</si>
  <si>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</si>
  <si>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</si>
  <si>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</si>
  <si>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</si>
  <si>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</si>
  <si>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</si>
  <si>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</si>
  <si>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</si>
  <si>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</si>
  <si>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</si>
  <si>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</si>
  <si>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</si>
  <si>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</si>
  <si>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</si>
  <si>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</si>
  <si>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</si>
  <si>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</si>
  <si>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</si>
  <si>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</si>
  <si>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</si>
  <si>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</si>
  <si>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</si>
  <si>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</si>
  <si>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</si>
  <si>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</si>
  <si>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</si>
  <si>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</si>
  <si>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</si>
  <si>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</si>
  <si>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</si>
  <si>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</si>
  <si>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</si>
  <si>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</si>
  <si>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</si>
  <si>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</si>
  <si>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</si>
  <si>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</si>
  <si>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</si>
  <si>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</si>
  <si>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</si>
  <si>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</si>
  <si>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</si>
  <si>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</si>
  <si>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</si>
  <si>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</si>
  <si>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</si>
  <si>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</si>
  <si>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</si>
  <si>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</si>
  <si>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</si>
  <si>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</si>
  <si>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</si>
  <si>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</si>
  <si>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</si>
  <si>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</si>
  <si>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</si>
  <si>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</si>
  <si>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</si>
  <si>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</si>
  <si>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</si>
  <si>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</si>
  <si>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</si>
  <si>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</si>
  <si>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</si>
  <si>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</si>
  <si>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</si>
  <si>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</si>
  <si>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</si>
  <si>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</si>
  <si>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</si>
  <si>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</si>
  <si>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</si>
  <si>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</si>
  <si>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</si>
  <si>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</si>
  <si>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</si>
  <si>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</si>
  <si>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</si>
  <si>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</si>
  <si>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</si>
  <si>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</si>
  <si>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</si>
  <si>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</si>
  <si>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</si>
  <si>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</si>
  <si>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</si>
  <si>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</si>
  <si>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</si>
  <si>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</si>
  <si>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</si>
  <si>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</si>
  <si>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</si>
  <si>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</si>
  <si>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</si>
  <si>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</si>
  <si>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</si>
  <si>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</si>
  <si>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</si>
  <si>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</si>
  <si>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</si>
  <si>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</si>
  <si>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</si>
  <si>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</si>
  <si>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</si>
  <si>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</si>
  <si>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</si>
  <si>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</si>
  <si>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</si>
  <si>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</si>
  <si>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</si>
  <si>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</si>
  <si>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</si>
  <si>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</si>
  <si>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</si>
  <si>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</si>
  <si>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</si>
  <si>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</si>
  <si>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</si>
  <si>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</si>
  <si>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</si>
  <si>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</si>
  <si>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</si>
  <si>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</si>
  <si>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</si>
  <si>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</si>
  <si>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</si>
  <si>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</si>
  <si>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</si>
  <si>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</si>
  <si>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</si>
  <si>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</si>
  <si>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</si>
  <si>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</si>
  <si>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</si>
  <si>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</si>
  <si>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</si>
  <si>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</si>
  <si>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</si>
  <si>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</si>
  <si>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</si>
  <si>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</si>
  <si>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</si>
  <si>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</si>
  <si>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</si>
  <si>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</si>
  <si>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</si>
  <si>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</si>
  <si>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</si>
  <si>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</si>
  <si>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</si>
  <si>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</si>
  <si>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</si>
  <si>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</si>
  <si>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</si>
  <si>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</si>
  <si>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</si>
  <si>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</si>
  <si>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</si>
  <si>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</si>
  <si>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</si>
  <si>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</si>
  <si>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</si>
  <si>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</si>
  <si>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</si>
  <si>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</si>
  <si>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</si>
  <si>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</si>
  <si>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</si>
  <si>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</si>
  <si>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</si>
  <si>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</si>
  <si>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</si>
  <si>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</si>
  <si>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</si>
  <si>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</si>
  <si>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</si>
  <si>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</si>
  <si>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</si>
  <si>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</si>
  <si>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</si>
  <si>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</si>
  <si>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</si>
  <si>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</si>
  <si>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</si>
  <si>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</si>
  <si>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</si>
  <si>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</si>
  <si>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</si>
  <si>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</si>
  <si>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</si>
  <si>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</si>
  <si>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</si>
  <si>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</si>
  <si>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</si>
  <si>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</si>
  <si>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</si>
  <si>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</si>
  <si>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</si>
  <si>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</si>
  <si>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</si>
  <si>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</si>
  <si>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</si>
  <si>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</si>
  <si>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</si>
  <si>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</si>
  <si>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</si>
  <si>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</si>
  <si>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</si>
  <si>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</si>
  <si>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</si>
  <si>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</si>
  <si>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</si>
  <si>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</si>
  <si>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</si>
  <si>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</si>
  <si>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</si>
  <si>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</si>
  <si>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</si>
  <si>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</si>
  <si>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</si>
  <si>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</si>
  <si>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</si>
  <si>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</si>
  <si>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</si>
  <si>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</si>
  <si>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</si>
  <si>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</si>
  <si>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</si>
  <si>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</si>
  <si>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</si>
  <si>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</si>
  <si>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</si>
  <si>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</si>
  <si>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</si>
  <si>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</si>
  <si>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</si>
  <si>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</si>
  <si>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</si>
  <si>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</si>
  <si>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</si>
  <si>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</si>
  <si>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</si>
  <si>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</si>
  <si>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</si>
  <si>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</si>
  <si>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</si>
  <si>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</si>
  <si>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</si>
  <si>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</si>
  <si>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</si>
  <si>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</si>
  <si>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</si>
  <si>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</si>
  <si>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</si>
  <si>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</si>
  <si>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</si>
  <si>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</si>
  <si>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</si>
  <si>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</si>
  <si>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</si>
  <si>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</si>
  <si>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</si>
  <si>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</si>
  <si>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</si>
  <si>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</si>
  <si>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</si>
  <si>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</si>
  <si>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</si>
  <si>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</si>
  <si>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</si>
  <si>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</si>
  <si>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</si>
  <si>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</si>
  <si>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</si>
  <si>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</si>
  <si>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</si>
  <si>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</si>
  <si>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</si>
  <si>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</si>
  <si>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</si>
  <si>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</si>
  <si>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</si>
  <si>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</si>
  <si>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</si>
  <si>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</si>
  <si>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</si>
  <si>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</si>
  <si>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</si>
  <si>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</si>
  <si>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</si>
  <si>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</si>
  <si>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</si>
  <si>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</si>
  <si>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</si>
  <si>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</si>
  <si>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</si>
  <si>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</si>
  <si>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</si>
  <si>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</si>
  <si>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</si>
  <si>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</si>
  <si>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</si>
  <si>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</si>
  <si>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</si>
  <si>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</si>
  <si>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</si>
  <si>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</si>
  <si>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</si>
  <si>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</si>
  <si>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</si>
  <si>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</si>
  <si>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</si>
  <si>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</si>
  <si>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</si>
  <si>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</si>
  <si>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</si>
  <si>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</si>
  <si>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</si>
  <si>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</si>
  <si>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</si>
  <si>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</si>
  <si>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</si>
  <si>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</si>
  <si>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</si>
  <si>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</si>
  <si>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</si>
  <si>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</si>
  <si>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</si>
  <si>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</si>
  <si>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</si>
  <si>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</si>
  <si>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</si>
  <si>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</si>
  <si>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</si>
  <si>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</si>
  <si>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</si>
  <si>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</si>
  <si>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</si>
  <si>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</si>
  <si>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</si>
  <si>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</si>
  <si>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</si>
  <si>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</si>
  <si>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</si>
  <si>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</si>
  <si>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</si>
  <si>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</si>
  <si>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</si>
  <si>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</si>
  <si>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</si>
  <si>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</si>
  <si>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</si>
  <si>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</si>
  <si>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</si>
  <si>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</si>
  <si>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</si>
  <si>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</si>
  <si>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</si>
  <si>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</si>
  <si>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</si>
  <si>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</si>
  <si>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</si>
  <si>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</si>
  <si>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</si>
  <si>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</si>
  <si>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</si>
  <si>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</si>
  <si>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</si>
  <si>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</si>
  <si>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</si>
  <si>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</si>
  <si>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</si>
  <si>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</si>
  <si>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</si>
  <si>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</si>
  <si>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</si>
  <si>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</si>
  <si>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</si>
  <si>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</si>
  <si>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</si>
  <si>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</si>
  <si>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</si>
  <si>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</si>
  <si>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</si>
  <si>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</si>
  <si>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</si>
  <si>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</si>
  <si>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</si>
  <si>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</si>
  <si>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</si>
  <si>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</si>
  <si>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</si>
  <si>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</si>
  <si>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</si>
  <si>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</si>
  <si>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</si>
  <si>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</si>
  <si>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</si>
  <si>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</si>
  <si>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</si>
  <si>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</si>
  <si>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</si>
  <si>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</si>
  <si>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</si>
  <si>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</si>
  <si>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</si>
  <si>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</si>
  <si>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</si>
  <si>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</si>
  <si>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</si>
  <si>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</si>
  <si>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</si>
  <si>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</si>
  <si>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</si>
  <si>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</si>
  <si>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</si>
  <si>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</si>
  <si>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</si>
  <si>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</si>
  <si>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</si>
  <si>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</si>
  <si>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</si>
  <si>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</si>
  <si>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</si>
  <si>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</si>
  <si>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</si>
  <si>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</si>
  <si>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</si>
  <si>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</si>
  <si>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</si>
  <si>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</si>
  <si>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</si>
  <si>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</si>
  <si>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</si>
  <si>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</si>
  <si>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</si>
  <si>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</si>
  <si>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</si>
  <si>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</si>
  <si>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</si>
  <si>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</si>
  <si>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</si>
  <si>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</si>
  <si>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</si>
  <si>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</si>
  <si>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</si>
  <si>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</si>
  <si>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</si>
  <si>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</si>
  <si>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</si>
  <si>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</si>
  <si>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</si>
  <si>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</si>
  <si>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</si>
  <si>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</si>
  <si>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</si>
  <si>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</si>
  <si>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</si>
  <si>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</si>
  <si>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</si>
  <si>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</si>
  <si>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</si>
  <si>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</si>
  <si>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</si>
  <si>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</si>
  <si>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</si>
  <si>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</si>
  <si>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</si>
  <si>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</si>
  <si>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</si>
  <si>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</si>
  <si>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</si>
  <si>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</si>
  <si>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</si>
  <si>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</si>
  <si>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</si>
  <si>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</si>
  <si>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</si>
  <si>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</si>
  <si>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</si>
  <si>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</si>
  <si>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</si>
  <si>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</si>
  <si>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</si>
  <si>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</si>
  <si>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</si>
  <si>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</si>
  <si>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</si>
  <si>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</si>
  <si>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</si>
  <si>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</si>
  <si>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</si>
  <si>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</si>
  <si>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</si>
  <si>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</si>
  <si>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</si>
  <si>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</si>
  <si>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</si>
  <si>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</si>
  <si>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</si>
  <si>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</si>
  <si>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</si>
  <si>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</si>
  <si>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</si>
  <si>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</si>
  <si>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</si>
  <si>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</si>
  <si>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</si>
  <si>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</si>
  <si>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</si>
  <si>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</si>
  <si>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</si>
  <si>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</si>
  <si>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</si>
  <si>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</si>
  <si>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</si>
  <si>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</si>
  <si>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</si>
  <si>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</si>
  <si>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</si>
  <si>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</si>
  <si>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</si>
  <si>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</si>
  <si>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</si>
  <si>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</si>
  <si>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</si>
  <si>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</si>
  <si>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</si>
  <si>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</si>
  <si>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</si>
  <si>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</si>
  <si>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</si>
  <si>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</si>
  <si>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</si>
  <si>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</si>
  <si>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</si>
  <si>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</si>
  <si>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</si>
  <si>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</si>
  <si>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</si>
  <si>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</si>
  <si>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</si>
  <si>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</si>
  <si>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</si>
  <si>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</si>
  <si>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</si>
  <si>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</si>
  <si>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</si>
  <si>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</si>
  <si>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</si>
  <si>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</si>
  <si>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</si>
  <si>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</si>
  <si>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</si>
  <si>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</si>
  <si>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</si>
  <si>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</si>
  <si>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</si>
  <si>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</si>
  <si>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</si>
  <si>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</si>
  <si>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</si>
  <si>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</si>
  <si>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</si>
  <si>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</si>
  <si>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</si>
  <si>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</si>
  <si>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</si>
  <si>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</si>
  <si>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</si>
  <si>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</si>
  <si>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</si>
  <si>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</si>
  <si>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</si>
  <si>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</si>
  <si>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</si>
  <si>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</si>
  <si>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</si>
  <si>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</si>
  <si>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</si>
  <si>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</si>
  <si>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</si>
  <si>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</si>
  <si>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</si>
  <si>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</si>
  <si>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</si>
  <si>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</si>
  <si>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</si>
  <si>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</si>
  <si>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</si>
  <si>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</si>
  <si>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</si>
  <si>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</si>
  <si>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</si>
  <si>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</si>
  <si>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</si>
  <si>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</si>
  <si>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</si>
  <si>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</si>
  <si>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</si>
  <si>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</si>
  <si>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</si>
  <si>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</si>
  <si>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</si>
  <si>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</si>
  <si>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</si>
  <si>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</si>
  <si>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</si>
  <si>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</si>
  <si>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</si>
  <si>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</si>
  <si>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</si>
  <si>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</si>
  <si>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</si>
  <si>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</si>
  <si>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</si>
  <si>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</si>
  <si>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</si>
  <si>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</si>
  <si>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</si>
  <si>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</si>
  <si>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</si>
  <si>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</si>
  <si>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</si>
  <si>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</si>
  <si>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</si>
  <si>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</si>
  <si>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</si>
  <si>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</si>
  <si>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</si>
  <si>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</si>
  <si>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</si>
  <si>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</si>
  <si>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</si>
  <si>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</si>
  <si>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</si>
  <si>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</si>
  <si>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</si>
  <si>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</si>
  <si>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</si>
  <si>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</si>
  <si>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</si>
  <si>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</si>
  <si>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</si>
  <si>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</si>
  <si>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</si>
  <si>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</si>
  <si>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</si>
  <si>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</si>
  <si>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</si>
  <si>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</si>
  <si>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</si>
  <si>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</si>
  <si>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</si>
  <si>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</si>
  <si>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</si>
  <si>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</si>
  <si>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</si>
  <si>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</si>
  <si>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</si>
  <si>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</si>
  <si>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</si>
  <si>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</si>
  <si>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</si>
  <si>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</si>
  <si>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</si>
  <si>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</si>
  <si>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</si>
  <si>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</si>
  <si>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</si>
  <si>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</si>
  <si>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</si>
  <si>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</si>
  <si>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</si>
  <si>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</si>
  <si>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</si>
  <si>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</si>
  <si>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</si>
  <si>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</si>
  <si>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</si>
  <si>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</si>
  <si>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</si>
  <si>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</si>
  <si>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</si>
  <si>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</si>
  <si>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</si>
  <si>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</si>
  <si>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</si>
  <si>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</si>
  <si>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</si>
  <si>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</si>
  <si>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</si>
  <si>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</si>
  <si>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</si>
  <si>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</si>
  <si>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</si>
  <si>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</si>
  <si>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</si>
  <si>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</si>
  <si>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</si>
  <si>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</si>
  <si>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</si>
  <si>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</si>
  <si>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</si>
  <si>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</si>
  <si>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</si>
  <si>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</si>
  <si>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</si>
  <si>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</si>
  <si>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</si>
  <si>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</si>
  <si>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</si>
  <si>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Attachment A_2026-27 Charging Methodologies Pre-Release (shared on 03/10/2024)</t>
  </si>
  <si>
    <t>Attachment A_DCUSA Charging Methodologies Pre-Release for 2027-28 (shared on 08/10/2025)</t>
  </si>
  <si>
    <t>Release for 2027/28 charge setting</t>
  </si>
  <si>
    <t>2027/28</t>
  </si>
  <si>
    <t>Release for charge setting. Cover sheet and version control updated. One legal text reference updated for DCP325.</t>
  </si>
  <si>
    <t>The smart meter communication licence costs are imported from the CDCM, which takes them from Schedule 20.</t>
  </si>
  <si>
    <t>NGED 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</si>
</sst>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00;\-#,##0.00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8000000}"/>
    <cellStyle name="Bad" xfId="27" builtinId="27" hidden="1"/>
    <cellStyle name="Blank_CEPATNEI" xfId="4" xr:uid="{00000000-0005-0000-0000-00001A000000}"/>
    <cellStyle name="Calculation" xfId="31" builtinId="22" hidden="1"/>
    <cellStyle name="Calculation_CEPATNEI" xfId="15" xr:uid="{00000000-0005-0000-0000-00001C000000}"/>
    <cellStyle name="Check Cell" xfId="33" builtinId="23" hidden="1"/>
    <cellStyle name="ColumnHeading_CEPATNEI" xfId="5" xr:uid="{00000000-0005-0000-0000-00001E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23000000}"/>
    <cellStyle name="Explanatory Text" xfId="36" builtinId="53" hidden="1"/>
    <cellStyle name="Fixed_CEPATNEI" xfId="14" xr:uid="{00000000-0005-0000-0000-000025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30000000}"/>
    <cellStyle name="Linked Cell" xfId="32" builtinId="24" hidden="1"/>
    <cellStyle name="LinkedTo_CEPATNEI" xfId="7" xr:uid="{00000000-0005-0000-0000-000032000000}"/>
    <cellStyle name="LinksFrom_CEPATNEI" xfId="8" xr:uid="{00000000-0005-0000-0000-000033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00000000-0005-0000-0000-000038000000}"/>
    <cellStyle name="Per cent" xfId="3" builtinId="5" hidden="1" customBuiltin="1"/>
    <cellStyle name="RowHeading_CEPATNEI" xfId="9" xr:uid="{00000000-0005-0000-0000-00003A000000}"/>
    <cellStyle name="SectionHeading_CEPATNEI" xfId="10" xr:uid="{00000000-0005-0000-0000-00003B000000}"/>
    <cellStyle name="SubSection_CEPATNEI" xfId="12" xr:uid="{00000000-0005-0000-0000-00003C000000}"/>
    <cellStyle name="Text_CEPATNEI" xfId="16" xr:uid="{00000000-0005-0000-0000-00003D000000}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5" sqref="D25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28515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793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45967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A_DCUSA Charging Methodologies Pre-Release for 2027-28 (shared on 08/10/2025)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794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8" t="s">
        <v>797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116690169.08763137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34558479.357611723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130450344.51140504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73665828.71729888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80156402.243089825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0.27737839130950015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0.72262160869049985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0.27737839130950015</v>
      </c>
      <c r="K34" s="166">
        <f>H$31</f>
        <v>0.72262160869049985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32367331.383160755</v>
      </c>
      <c r="K40" s="104">
        <f>SUMPRODUCT($H21:$H25, K34:K38)</f>
        <v>84322837.70447062</v>
      </c>
      <c r="L40" s="104">
        <f>SUMPRODUCT($H21:$H25, L34:L38)</f>
        <v>34558479.357611723</v>
      </c>
      <c r="M40" s="104">
        <f>SUMPRODUCT($H21:$H25, M34:M38)</f>
        <v>130450344.51140504</v>
      </c>
      <c r="N40" s="104">
        <f>SUMPRODUCT($H21:$H25, N34:N38)</f>
        <v>153822230.96038872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435521223.91703683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7.4318608613495402E-2</v>
      </c>
      <c r="K44" s="135">
        <f>IF($H42, K40 / $H41, 0)</f>
        <v>0.19361361300852106</v>
      </c>
      <c r="L44" s="135">
        <f>IF($H42, L40 / $H41, 0)</f>
        <v>7.9349702057677052E-2</v>
      </c>
      <c r="M44" s="135">
        <f>IF($H42, M40 / $H41, 0)</f>
        <v>0.29952695149537589</v>
      </c>
      <c r="N44" s="135">
        <f>IF($H42, N40 / $H41, 0)</f>
        <v>0.35319112482493065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0.82521129242237268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0.27737839130950015</v>
      </c>
      <c r="K52" s="166">
        <f>K34</f>
        <v>0.72262160869049985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0.82521129242237268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0.82521129242237268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32367331.383160755</v>
      </c>
      <c r="K58" s="104">
        <f>SUMPRODUCT($H21:$H25, K52:K56)</f>
        <v>84322837.70447062</v>
      </c>
      <c r="L58" s="104">
        <f>SUMPRODUCT($H21:$H25, L52:L56)</f>
        <v>34558479.357611723</v>
      </c>
      <c r="M58" s="104">
        <f>SUMPRODUCT($H21:$H25, M52:M56)</f>
        <v>130450344.51140504</v>
      </c>
      <c r="N58" s="104">
        <f>SUMPRODUCT($H21:$H25, N52:N56)</f>
        <v>126935842.01411507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408634834.97076321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7.9208448749790397E-2</v>
      </c>
      <c r="K62" s="135">
        <f>IF($H60, K58 / $H59, 0)</f>
        <v>0.20635254385618815</v>
      </c>
      <c r="L62" s="135">
        <f>IF($H60, L58 / $H59, 0)</f>
        <v>8.457056618798614E-2</v>
      </c>
      <c r="M62" s="135">
        <f>IF($H60, M58 / $H59, 0)</f>
        <v>0.31923451783237822</v>
      </c>
      <c r="N62" s="135">
        <f>IF($H60, N58 / $H59, 0)</f>
        <v>0.31063392337365708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 xr:uid="{00000000-0004-0000-0900-000000000000}"/>
    <hyperlink ref="B5:H5" location="'Model map'!A4" tooltip="Click to return to model map" display="'Model map'!A4" xr:uid="{00000000-0004-0000-0900-000001000000}"/>
    <hyperlink ref="B5:F5" location="'Model map'!A4" tooltip="Click to return to model map" display="'Model map'!A4" xr:uid="{00000000-0004-0000-0900-000002000000}"/>
    <hyperlink ref="A1" location="Index!A1" display="Index!A1" xr:uid="{00000000-0004-0000-0900-000003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290321179.89561594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293900000.00000006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316402000.00000006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900623179.89561605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0.35131451983799888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0.64868548016200112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0.28522525809859928</v>
      </c>
      <c r="K33" s="149">
        <f>Expensed!H69</f>
        <v>0.26273589754436377</v>
      </c>
      <c r="L33" s="149">
        <f>Expensed!H70</f>
        <v>7.9607712511571491E-2</v>
      </c>
      <c r="M33" s="149">
        <f>Expensed!H71</f>
        <v>0.20897373587986728</v>
      </c>
      <c r="N33" s="149">
        <f>Expensed!H72</f>
        <v>0.16345739596559811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7.4318608613495402E-2</v>
      </c>
      <c r="K35" s="149">
        <f>Capitalised!K44</f>
        <v>0.19361361300852106</v>
      </c>
      <c r="L35" s="149">
        <f>Capitalised!L44</f>
        <v>7.9349702057677052E-2</v>
      </c>
      <c r="M35" s="149">
        <f>Capitalised!M44</f>
        <v>0.29952695149537589</v>
      </c>
      <c r="N35" s="149">
        <f>Capitalised!N44</f>
        <v>0.35319112482493065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0.1484131769079958</v>
      </c>
      <c r="K37" s="116">
        <f>($H$27 * K33) + ($H$29 * K35)</f>
        <v>0.21789727521033619</v>
      </c>
      <c r="L37" s="116">
        <f>($H$27 * L33) + ($H$29 * L35)</f>
        <v>7.9440344876400157E-2</v>
      </c>
      <c r="M37" s="116">
        <f>($H$27 * M33) + ($H$29 * M35)</f>
        <v>0.26771429203162667</v>
      </c>
      <c r="N37" s="116">
        <f>($H$27 * N33) + ($H$29 * N35)</f>
        <v>0.28653491097364114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0.28862617177250799</v>
      </c>
      <c r="K43" s="149">
        <f>Expensed!H78</f>
        <v>0.26892769167324748</v>
      </c>
      <c r="L43" s="149">
        <f>Expensed!H79</f>
        <v>8.113432564012342E-2</v>
      </c>
      <c r="M43" s="149">
        <f>Expensed!H80</f>
        <v>0.21442870901269742</v>
      </c>
      <c r="N43" s="149">
        <f>Expensed!H81</f>
        <v>0.14688310190142376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7.9208448749790397E-2</v>
      </c>
      <c r="K45" s="149">
        <f>Capitalised!K62</f>
        <v>0.20635254385618815</v>
      </c>
      <c r="L45" s="149">
        <f>Capitalised!L62</f>
        <v>8.457056618798614E-2</v>
      </c>
      <c r="M45" s="149">
        <f>Capitalised!M62</f>
        <v>0.31923451783237822</v>
      </c>
      <c r="N45" s="149">
        <f>Capitalised!N62</f>
        <v>0.31063392337365708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0.15277993555908348</v>
      </c>
      <c r="K47" s="116">
        <f>($H$27 * K43) + ($H$29 * K45)</f>
        <v>0.22833610186533015</v>
      </c>
      <c r="L47" s="116">
        <f>($H$27 * L43) + ($H$29 * L45)</f>
        <v>8.3363364989865893E-2</v>
      </c>
      <c r="M47" s="116">
        <f>($H$27 * M43) + ($H$29 * M45)</f>
        <v>0.28241471543065894</v>
      </c>
      <c r="N47" s="116">
        <f>($H$27 * N43) + ($H$29 * N45)</f>
        <v>0.25310588215506158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219175380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7475332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5167573.9700000007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12642905.970000001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206532474.03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30652140.605460439</v>
      </c>
      <c r="K69" s="140">
        <f>$H66 * K37</f>
        <v>45002863.333586521</v>
      </c>
      <c r="L69" s="140">
        <f>$H66 * L37</f>
        <v>16407010.965119358</v>
      </c>
      <c r="M69" s="140">
        <f>$H66 * M37</f>
        <v>55291695.066481769</v>
      </c>
      <c r="N69" s="140">
        <f>$H66 * N37</f>
        <v>59178764.059351899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31554018.073161483</v>
      </c>
      <c r="K70" s="143">
        <f>$H66 * K47</f>
        <v>47158820.028612733</v>
      </c>
      <c r="L70" s="143">
        <f>$H66 * L47</f>
        <v>17217242.014822889</v>
      </c>
      <c r="M70" s="143">
        <f>$H66 * M47</f>
        <v>58327809.880372405</v>
      </c>
      <c r="N70" s="143">
        <f>$H66 * N47</f>
        <v>52274584.033030495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6129999.9999999991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1748430.8321444134</v>
      </c>
      <c r="K77" s="140">
        <f>$H74 * K33</f>
        <v>1610571.0519469497</v>
      </c>
      <c r="L77" s="140">
        <f>$H74 * L33</f>
        <v>487995.27769593318</v>
      </c>
      <c r="M77" s="140">
        <f>$H74 * M33</f>
        <v>1281009.0009435862</v>
      </c>
      <c r="N77" s="140">
        <f>$H74 * N33</f>
        <v>1001993.8372691162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1769278.4329654737</v>
      </c>
      <c r="K78" s="143">
        <f>$H74 * K43</f>
        <v>1648526.7499570069</v>
      </c>
      <c r="L78" s="143">
        <f>$H74 * L43</f>
        <v>497353.41617395647</v>
      </c>
      <c r="M78" s="143">
        <f>$H74 * M43</f>
        <v>1314447.986247835</v>
      </c>
      <c r="N78" s="143">
        <f>$H74 * N43</f>
        <v>900393.41465572745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32400571.437604852</v>
      </c>
      <c r="K83" s="130">
        <f t="shared" si="0"/>
        <v>46613434.385533474</v>
      </c>
      <c r="L83" s="130">
        <f t="shared" si="0"/>
        <v>16895006.24281529</v>
      </c>
      <c r="M83" s="130">
        <f t="shared" si="0"/>
        <v>56572704.067425355</v>
      </c>
      <c r="N83" s="130">
        <f t="shared" si="0"/>
        <v>60180757.896621019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33323296.506126955</v>
      </c>
      <c r="K84" s="143">
        <f t="shared" si="0"/>
        <v>48807346.778569743</v>
      </c>
      <c r="L84" s="143">
        <f t="shared" si="0"/>
        <v>17714595.430996846</v>
      </c>
      <c r="M84" s="143">
        <f t="shared" si="0"/>
        <v>59642257.866620243</v>
      </c>
      <c r="N84" s="143">
        <f t="shared" si="0"/>
        <v>53174977.447686225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519.3929296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3560.4307964999998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11135.698339690003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13045.761970340003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1023.462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0.94544144711760891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0.96362763141173924</v>
      </c>
      <c r="N115" s="104">
        <f>IF($H$106, ($H$102 + $H110 * $H$104) / ($H$102 + $H$104), N$116)</f>
        <v>0.96362763141173924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11135.698339690003</v>
      </c>
      <c r="K118" s="104">
        <f>SUMPRODUCT($H93:$H95, K114:K116)</f>
        <v>11135.698339690003</v>
      </c>
      <c r="L118" s="104">
        <f>SUMPRODUCT($H93:$H95, L114:L116)</f>
        <v>11135.698339690003</v>
      </c>
      <c r="M118" s="104">
        <f>SUMPRODUCT($H93:$H95, M114:M116)</f>
        <v>14566.62783492671</v>
      </c>
      <c r="N118" s="104">
        <f>SUMPRODUCT($H93:$H95, N114:N116)</f>
        <v>15057.683437910389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2909.6128908343635</v>
      </c>
      <c r="K129" s="130">
        <f t="shared" si="1"/>
        <v>4185.9462212076323</v>
      </c>
      <c r="L129" s="130">
        <f t="shared" si="1"/>
        <v>1517.1932399244226</v>
      </c>
      <c r="M129" s="130">
        <f t="shared" si="1"/>
        <v>3883.7200145787888</v>
      </c>
      <c r="N129" s="130">
        <f t="shared" si="1"/>
        <v>3996.6810396017017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2992.4747860092098</v>
      </c>
      <c r="K130" s="143">
        <f t="shared" si="1"/>
        <v>4382.9623692849109</v>
      </c>
      <c r="L130" s="143">
        <f t="shared" si="1"/>
        <v>1590.7934007028775</v>
      </c>
      <c r="M130" s="143">
        <f t="shared" si="1"/>
        <v>4094.4450934357465</v>
      </c>
      <c r="N130" s="143">
        <f t="shared" si="1"/>
        <v>3531.4182069871908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16493.15340614691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16592.093856419935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839.63154240374331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0.16786759308853377</v>
      </c>
      <c r="K145" s="166">
        <f t="shared" si="2"/>
        <v>0.241504537997378</v>
      </c>
      <c r="L145" s="166">
        <f t="shared" si="2"/>
        <v>8.7533148563715871E-2</v>
      </c>
      <c r="M145" s="166">
        <f t="shared" si="2"/>
        <v>0.22406785903747919</v>
      </c>
      <c r="N145" s="166">
        <f t="shared" si="2"/>
        <v>0.23058504743843256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0.17166830692566709</v>
      </c>
      <c r="K146" s="177">
        <f t="shared" si="2"/>
        <v>0.25143594618468923</v>
      </c>
      <c r="L146" s="177">
        <f t="shared" si="2"/>
        <v>9.1258516544221555E-2</v>
      </c>
      <c r="M146" s="177">
        <f t="shared" si="2"/>
        <v>0.23488467146872602</v>
      </c>
      <c r="N146" s="178">
        <f t="shared" si="2"/>
        <v>0.2025856951157283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4.8441813874460629E-2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4.8166863760967869E-2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4.8441813874460629E-2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0.19373079886001365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0.2959520696404182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0.12058035851121424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0.38973677298835385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0.40937213108591175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8.7533148563715871E-2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0.22406785903747919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4.4671425445421686E-2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6.8242122017538126E-2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2.7804027687451539E-2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8.9867472288021194E-2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8.9867472288021194E-2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2.7804027687451539E-2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6.8242122017538126E-2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4.4671425445421686E-2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0.22406785903747919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8.7533148563715871E-2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0.40937213108591175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 xr:uid="{00000000-0004-0000-0A00-000000000000}"/>
    <hyperlink ref="B5:H5" location="'Model map'!A4" tooltip="Click to return to model map" display="'Model map'!A4" xr:uid="{00000000-0004-0000-0A00-000001000000}"/>
    <hyperlink ref="B5:F5" location="'Model map'!A4" tooltip="Click to return to model map" display="'Model map'!A4" xr:uid="{00000000-0004-0000-0A00-000002000000}"/>
    <hyperlink ref="A1" location="Index!A1" display="Index!A1" xr:uid="{00000000-0004-0000-0A00-000003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4900000</v>
      </c>
      <c r="K21" s="138">
        <f>Expenditure!K145</f>
        <v>13146272.351747425</v>
      </c>
      <c r="L21" s="138">
        <f>Expenditure!L145</f>
        <v>3272202.7985191746</v>
      </c>
      <c r="M21" s="138">
        <f>Expenditure!M145</f>
        <v>1241572.018682624</v>
      </c>
      <c r="N21" s="138">
        <f>Expenditure!N145</f>
        <v>2143922.1852150229</v>
      </c>
      <c r="O21" s="138">
        <f>Expenditure!O145</f>
        <v>391322.30665870052</v>
      </c>
      <c r="P21" s="138">
        <f>Expenditure!P145</f>
        <v>131766.55564506742</v>
      </c>
      <c r="Q21" s="138">
        <f>Expenditure!Q145</f>
        <v>988249.16733800573</v>
      </c>
      <c r="R21" s="138">
        <f>Expenditure!R145</f>
        <v>1076093.5377680503</v>
      </c>
      <c r="S21" s="138">
        <f>Expenditure!S145</f>
        <v>2108264.8903210792</v>
      </c>
      <c r="T21" s="138">
        <f>Expenditure!T145</f>
        <v>417260.75954271352</v>
      </c>
      <c r="U21" s="138">
        <f>Expenditure!U145</f>
        <v>219610.92607511237</v>
      </c>
      <c r="V21" s="138">
        <f>Expenditure!V145</f>
        <v>153727.64825257866</v>
      </c>
      <c r="W21" s="138">
        <f>Expenditure!W145</f>
        <v>263533.11129013484</v>
      </c>
      <c r="X21" s="138">
        <f>Expenditure!X145</f>
        <v>922365.88951547199</v>
      </c>
      <c r="Y21" s="138">
        <f>Expenditure!Y145</f>
        <v>0</v>
      </c>
      <c r="Z21" s="138">
        <f>Expenditure!Z145</f>
        <v>0</v>
      </c>
      <c r="AA21" s="138">
        <f>Expenditure!AA145</f>
        <v>197649.8334676011</v>
      </c>
      <c r="AB21" s="138">
        <f>Expenditure!AB145</f>
        <v>263533.11129013484</v>
      </c>
      <c r="AC21" s="138">
        <f>Expenditure!AC145</f>
        <v>1295704.4638431629</v>
      </c>
      <c r="AD21" s="138">
        <f>Expenditure!AD145</f>
        <v>351377.48172017979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1160000.0000000002</v>
      </c>
      <c r="K22" s="188">
        <f>Expenditure!K151</f>
        <v>14713032.639285641</v>
      </c>
      <c r="L22" s="188">
        <f>Expenditure!L151</f>
        <v>3979733.8209199533</v>
      </c>
      <c r="M22" s="188">
        <f>Expenditure!M151</f>
        <v>2793805.852551138</v>
      </c>
      <c r="N22" s="188">
        <f>Expenditure!N151</f>
        <v>853419.24591838918</v>
      </c>
      <c r="O22" s="188">
        <f>Expenditure!O151</f>
        <v>2117454.1443240647</v>
      </c>
      <c r="P22" s="188">
        <f>Expenditure!P151</f>
        <v>160257.7377551659</v>
      </c>
      <c r="Q22" s="188">
        <f>Expenditure!Q151</f>
        <v>1201933.0331637443</v>
      </c>
      <c r="R22" s="188">
        <f>Expenditure!R151</f>
        <v>1308771.5250005212</v>
      </c>
      <c r="S22" s="188">
        <f>Expenditure!S151</f>
        <v>2564123.8040826549</v>
      </c>
      <c r="T22" s="188">
        <f>Expenditure!T151</f>
        <v>507482.83622469206</v>
      </c>
      <c r="U22" s="188">
        <f>Expenditure!U151</f>
        <v>267096.22959194321</v>
      </c>
      <c r="V22" s="188">
        <f>Expenditure!V151</f>
        <v>186967.36071436023</v>
      </c>
      <c r="W22" s="188">
        <f>Expenditure!W151</f>
        <v>320515.4755103318</v>
      </c>
      <c r="X22" s="188">
        <f>Expenditure!X151</f>
        <v>1121804.1642861613</v>
      </c>
      <c r="Y22" s="188">
        <f>Expenditure!Y151</f>
        <v>0</v>
      </c>
      <c r="Z22" s="188">
        <f>Expenditure!Z151</f>
        <v>0</v>
      </c>
      <c r="AA22" s="188">
        <f>Expenditure!AA151</f>
        <v>240386.60663274882</v>
      </c>
      <c r="AB22" s="188">
        <f>Expenditure!AB151</f>
        <v>320515.4755103318</v>
      </c>
      <c r="AC22" s="188">
        <f>Expenditure!AC151</f>
        <v>1575867.7545924645</v>
      </c>
      <c r="AD22" s="188">
        <f>Expenditure!AD151</f>
        <v>427353.96734710911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4137808.5642676232</v>
      </c>
      <c r="L23" s="133">
        <f>Expenditure!L148</f>
        <v>2481172.8381623854</v>
      </c>
      <c r="M23" s="133">
        <f>Expenditure!M148</f>
        <v>3196688.5599289928</v>
      </c>
      <c r="N23" s="133">
        <f>Expenditure!N148</f>
        <v>458741.70651426876</v>
      </c>
      <c r="O23" s="133">
        <f>Expenditure!O148</f>
        <v>989716.99337830523</v>
      </c>
      <c r="P23" s="133">
        <f>Expenditure!P148</f>
        <v>99913.00019445848</v>
      </c>
      <c r="Q23" s="133">
        <f>Expenditure!Q148</f>
        <v>749347.50145843858</v>
      </c>
      <c r="R23" s="133">
        <f>Expenditure!R148</f>
        <v>815956.16825474403</v>
      </c>
      <c r="S23" s="133">
        <f>Expenditure!S148</f>
        <v>1598608.0031113359</v>
      </c>
      <c r="T23" s="133">
        <f>Expenditure!T148</f>
        <v>316391.16728245182</v>
      </c>
      <c r="U23" s="133">
        <f>Expenditure!U148</f>
        <v>166521.66699076412</v>
      </c>
      <c r="V23" s="133">
        <f>Expenditure!V148</f>
        <v>116565.16689353489</v>
      </c>
      <c r="W23" s="133">
        <f>Expenditure!W148</f>
        <v>199826.00038891696</v>
      </c>
      <c r="X23" s="133">
        <f>Expenditure!X148</f>
        <v>699391.00136120932</v>
      </c>
      <c r="Y23" s="133">
        <f>Expenditure!Y148</f>
        <v>0</v>
      </c>
      <c r="Z23" s="133">
        <f>Expenditure!Z148</f>
        <v>0</v>
      </c>
      <c r="AA23" s="133">
        <f>Expenditure!AA148</f>
        <v>149869.5002916877</v>
      </c>
      <c r="AB23" s="133">
        <f>Expenditure!AB148</f>
        <v>199826.00038891696</v>
      </c>
      <c r="AC23" s="133">
        <f>Expenditure!AC148</f>
        <v>982477.83524550812</v>
      </c>
      <c r="AD23" s="133">
        <f>Expenditure!AD148</f>
        <v>266434.66718522261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719996</v>
      </c>
      <c r="AQ23" s="133">
        <f>Expenditure!AQ148</f>
        <v>0</v>
      </c>
      <c r="AR23" s="133">
        <f>Expenditure!AR148</f>
        <v>7359028.3231076049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890000.00000000058</v>
      </c>
      <c r="K24" s="145">
        <f>Expenditure!K149</f>
        <v>7533404.617480603</v>
      </c>
      <c r="L24" s="145">
        <f>Expenditure!L149</f>
        <v>4517289.4360540174</v>
      </c>
      <c r="M24" s="145">
        <f>Expenditure!M149</f>
        <v>5819976.4401809415</v>
      </c>
      <c r="N24" s="145">
        <f>Expenditure!N149</f>
        <v>835197.38441481139</v>
      </c>
      <c r="O24" s="145">
        <f>Expenditure!O149</f>
        <v>1801905.151509787</v>
      </c>
      <c r="P24" s="145">
        <f>Expenditure!P149</f>
        <v>181904.27259277922</v>
      </c>
      <c r="Q24" s="145">
        <f>Expenditure!Q149</f>
        <v>1364282.0444458441</v>
      </c>
      <c r="R24" s="145">
        <f>Expenditure!R149</f>
        <v>1485551.5595076967</v>
      </c>
      <c r="S24" s="145">
        <f>Expenditure!S149</f>
        <v>2910468.361484468</v>
      </c>
      <c r="T24" s="145">
        <f>Expenditure!T149</f>
        <v>576030.19654380088</v>
      </c>
      <c r="U24" s="145">
        <f>Expenditure!U149</f>
        <v>303173.78765463206</v>
      </c>
      <c r="V24" s="145">
        <f>Expenditure!V149</f>
        <v>212221.65135824244</v>
      </c>
      <c r="W24" s="145">
        <f>Expenditure!W149</f>
        <v>363808.54518555844</v>
      </c>
      <c r="X24" s="145">
        <f>Expenditure!X149</f>
        <v>1273329.9081494545</v>
      </c>
      <c r="Y24" s="145">
        <f>Expenditure!Y149</f>
        <v>0</v>
      </c>
      <c r="Z24" s="145">
        <f>Expenditure!Z149</f>
        <v>0</v>
      </c>
      <c r="AA24" s="145">
        <f>Expenditure!AA149</f>
        <v>272856.40888916882</v>
      </c>
      <c r="AB24" s="145">
        <f>Expenditure!AB149</f>
        <v>363808.54518555844</v>
      </c>
      <c r="AC24" s="145">
        <f>Expenditure!AC149</f>
        <v>1788725.3471623287</v>
      </c>
      <c r="AD24" s="145">
        <f>Expenditure!AD149</f>
        <v>485078.06024741125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4900000</v>
      </c>
      <c r="K27" s="130">
        <f t="shared" si="0"/>
        <v>13146272.351747425</v>
      </c>
      <c r="L27" s="130">
        <f t="shared" si="0"/>
        <v>3272202.7985191746</v>
      </c>
      <c r="M27" s="130">
        <f t="shared" si="0"/>
        <v>1241572.018682624</v>
      </c>
      <c r="N27" s="130">
        <f t="shared" si="0"/>
        <v>2143922.1852150229</v>
      </c>
      <c r="O27" s="130">
        <f t="shared" si="0"/>
        <v>391322.30665870052</v>
      </c>
      <c r="P27" s="130">
        <f t="shared" si="0"/>
        <v>131766.55564506742</v>
      </c>
      <c r="Q27" s="130">
        <f t="shared" si="0"/>
        <v>988249.16733800573</v>
      </c>
      <c r="R27" s="130">
        <f t="shared" si="0"/>
        <v>1076093.5377680503</v>
      </c>
      <c r="S27" s="130">
        <f t="shared" si="0"/>
        <v>2108264.8903210792</v>
      </c>
      <c r="T27" s="130">
        <f t="shared" si="0"/>
        <v>417260.75954271352</v>
      </c>
      <c r="U27" s="130">
        <f t="shared" si="0"/>
        <v>219610.92607511237</v>
      </c>
      <c r="V27" s="130">
        <f t="shared" si="0"/>
        <v>153727.64825257866</v>
      </c>
      <c r="W27" s="130">
        <f t="shared" si="0"/>
        <v>263533.11129013484</v>
      </c>
      <c r="X27" s="130">
        <f t="shared" si="0"/>
        <v>922365.88951547199</v>
      </c>
      <c r="Y27" s="130">
        <f t="shared" si="0"/>
        <v>0</v>
      </c>
      <c r="Z27" s="130">
        <f t="shared" si="0"/>
        <v>0</v>
      </c>
      <c r="AA27" s="130">
        <f t="shared" si="0"/>
        <v>197649.8334676011</v>
      </c>
      <c r="AB27" s="130">
        <f t="shared" si="0"/>
        <v>263533.11129013484</v>
      </c>
      <c r="AC27" s="130">
        <f t="shared" si="0"/>
        <v>1295704.4638431629</v>
      </c>
      <c r="AD27" s="130">
        <f t="shared" si="0"/>
        <v>351377.48172017979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1160000.0000000002</v>
      </c>
      <c r="K28" s="104">
        <f t="shared" si="3"/>
        <v>14713032.639285641</v>
      </c>
      <c r="L28" s="104">
        <f t="shared" si="3"/>
        <v>3979733.8209199533</v>
      </c>
      <c r="M28" s="104">
        <f t="shared" si="3"/>
        <v>2793805.852551138</v>
      </c>
      <c r="N28" s="104">
        <f t="shared" si="3"/>
        <v>853419.24591838918</v>
      </c>
      <c r="O28" s="104">
        <f t="shared" si="3"/>
        <v>2117454.1443240647</v>
      </c>
      <c r="P28" s="104">
        <f t="shared" si="3"/>
        <v>160257.7377551659</v>
      </c>
      <c r="Q28" s="104">
        <f t="shared" si="3"/>
        <v>1201933.0331637443</v>
      </c>
      <c r="R28" s="104">
        <f t="shared" si="3"/>
        <v>1308771.5250005212</v>
      </c>
      <c r="S28" s="104">
        <f t="shared" si="3"/>
        <v>2564123.8040826549</v>
      </c>
      <c r="T28" s="104">
        <f t="shared" si="3"/>
        <v>507482.83622469206</v>
      </c>
      <c r="U28" s="104">
        <f t="shared" si="3"/>
        <v>267096.22959194321</v>
      </c>
      <c r="V28" s="104">
        <f t="shared" si="3"/>
        <v>186967.36071436023</v>
      </c>
      <c r="W28" s="104">
        <f t="shared" si="3"/>
        <v>320515.4755103318</v>
      </c>
      <c r="X28" s="104">
        <f t="shared" si="3"/>
        <v>1121804.1642861613</v>
      </c>
      <c r="Y28" s="104">
        <f t="shared" si="3"/>
        <v>0</v>
      </c>
      <c r="Z28" s="104">
        <f t="shared" si="3"/>
        <v>0</v>
      </c>
      <c r="AA28" s="104">
        <f t="shared" si="3"/>
        <v>240386.60663274882</v>
      </c>
      <c r="AB28" s="104">
        <f t="shared" si="3"/>
        <v>320515.4755103318</v>
      </c>
      <c r="AC28" s="104">
        <f t="shared" si="3"/>
        <v>1575867.7545924645</v>
      </c>
      <c r="AD28" s="104">
        <f t="shared" si="3"/>
        <v>427353.96734710911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4137808.5642676232</v>
      </c>
      <c r="L29" s="104">
        <f t="shared" si="6"/>
        <v>2481172.8381623854</v>
      </c>
      <c r="M29" s="104">
        <f t="shared" si="6"/>
        <v>3196688.5599289928</v>
      </c>
      <c r="N29" s="104">
        <f t="shared" si="6"/>
        <v>458741.70651426876</v>
      </c>
      <c r="O29" s="104">
        <f t="shared" si="6"/>
        <v>989716.99337830523</v>
      </c>
      <c r="P29" s="104">
        <f t="shared" si="6"/>
        <v>99913.00019445848</v>
      </c>
      <c r="Q29" s="104">
        <f t="shared" si="6"/>
        <v>749347.50145843858</v>
      </c>
      <c r="R29" s="104">
        <f t="shared" si="6"/>
        <v>815956.16825474403</v>
      </c>
      <c r="S29" s="104">
        <f t="shared" si="6"/>
        <v>1598608.0031113359</v>
      </c>
      <c r="T29" s="104">
        <f t="shared" si="6"/>
        <v>316391.16728245182</v>
      </c>
      <c r="U29" s="104">
        <f t="shared" si="6"/>
        <v>166521.66699076412</v>
      </c>
      <c r="V29" s="104">
        <f t="shared" si="6"/>
        <v>116565.16689353489</v>
      </c>
      <c r="W29" s="104">
        <f t="shared" si="6"/>
        <v>199826.00038891696</v>
      </c>
      <c r="X29" s="104">
        <f t="shared" si="6"/>
        <v>699391.00136120932</v>
      </c>
      <c r="Y29" s="104">
        <f t="shared" si="6"/>
        <v>0</v>
      </c>
      <c r="Z29" s="104">
        <f t="shared" si="6"/>
        <v>0</v>
      </c>
      <c r="AA29" s="104">
        <f t="shared" si="6"/>
        <v>149869.5002916877</v>
      </c>
      <c r="AB29" s="104">
        <f t="shared" si="6"/>
        <v>199826.00038891696</v>
      </c>
      <c r="AC29" s="104">
        <f t="shared" si="6"/>
        <v>982477.83524550812</v>
      </c>
      <c r="AD29" s="104">
        <f t="shared" si="6"/>
        <v>266434.66718522261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719996</v>
      </c>
      <c r="AQ29" s="104">
        <f t="shared" si="6"/>
        <v>0</v>
      </c>
      <c r="AR29" s="104">
        <f t="shared" ref="AR29" si="8">MAX(AR23, 0)</f>
        <v>7359028.3231076049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890000.00000000058</v>
      </c>
      <c r="K30" s="143">
        <f t="shared" si="9"/>
        <v>7533404.617480603</v>
      </c>
      <c r="L30" s="143">
        <f t="shared" si="9"/>
        <v>4517289.4360540174</v>
      </c>
      <c r="M30" s="143">
        <f t="shared" si="9"/>
        <v>5819976.4401809415</v>
      </c>
      <c r="N30" s="143">
        <f t="shared" si="9"/>
        <v>835197.38441481139</v>
      </c>
      <c r="O30" s="143">
        <f t="shared" si="9"/>
        <v>1801905.151509787</v>
      </c>
      <c r="P30" s="143">
        <f t="shared" si="9"/>
        <v>181904.27259277922</v>
      </c>
      <c r="Q30" s="143">
        <f t="shared" si="9"/>
        <v>1364282.0444458441</v>
      </c>
      <c r="R30" s="143">
        <f t="shared" si="9"/>
        <v>1485551.5595076967</v>
      </c>
      <c r="S30" s="143">
        <f t="shared" si="9"/>
        <v>2910468.361484468</v>
      </c>
      <c r="T30" s="143">
        <f t="shared" si="9"/>
        <v>576030.19654380088</v>
      </c>
      <c r="U30" s="143">
        <f t="shared" si="9"/>
        <v>303173.78765463206</v>
      </c>
      <c r="V30" s="143">
        <f t="shared" si="9"/>
        <v>212221.65135824244</v>
      </c>
      <c r="W30" s="143">
        <f t="shared" si="9"/>
        <v>363808.54518555844</v>
      </c>
      <c r="X30" s="143">
        <f t="shared" si="9"/>
        <v>1273329.9081494545</v>
      </c>
      <c r="Y30" s="143">
        <f t="shared" si="9"/>
        <v>0</v>
      </c>
      <c r="Z30" s="143">
        <f t="shared" si="9"/>
        <v>0</v>
      </c>
      <c r="AA30" s="143">
        <f t="shared" si="9"/>
        <v>272856.40888916882</v>
      </c>
      <c r="AB30" s="143">
        <f t="shared" si="9"/>
        <v>363808.54518555844</v>
      </c>
      <c r="AC30" s="143">
        <f t="shared" si="9"/>
        <v>1788725.3471623287</v>
      </c>
      <c r="AD30" s="143">
        <f t="shared" si="9"/>
        <v>485078.06024741125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33484429.036892243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35820521.673411414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25704280.664406367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32979011.718047101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25095291.660822947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25617445.702999186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11264128.662251577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21397773.029640161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0.74946153727673326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0.71516115640533262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0.55657923006477006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 xr:uid="{00000000-0004-0000-0B00-000000000000}"/>
    <hyperlink ref="B5:F5" location="'Model map'!A4" tooltip="Click to return to model map" display="'Model map'!A4" xr:uid="{00000000-0004-0000-0B00-000001000000}"/>
    <hyperlink ref="B5:H5" location="'Model map'!A4" tooltip="Click to return to model map" display="'Model map'!A4" xr:uid="{00000000-0004-0000-0B00-000002000000}"/>
    <hyperlink ref="A1" location="Index!A1" display="Index!A1" xr:uid="{00000000-0004-0000-0B00-000003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8.9867472288021194E-2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2.7804027687451539E-2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6.8242122017538126E-2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4.4671425445421686E-2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0.22406785903747919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8.7533148563715871E-2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0.40937213108591175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0.95155818612553933</v>
      </c>
      <c r="K46" s="162">
        <f>SUMPRODUCT($H19:$H25, K38:K44)</f>
        <v>0.54218605503962758</v>
      </c>
      <c r="L46" s="162">
        <f>SUMPRODUCT($H19:$H25, L38:L44)</f>
        <v>0.45465290647591172</v>
      </c>
      <c r="M46" s="162">
        <f>SUMPRODUCT($H19:$H25, M38:M44)</f>
        <v>0.23058504743843256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0.95155818612553933</v>
      </c>
      <c r="K56" s="166">
        <f>SUMPRODUCT($H19:$H$25, K38:K$44)</f>
        <v>0.54218605503962758</v>
      </c>
      <c r="L56" s="166">
        <f>SUMPRODUCT($H19:$H$25, L38:L$44)</f>
        <v>0.45465290647591172</v>
      </c>
      <c r="M56" s="166">
        <f>SUMPRODUCT($H19:$H$25, M38:M$44)</f>
        <v>0.23058504743843256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0.86169071383751816</v>
      </c>
      <c r="K57" s="162">
        <f>SUMPRODUCT($H20:$H$25, K39:K$44)</f>
        <v>0.45231858275160641</v>
      </c>
      <c r="L57" s="162">
        <f>SUMPRODUCT($H20:$H$25, L39:L$44)</f>
        <v>0.36478543418789056</v>
      </c>
      <c r="M57" s="162">
        <f>SUMPRODUCT($H20:$H$25, M39:M$44)</f>
        <v>0.14071757515041133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0.83388668615006667</v>
      </c>
      <c r="K58" s="162">
        <f>SUMPRODUCT($H21:$H$25, K40:K$44)</f>
        <v>0.42451455506415486</v>
      </c>
      <c r="L58" s="162">
        <f>SUMPRODUCT($H21:$H$25, L40:L$44)</f>
        <v>0.33698140650043901</v>
      </c>
      <c r="M58" s="162">
        <f>SUMPRODUCT($H21:$H$25, M40:M$44)</f>
        <v>0.11291354746295981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0.76564456413252846</v>
      </c>
      <c r="K59" s="162">
        <f>SUMPRODUCT($H22:$H$25, K41:K$44)</f>
        <v>0.35627243304661671</v>
      </c>
      <c r="L59" s="162">
        <f>SUMPRODUCT($H22:$H$25, L41:L$44)</f>
        <v>0.26873928448290085</v>
      </c>
      <c r="M59" s="162">
        <f>SUMPRODUCT($H22:$H$25, M41:M$44)</f>
        <v>4.4671425445421686E-2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0.72097313868710677</v>
      </c>
      <c r="K60" s="178">
        <f>SUMPRODUCT($H23:$H$25, K42:K$44)</f>
        <v>0.31160100760119508</v>
      </c>
      <c r="L60" s="178">
        <f>SUMPRODUCT($H23:$H$25, L42:L$44)</f>
        <v>0.22406785903747919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0.74946153727673326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2.2515258355866603E-2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1.7097276343247595E-2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4.8441813874460629E-2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0.95155818612553933</v>
      </c>
      <c r="K94" s="166">
        <f t="shared" si="0"/>
        <v>0.91798251246842721</v>
      </c>
      <c r="L94" s="166">
        <f t="shared" si="0"/>
        <v>0.90371233901893433</v>
      </c>
      <c r="M94" s="166">
        <f t="shared" si="0"/>
        <v>0.82639014162819513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0.88420597219338481</v>
      </c>
      <c r="K95" s="162">
        <f t="shared" si="0"/>
        <v>0.80394757189580157</v>
      </c>
      <c r="L95" s="162">
        <f t="shared" si="0"/>
        <v>0.76983652755097032</v>
      </c>
      <c r="M95" s="162">
        <f t="shared" si="0"/>
        <v>0.58500759653828827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0.83388668615006667</v>
      </c>
      <c r="K96" s="162">
        <f t="shared" si="0"/>
        <v>0.71875131094754363</v>
      </c>
      <c r="L96" s="162">
        <f t="shared" si="0"/>
        <v>0.66981702027354528</v>
      </c>
      <c r="M96" s="162">
        <f t="shared" si="0"/>
        <v>0.40466909505297277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0.78274184047577611</v>
      </c>
      <c r="K97" s="162">
        <f t="shared" si="0"/>
        <v>0.63215728386865888</v>
      </c>
      <c r="L97" s="162">
        <f t="shared" si="0"/>
        <v>0.568156550375011</v>
      </c>
      <c r="M97" s="162">
        <f t="shared" si="0"/>
        <v>0.22137188333062863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0.72097313868710677</v>
      </c>
      <c r="K98" s="178">
        <f t="shared" si="0"/>
        <v>0.52757586291025504</v>
      </c>
      <c r="L98" s="178">
        <f t="shared" si="0"/>
        <v>0.44537907072733873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0.95155818612553933</v>
      </c>
      <c r="K105" s="134">
        <f t="shared" si="1"/>
        <v>0.91798251246842721</v>
      </c>
      <c r="L105" s="134">
        <f t="shared" si="1"/>
        <v>0.90371233901893433</v>
      </c>
      <c r="M105" s="134">
        <f t="shared" si="1"/>
        <v>0.82639014162819513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0.88420597219338481</v>
      </c>
      <c r="K106" s="135">
        <f t="shared" si="1"/>
        <v>0.80394757189580157</v>
      </c>
      <c r="L106" s="135">
        <f t="shared" si="1"/>
        <v>0.76983652755097032</v>
      </c>
      <c r="M106" s="135">
        <f t="shared" si="1"/>
        <v>0.58500759653828827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0.83388668615006667</v>
      </c>
      <c r="K107" s="135">
        <f t="shared" si="1"/>
        <v>0.71875131094754363</v>
      </c>
      <c r="L107" s="135">
        <f t="shared" si="1"/>
        <v>0.66981702027354528</v>
      </c>
      <c r="M107" s="135">
        <f t="shared" si="1"/>
        <v>0.40466909505297277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0.78274184047577611</v>
      </c>
      <c r="K108" s="135">
        <f t="shared" si="1"/>
        <v>0.63215728386865888</v>
      </c>
      <c r="L108" s="135">
        <f t="shared" si="1"/>
        <v>0.568156550375011</v>
      </c>
      <c r="M108" s="135">
        <f t="shared" si="1"/>
        <v>0.22137188333062863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0.72097313868710677</v>
      </c>
      <c r="K109" s="177">
        <f t="shared" si="1"/>
        <v>0.52757586291025504</v>
      </c>
      <c r="L109" s="177">
        <f t="shared" si="1"/>
        <v>0.44537907072733873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 xr:uid="{00000000-0004-0000-0C00-000000000000}"/>
    <hyperlink ref="B5:F5" location="'Model map'!A4" tooltip="Click to return to model map" display="'Model map'!A4" xr:uid="{00000000-0004-0000-0C00-000001000000}"/>
    <hyperlink ref="B5:H5" location="'Model map'!A4" tooltip="Click to return to model map" display="'Model map'!A4" xr:uid="{00000000-0004-0000-0C00-000002000000}"/>
    <hyperlink ref="A1" location="Index!A1" display="Index!A1" xr:uid="{00000000-0004-0000-0C00-000003000000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0.17166830692566709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0.25143594618468923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9.1258516544221555E-2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0.23488467146872602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0.87685708057771039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0.12105213677753826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0.71516115640533262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0.55657923006477006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0.40616372981393162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0.60195264388674885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0.31001856356310609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0.18036070704437224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 xr:uid="{00000000-0004-0000-0D00-000000000000}"/>
    <hyperlink ref="B5:F5" location="'Model map'!A4" tooltip="Click to return to model map" display="'Model map'!A4" xr:uid="{00000000-0004-0000-0D00-000001000000}"/>
    <hyperlink ref="B5:H5" location="'Model map'!A4" tooltip="Click to return to model map" display="'Model map'!A4" xr:uid="{00000000-0004-0000-0D00-000002000000}"/>
    <hyperlink ref="A1" location="Index!A1" display="Index!A1" xr:uid="{00000000-0004-0000-0D00-000003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0.40616372981393162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0.60195264388674885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0.31001856356310609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0.18036070704437224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0.95155818612553933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0.91798251246842721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0.90371233901893433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0.82639014162819513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0.88420597219338481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0.80394757189580157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0.76983652755097032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0.58500759653828827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0.83388668615006667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0.71875131094754363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0.66981702027354528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0.40466909505297277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0.78274184047577611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0.63215728386865888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0.568156550375011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0.22137188333062863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0.72097313868710677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0.52757586291025504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0.44537907072733873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 xr:uid="{00000000-0004-0000-0E00-000000000000}"/>
    <hyperlink ref="B5:F5" location="'Model map'!A4" tooltip="Click to return to model map" display="'Model map'!A4" xr:uid="{00000000-0004-0000-0E00-000001000000}"/>
    <hyperlink ref="B5:H5" location="'Model map'!A4" tooltip="Click to return to model map" display="'Model map'!A4" xr:uid="{00000000-0004-0000-0E00-000002000000}"/>
    <hyperlink ref="A1" location="Index!A1" display="Index!A1" xr:uid="{00000000-0004-0000-0E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6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28515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H45 &amp; IF(H45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LOOKUP(2,1/(F20:F32&lt;&gt;""),F20:F32)</f>
        <v>45967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LOOKUP(2,1/(G20:G32&lt;&gt;""),G20:G32)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LOOKUP(2,1/(H20:H32&lt;&gt;""),H20:H32)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LOOKUP(2,1/(I20:I32&lt;&gt;""),I20:I32)</f>
        <v>Attachment A_DCUSA Charging Methodologies Pre-Release for 2027-28 (shared on 08/10/2025)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LOOKUP(2,1/(J20:J32&lt;&gt;""),J20:J32)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785</v>
      </c>
      <c r="J27" s="28" t="s">
        <v>715</v>
      </c>
      <c r="K27" s="28" t="s">
        <v>566</v>
      </c>
      <c r="L27" s="3" t="s">
        <v>784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786</v>
      </c>
      <c r="J28" s="3" t="s">
        <v>715</v>
      </c>
      <c r="K28" s="3" t="s">
        <v>566</v>
      </c>
      <c r="L28" s="3" t="s">
        <v>787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790</v>
      </c>
      <c r="J29" s="3" t="s">
        <v>715</v>
      </c>
      <c r="K29" s="3" t="s">
        <v>566</v>
      </c>
      <c r="L29" s="3" t="s">
        <v>789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791</v>
      </c>
      <c r="J30" s="3" t="s">
        <v>715</v>
      </c>
      <c r="K30" s="3" t="s">
        <v>566</v>
      </c>
      <c r="L30" s="3" t="s">
        <v>789</v>
      </c>
    </row>
    <row r="31" spans="1:12" ht="45" x14ac:dyDescent="0.25">
      <c r="A31" s="60"/>
      <c r="B31" s="60"/>
      <c r="C31" s="60"/>
      <c r="D31" s="60"/>
      <c r="E31" s="60"/>
      <c r="F31" s="3">
        <v>45967</v>
      </c>
      <c r="G31" s="3" t="s">
        <v>737</v>
      </c>
      <c r="H31" s="7">
        <v>5</v>
      </c>
      <c r="I31" s="3" t="s">
        <v>792</v>
      </c>
      <c r="J31" s="3" t="s">
        <v>715</v>
      </c>
      <c r="K31" s="3" t="s">
        <v>566</v>
      </c>
      <c r="L31" s="3" t="s">
        <v>795</v>
      </c>
    </row>
    <row r="32" spans="1:12" x14ac:dyDescent="0.25">
      <c r="A32" s="60"/>
      <c r="B32" s="60"/>
      <c r="C32" s="60"/>
      <c r="D32" s="60"/>
      <c r="E32" s="60"/>
      <c r="F32" s="3"/>
      <c r="G32" s="3"/>
      <c r="H32" s="7"/>
      <c r="I32" s="3"/>
      <c r="J32" s="3"/>
      <c r="K32" s="3"/>
      <c r="L32" s="3"/>
    </row>
    <row r="34" spans="2:12" x14ac:dyDescent="0.25">
      <c r="B34" s="68" t="s">
        <v>20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6" spans="2:12" x14ac:dyDescent="0.25">
      <c r="E36" s="71" t="s">
        <v>21</v>
      </c>
    </row>
    <row r="37" spans="2:12" x14ac:dyDescent="0.25">
      <c r="F37" s="41" t="s">
        <v>22</v>
      </c>
      <c r="G37" s="41" t="s">
        <v>231</v>
      </c>
      <c r="H37" s="72">
        <f>MEAV!H147</f>
        <v>0</v>
      </c>
    </row>
    <row r="38" spans="2:12" x14ac:dyDescent="0.25">
      <c r="F38" t="s">
        <v>23</v>
      </c>
      <c r="G38" t="s">
        <v>231</v>
      </c>
      <c r="H38" s="73">
        <f>Expenditure!H159</f>
        <v>0</v>
      </c>
    </row>
    <row r="39" spans="2:12" x14ac:dyDescent="0.25">
      <c r="F39" t="s">
        <v>311</v>
      </c>
      <c r="G39" t="s">
        <v>231</v>
      </c>
      <c r="H39" s="73">
        <f>Expensed!H87</f>
        <v>0</v>
      </c>
    </row>
    <row r="40" spans="2:12" x14ac:dyDescent="0.25">
      <c r="F40" t="s">
        <v>24</v>
      </c>
      <c r="G40" t="s">
        <v>231</v>
      </c>
      <c r="H40" s="73">
        <f>Capitalised!H67</f>
        <v>0</v>
      </c>
    </row>
    <row r="41" spans="2:12" x14ac:dyDescent="0.25">
      <c r="F41" t="s">
        <v>25</v>
      </c>
      <c r="G41" t="s">
        <v>231</v>
      </c>
      <c r="H41" s="73">
        <f>'Rev allocation'!H188</f>
        <v>0</v>
      </c>
    </row>
    <row r="42" spans="2:12" x14ac:dyDescent="0.25">
      <c r="F42" t="s">
        <v>312</v>
      </c>
      <c r="G42" t="s">
        <v>231</v>
      </c>
      <c r="H42" s="73">
        <f>Direct!H62</f>
        <v>0</v>
      </c>
    </row>
    <row r="43" spans="2:12" x14ac:dyDescent="0.25">
      <c r="F43" t="s">
        <v>313</v>
      </c>
      <c r="G43" t="s">
        <v>231</v>
      </c>
      <c r="H43" s="73">
        <f>'EDCM discounts'!H113</f>
        <v>0</v>
      </c>
    </row>
    <row r="44" spans="2:12" x14ac:dyDescent="0.25">
      <c r="F44" s="55" t="s">
        <v>26</v>
      </c>
      <c r="G44" s="55" t="s">
        <v>231</v>
      </c>
      <c r="H44" s="74">
        <f>'CDCM discounts'!H43</f>
        <v>0</v>
      </c>
    </row>
    <row r="45" spans="2:12" x14ac:dyDescent="0.25">
      <c r="F45" s="75" t="s">
        <v>612</v>
      </c>
      <c r="G45" s="75" t="s">
        <v>231</v>
      </c>
      <c r="H45" s="76">
        <f>SUM(H37:H44)</f>
        <v>0</v>
      </c>
    </row>
    <row r="46" spans="2:12" x14ac:dyDescent="0.25">
      <c r="I46" s="77"/>
      <c r="J46" s="77"/>
    </row>
    <row r="47" spans="2:12" x14ac:dyDescent="0.25">
      <c r="B47" s="68" t="s">
        <v>27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9" spans="2:12" x14ac:dyDescent="0.25">
      <c r="F49" s="70" t="s">
        <v>28</v>
      </c>
    </row>
    <row r="50" spans="2:12" x14ac:dyDescent="0.25">
      <c r="F50" s="5" t="s">
        <v>19</v>
      </c>
    </row>
    <row r="51" spans="2:12" x14ac:dyDescent="0.25">
      <c r="F51" s="5" t="s">
        <v>609</v>
      </c>
    </row>
    <row r="52" spans="2:12" x14ac:dyDescent="0.25">
      <c r="F52" s="5" t="s">
        <v>714</v>
      </c>
    </row>
    <row r="53" spans="2:12" ht="30" x14ac:dyDescent="0.25">
      <c r="F53" s="29" t="s">
        <v>737</v>
      </c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/>
    </row>
    <row r="60" spans="2:12" x14ac:dyDescent="0.25">
      <c r="F60" s="5" t="s">
        <v>29</v>
      </c>
    </row>
    <row r="62" spans="2:12" x14ac:dyDescent="0.25">
      <c r="B62" s="68" t="s">
        <v>30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7:H45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2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2" xr:uid="{00000000-0002-0000-0100-000001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2" xr:uid="{00000000-0002-0000-0100-000002000000}">
      <formula1>$F$50:$F$60</formula1>
    </dataValidation>
  </dataValidations>
  <hyperlinks>
    <hyperlink ref="A1" location="Index!A1" display="Index!A1" xr:uid="{00000000-0004-0000-0100-000000000000}"/>
    <hyperlink ref="F39" location="'Expensed'!A1" display="Expensed" xr:uid="{00000000-0004-0000-0100-000001000000}"/>
    <hyperlink ref="F42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28515625" hidden="1" customWidth="1"/>
    <col min="9" max="9" width="0" hidden="1" customWidth="1"/>
    <col min="10" max="16384" width="9.28515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East Midlands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v5 - 2027/28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7109375" bestFit="1" customWidth="1"/>
    <col min="8" max="8" width="2.7109375" customWidth="1"/>
    <col min="9" max="16384" width="9.28515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control'!$B$34</f>
        <v>Model checks</v>
      </c>
    </row>
    <row r="19" spans="6:7" ht="15.75" thickBot="1" x14ac:dyDescent="0.3">
      <c r="F19" s="82" t="s">
        <v>483</v>
      </c>
      <c r="G19" s="81" t="str">
        <f>'Version control'!$B$47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 xr:uid="{00000000-0004-0000-0300-000000000000}"/>
    <hyperlink ref="F16" location="'Version control'!A4" display="'" xr:uid="{00000000-0004-0000-0300-000001000000}"/>
    <hyperlink ref="G16" location="'Version control'!$B$5" display="'Version control'!$B$5" xr:uid="{00000000-0004-0000-0300-000002000000}"/>
    <hyperlink ref="F17" location="'Version control'!A4" display="'" xr:uid="{00000000-0004-0000-0300-000003000000}"/>
    <hyperlink ref="G17" location="'Version control'!$B$17" display="'Version control'!$B$17" xr:uid="{00000000-0004-0000-0300-000004000000}"/>
    <hyperlink ref="F18" location="'Version control'!A4" display="'" xr:uid="{00000000-0004-0000-0300-000005000000}"/>
    <hyperlink ref="G18" location="'Version control'!$B$31" display="'Version control'!$B$31" xr:uid="{00000000-0004-0000-0300-000006000000}"/>
    <hyperlink ref="F19" location="'Version control'!A4" display="'" xr:uid="{00000000-0004-0000-0300-000007000000}"/>
    <hyperlink ref="G19" location="'Version control'!$B$44" display="'Version control'!$B$44" xr:uid="{00000000-0004-0000-0300-000008000000}"/>
    <hyperlink ref="F20" location="'Model map'!A4" display="'" xr:uid="{00000000-0004-0000-0300-000009000000}"/>
    <hyperlink ref="G20" location="'Model map'!$B$5" display="'Model map'!$B$5" xr:uid="{00000000-0004-0000-0300-00000A000000}"/>
    <hyperlink ref="F21" location="'Fixed inputs'!A4" display="'" xr:uid="{00000000-0004-0000-0300-00000B000000}"/>
    <hyperlink ref="G21" location="'Fixed inputs'!$B$11" display="'Fixed inputs'!$B$11" xr:uid="{00000000-0004-0000-0300-00000C000000}"/>
    <hyperlink ref="F22" location="'Fixed inputs'!A4" display="'" xr:uid="{00000000-0004-0000-0300-00000D000000}"/>
    <hyperlink ref="G22" location="'Fixed inputs'!$B$19" display="'Fixed inputs'!$B$19" xr:uid="{00000000-0004-0000-0300-00000E000000}"/>
    <hyperlink ref="F23" location="'DNO inputs'!A4" display="'" xr:uid="{00000000-0004-0000-0300-00000F000000}"/>
    <hyperlink ref="G23" location="'DNO inputs'!$B$11" display="'DNO inputs'!$B$11" xr:uid="{00000000-0004-0000-0300-000010000000}"/>
    <hyperlink ref="F24" location="'DNO inputs'!A4" display="'" xr:uid="{00000000-0004-0000-0300-000011000000}"/>
    <hyperlink ref="G24" location="'DNO inputs'!$B$28" display="'DNO inputs'!$B$28" xr:uid="{00000000-0004-0000-0300-000012000000}"/>
    <hyperlink ref="F26" location="'DNO inputs'!A4" display="'" xr:uid="{00000000-0004-0000-0300-000013000000}"/>
    <hyperlink ref="G26" location="'DNO inputs'!$B$51" display="'DNO inputs'!$B$51" xr:uid="{00000000-0004-0000-0300-000014000000}"/>
    <hyperlink ref="F27" location="'MEAV'!A4" display="'" xr:uid="{00000000-0004-0000-0300-000015000000}"/>
    <hyperlink ref="G27" location="'MEAV'!$B$13" display="'MEAV'!$B$13" xr:uid="{00000000-0004-0000-0300-000016000000}"/>
    <hyperlink ref="F28" location="'MEAV'!A4" display="'" xr:uid="{00000000-0004-0000-0300-000017000000}"/>
    <hyperlink ref="G28" location="'MEAV'!$B$99" display="'MEAV'!$B$99" xr:uid="{00000000-0004-0000-0300-000018000000}"/>
    <hyperlink ref="F29" location="'Expenditure'!A4" display="'" xr:uid="{00000000-0004-0000-0300-000019000000}"/>
    <hyperlink ref="G29" location="'Expenditure'!$B$12" display="'Expenditure'!$B$12" xr:uid="{00000000-0004-0000-0300-00001A000000}"/>
    <hyperlink ref="F30" location="'Expenditure'!A4" display="'" xr:uid="{00000000-0004-0000-0300-00001B000000}"/>
    <hyperlink ref="G30" location="'Expenditure'!$B$53" display="'Expenditure'!$B$53" xr:uid="{00000000-0004-0000-0300-00001C000000}"/>
    <hyperlink ref="F31" location="'Expenditure'!A4" display="'" xr:uid="{00000000-0004-0000-0300-00001D000000}"/>
    <hyperlink ref="G31" location="'Expenditure'!$B$103" display="'Expenditure'!$B$103" xr:uid="{00000000-0004-0000-0300-00001E000000}"/>
    <hyperlink ref="F32" location="'Expenditure'!A4" display="'" xr:uid="{00000000-0004-0000-0300-00001F000000}"/>
    <hyperlink ref="G32" location="'Expenditure'!$B$121" display="'Expenditure'!$B$121" xr:uid="{00000000-0004-0000-0300-000020000000}"/>
    <hyperlink ref="F33" location="'Expensed'!A4" display="'" xr:uid="{00000000-0004-0000-0300-000021000000}"/>
    <hyperlink ref="G33" location="'Expensed'!$B$13" display="'Expensed'!$B$13" xr:uid="{00000000-0004-0000-0300-000022000000}"/>
    <hyperlink ref="F34" location="'Capitalised'!A4" display="'" xr:uid="{00000000-0004-0000-0300-000023000000}"/>
    <hyperlink ref="G34" location="'Capitalised'!$B$13" display="'Capitalised'!$B$13" xr:uid="{00000000-0004-0000-0300-000024000000}"/>
    <hyperlink ref="F35" location="'Rev allocation'!A4" display="'" xr:uid="{00000000-0004-0000-0300-000025000000}"/>
    <hyperlink ref="G35" location="'Rev allocation'!$B$12" display="'Rev allocation'!$B$12" xr:uid="{00000000-0004-0000-0300-000026000000}"/>
    <hyperlink ref="F36" location="'Rev allocation'!A4" display="'" xr:uid="{00000000-0004-0000-0300-000027000000}"/>
    <hyperlink ref="G36" location="'Rev allocation'!$B$51" display="'Rev allocation'!$B$51" xr:uid="{00000000-0004-0000-0300-000028000000}"/>
    <hyperlink ref="F37" location="'Rev allocation'!A4" display="'" xr:uid="{00000000-0004-0000-0300-000029000000}"/>
    <hyperlink ref="G37" location="'Rev allocation'!$B$86" display="'Rev allocation'!$B$86" xr:uid="{00000000-0004-0000-0300-00002A000000}"/>
    <hyperlink ref="F38" location="'Rev allocation'!A4" display="'" xr:uid="{00000000-0004-0000-0300-00002B000000}"/>
    <hyperlink ref="G38" location="'Rev allocation'!$B$122" display="'Rev allocation'!$B$122" xr:uid="{00000000-0004-0000-0300-00002C000000}"/>
    <hyperlink ref="F39" location="'Direct'!A4" display="'" xr:uid="{00000000-0004-0000-0300-00002D000000}"/>
    <hyperlink ref="G39" location="'Direct'!$B$13" display="'Direct'!$B$13" xr:uid="{00000000-0004-0000-0300-00002E000000}"/>
    <hyperlink ref="F40" location="'EDCM discounts'!A4" display="'" xr:uid="{00000000-0004-0000-0300-00002F000000}"/>
    <hyperlink ref="G40" location="'EDCM discounts'!$B$11" display="'EDCM discounts'!$B$11" xr:uid="{00000000-0004-0000-0300-000030000000}"/>
    <hyperlink ref="F41" location="'EDCM discounts'!A4" display="'" xr:uid="{00000000-0004-0000-0300-000031000000}"/>
    <hyperlink ref="G41" location="'EDCM discounts'!$B$27" display="'EDCM discounts'!$B$27" xr:uid="{00000000-0004-0000-0300-000032000000}"/>
    <hyperlink ref="F42" location="'EDCM discounts'!A4" display="'" xr:uid="{00000000-0004-0000-0300-000033000000}"/>
    <hyperlink ref="G42" location="'EDCM discounts'!$B$87" display="'EDCM discounts'!$B$87" xr:uid="{00000000-0004-0000-0300-000034000000}"/>
    <hyperlink ref="F43" location="'CDCM discounts'!A4" display="'" xr:uid="{00000000-0004-0000-0300-000035000000}"/>
    <hyperlink ref="G43" location="'CDCM discounts'!$B$11" display="'CDCM discounts'!$B$11" xr:uid="{00000000-0004-0000-0300-000036000000}"/>
    <hyperlink ref="F44" location="'Output to other models'!A4" display="'" xr:uid="{00000000-0004-0000-0300-000037000000}"/>
    <hyperlink ref="G44" location="'Output to other models'!$B$11" display="'Output to other models'!$B$11" xr:uid="{00000000-0004-0000-0300-000038000000}"/>
    <hyperlink ref="F51" location="'Fixed inputs'!A4" display="'" xr:uid="{00000000-0004-0000-0300-000039000000}"/>
    <hyperlink ref="G51" location="'Fixed inputs'!$C$15" display="'Fixed inputs'!$C$15" xr:uid="{00000000-0004-0000-0300-00003A000000}"/>
    <hyperlink ref="F52" location="'Fixed inputs'!A4" display="'" xr:uid="{00000000-0004-0000-0300-00003B000000}"/>
    <hyperlink ref="G52" location="'Fixed inputs'!$C$23" display="'Fixed inputs'!$C$23" xr:uid="{00000000-0004-0000-0300-00003C000000}"/>
    <hyperlink ref="F53" location="'Fixed inputs'!A4" display="'" xr:uid="{00000000-0004-0000-0300-00003D000000}"/>
    <hyperlink ref="G53" location="'Fixed inputs'!$C$29" display="'Fixed inputs'!$C$29" xr:uid="{00000000-0004-0000-0300-00003E000000}"/>
    <hyperlink ref="F54" location="'Fixed inputs'!A4" display="'" xr:uid="{00000000-0004-0000-0300-00003F000000}"/>
    <hyperlink ref="G54" location="'Fixed inputs'!$C$37" display="'Fixed inputs'!$C$37" xr:uid="{00000000-0004-0000-0300-000040000000}"/>
    <hyperlink ref="F55" location="'Fixed inputs'!A4" display="'" xr:uid="{00000000-0004-0000-0300-000041000000}"/>
    <hyperlink ref="G55" location="'Fixed inputs'!$C$89" display="'Fixed inputs'!$C$89" xr:uid="{00000000-0004-0000-0300-000042000000}"/>
    <hyperlink ref="F56" location="'Fixed inputs'!A4" display="'" xr:uid="{00000000-0004-0000-0300-000043000000}"/>
    <hyperlink ref="G56" location="'Fixed inputs'!$C$130" display="'Fixed inputs'!$C$130" xr:uid="{00000000-0004-0000-0300-000044000000}"/>
    <hyperlink ref="F57" location="'Fixed inputs'!A4" display="'" xr:uid="{00000000-0004-0000-0300-000045000000}"/>
    <hyperlink ref="G57" location="'Fixed inputs'!$C$175" display="'Fixed inputs'!$C$175" xr:uid="{00000000-0004-0000-0300-000046000000}"/>
    <hyperlink ref="F58" location="'Fixed inputs'!A4" display="'" xr:uid="{00000000-0004-0000-0300-000047000000}"/>
    <hyperlink ref="G58" location="'Fixed inputs'!$C$273" display="'Fixed inputs'!$C$273" xr:uid="{00000000-0004-0000-0300-000048000000}"/>
    <hyperlink ref="F59" location="'Fixed inputs'!A4" display="'" xr:uid="{00000000-0004-0000-0300-000049000000}"/>
    <hyperlink ref="G59" location="'Fixed inputs'!$C$372" display="'Fixed inputs'!$C$372" xr:uid="{00000000-0004-0000-0300-00004A000000}"/>
    <hyperlink ref="F60" location="'Fixed inputs'!A4" display="'" xr:uid="{00000000-0004-0000-0300-00004B000000}"/>
    <hyperlink ref="G60" location="'Fixed inputs'!$C$381" display="'Fixed inputs'!$C$381" xr:uid="{00000000-0004-0000-0300-00004C000000}"/>
    <hyperlink ref="F61" location="'Fixed inputs'!A4" display="'" xr:uid="{00000000-0004-0000-0300-00004D000000}"/>
    <hyperlink ref="G61" location="'Fixed inputs'!$C$390" display="'Fixed inputs'!$C$390" xr:uid="{00000000-0004-0000-0300-00004E000000}"/>
    <hyperlink ref="F63" location="'DNO inputs'!A4" display="'" xr:uid="{00000000-0004-0000-0300-00004F000000}"/>
    <hyperlink ref="G63" location="'DNO inputs'!$C$15" display="'DNO inputs'!$C$15" xr:uid="{00000000-0004-0000-0300-000050000000}"/>
    <hyperlink ref="F64" location="'DNO inputs'!A4" display="'" xr:uid="{00000000-0004-0000-0300-000051000000}"/>
    <hyperlink ref="G64" location="'DNO inputs'!$C$21" display="'DNO inputs'!$C$21" xr:uid="{00000000-0004-0000-0300-000052000000}"/>
    <hyperlink ref="F65" location="'DNO inputs'!A4" display="'" xr:uid="{00000000-0004-0000-0300-000053000000}"/>
    <hyperlink ref="G65" location="'DNO inputs'!$C$32" display="'DNO inputs'!$C$32" xr:uid="{00000000-0004-0000-0300-000054000000}"/>
    <hyperlink ref="F67" location="'DNO inputs'!A4" display="'" xr:uid="{00000000-0004-0000-0300-000055000000}"/>
    <hyperlink ref="G67" location="'DNO inputs'!$C$44" display="'DNO inputs'!$C$44" xr:uid="{00000000-0004-0000-0300-000056000000}"/>
    <hyperlink ref="F69" location="'DNO inputs'!A4" display="'" xr:uid="{00000000-0004-0000-0300-000057000000}"/>
    <hyperlink ref="G69" location="'DNO inputs'!$C$55" display="'DNO inputs'!$C$55" xr:uid="{00000000-0004-0000-0300-000058000000}"/>
    <hyperlink ref="F70" location="'DNO inputs'!A4" display="'" xr:uid="{00000000-0004-0000-0300-000059000000}"/>
    <hyperlink ref="G70" location="'DNO inputs'!$C$147" display="'DNO inputs'!$C$147" xr:uid="{00000000-0004-0000-0300-00005A000000}"/>
    <hyperlink ref="F71" location="'DNO inputs'!A4" display="'" xr:uid="{00000000-0004-0000-0300-00005B000000}"/>
    <hyperlink ref="G71" location="'DNO inputs'!$C$238" display="'DNO inputs'!$C$238" xr:uid="{00000000-0004-0000-0300-00005C000000}"/>
    <hyperlink ref="F72" location="'DNO inputs'!A4" display="'" xr:uid="{00000000-0004-0000-0300-00005D000000}"/>
    <hyperlink ref="G72" location="'DNO inputs'!$C$279" display="'DNO inputs'!$C$279" xr:uid="{00000000-0004-0000-0300-00005E000000}"/>
    <hyperlink ref="F73" location="'DNO inputs'!A4" display="'" xr:uid="{00000000-0004-0000-0300-00005F000000}"/>
    <hyperlink ref="G73" location="'DNO inputs'!$C$320" display="'DNO inputs'!$C$320" xr:uid="{00000000-0004-0000-0300-000060000000}"/>
    <hyperlink ref="F74" location="'DNO inputs'!A4" display="'" xr:uid="{00000000-0004-0000-0300-000061000000}"/>
    <hyperlink ref="G74" location="'DNO inputs'!$C$331" display="'DNO inputs'!$C$331" xr:uid="{00000000-0004-0000-0300-000062000000}"/>
    <hyperlink ref="F75" location="'DNO inputs'!A4" display="'" xr:uid="{00000000-0004-0000-0300-000063000000}"/>
    <hyperlink ref="G75" location="'DNO inputs'!$C$343" display="'DNO inputs'!$C$343" xr:uid="{00000000-0004-0000-0300-000064000000}"/>
    <hyperlink ref="F76" location="'DNO inputs'!A4" display="'" xr:uid="{00000000-0004-0000-0300-000065000000}"/>
    <hyperlink ref="G76" location="'DNO inputs'!$C$350" display="'DNO inputs'!$C$350" xr:uid="{00000000-0004-0000-0300-000066000000}"/>
    <hyperlink ref="F77" location="'DNO inputs'!A4" display="'" xr:uid="{00000000-0004-0000-0300-000067000000}"/>
    <hyperlink ref="G77" location="'DNO inputs'!$C$359" display="'DNO inputs'!$C$359" xr:uid="{00000000-0004-0000-0300-000068000000}"/>
    <hyperlink ref="F78" location="'DNO inputs'!A4" display="'" xr:uid="{00000000-0004-0000-0300-000069000000}"/>
    <hyperlink ref="G78" location="'DNO inputs'!$C$365" display="'DNO inputs'!$C$365" xr:uid="{00000000-0004-0000-0300-00006A000000}"/>
    <hyperlink ref="F79" location="'DNO inputs'!A4" display="'" xr:uid="{00000000-0004-0000-0300-00006B000000}"/>
    <hyperlink ref="G79" location="'DNO inputs'!$C$371" display="'DNO inputs'!$C$371" xr:uid="{00000000-0004-0000-0300-00006C000000}"/>
    <hyperlink ref="F80" location="'DNO inputs'!A4" display="'" xr:uid="{00000000-0004-0000-0300-00006D000000}"/>
    <hyperlink ref="G80" location="'DNO inputs'!$C$378" display="'DNO inputs'!$C$378" xr:uid="{00000000-0004-0000-0300-00006E000000}"/>
    <hyperlink ref="F81" location="'DNO inputs'!A4" display="'" xr:uid="{00000000-0004-0000-0300-00006F000000}"/>
    <hyperlink ref="G81" location="'DNO inputs'!$C$387" display="'DNO inputs'!$C$387" xr:uid="{00000000-0004-0000-0300-000070000000}"/>
    <hyperlink ref="F82" location="'MEAV'!A4" display="'" xr:uid="{00000000-0004-0000-0300-000071000000}"/>
    <hyperlink ref="G82" location="'MEAV'!$C$18" display="'MEAV'!$C$18" xr:uid="{00000000-0004-0000-0300-000072000000}"/>
    <hyperlink ref="F83" location="'MEAV'!A4" display="'" xr:uid="{00000000-0004-0000-0300-000073000000}"/>
    <hyperlink ref="G83" location="'MEAV'!$C$27" display="'MEAV'!$C$27" xr:uid="{00000000-0004-0000-0300-000074000000}"/>
    <hyperlink ref="F84" location="'MEAV'!A4" display="'" xr:uid="{00000000-0004-0000-0300-000075000000}"/>
    <hyperlink ref="G84" location="'MEAV'!$C$49" display="'MEAV'!$C$49" xr:uid="{00000000-0004-0000-0300-000076000000}"/>
    <hyperlink ref="F85" location="'MEAV'!A4" display="'" xr:uid="{00000000-0004-0000-0300-000077000000}"/>
    <hyperlink ref="G85" location="'MEAV'!$C$80" display="'MEAV'!$C$80" xr:uid="{00000000-0004-0000-0300-000078000000}"/>
    <hyperlink ref="F86" location="'MEAV'!A4" display="'" xr:uid="{00000000-0004-0000-0300-000079000000}"/>
    <hyperlink ref="G86" location="'MEAV'!$C$103" display="'MEAV'!$C$103" xr:uid="{00000000-0004-0000-0300-00007A000000}"/>
    <hyperlink ref="F87" location="'MEAV'!A4" display="'" xr:uid="{00000000-0004-0000-0300-00007B000000}"/>
    <hyperlink ref="G87" location="'MEAV'!$C$122" display="'MEAV'!$C$122" xr:uid="{00000000-0004-0000-0300-00007C000000}"/>
    <hyperlink ref="F88" location="'Expenditure'!A4" display="'" xr:uid="{00000000-0004-0000-0300-00007D000000}"/>
    <hyperlink ref="G88" location="'Expenditure'!$C$16" display="'Expenditure'!$C$16" xr:uid="{00000000-0004-0000-0300-00007E000000}"/>
    <hyperlink ref="F89" location="'Expenditure'!A4" display="'" xr:uid="{00000000-0004-0000-0300-00007F000000}"/>
    <hyperlink ref="G89" location="'Expenditure'!$C$36" display="'Expenditure'!$C$36" xr:uid="{00000000-0004-0000-0300-000080000000}"/>
    <hyperlink ref="F90" location="'Expenditure'!A4" display="'" xr:uid="{00000000-0004-0000-0300-000081000000}"/>
    <hyperlink ref="G90" location="'Expenditure'!$C$58" display="'Expenditure'!$C$58" xr:uid="{00000000-0004-0000-0300-000082000000}"/>
    <hyperlink ref="F91" location="'Expenditure'!A4" display="'" xr:uid="{00000000-0004-0000-0300-000083000000}"/>
    <hyperlink ref="G91" location="'Expenditure'!$C$71" display="'Expenditure'!$C$71" xr:uid="{00000000-0004-0000-0300-000084000000}"/>
    <hyperlink ref="F92" location="'Expenditure'!A4" display="'" xr:uid="{00000000-0004-0000-0300-000085000000}"/>
    <hyperlink ref="G92" location="'Expenditure'!$C$87" display="'Expenditure'!$C$87" xr:uid="{00000000-0004-0000-0300-000086000000}"/>
    <hyperlink ref="F94" location="'Expenditure'!A4" display="'" xr:uid="{00000000-0004-0000-0300-000087000000}"/>
    <hyperlink ref="G94" location="'Expenditure'!$C$107" display="'Expenditure'!$C$107" xr:uid="{00000000-0004-0000-0300-000088000000}"/>
    <hyperlink ref="F95" location="'Expenditure'!A4" display="'" xr:uid="{00000000-0004-0000-0300-000089000000}"/>
    <hyperlink ref="G95" location="'Expenditure'!$C$126" display="'Expenditure'!$C$126" xr:uid="{00000000-0004-0000-0300-00008A000000}"/>
    <hyperlink ref="F96" location="'Expensed'!A4" display="'" xr:uid="{00000000-0004-0000-0300-00008B000000}"/>
    <hyperlink ref="G96" location="'Expensed'!$C$18" display="'Expensed'!$C$18" xr:uid="{00000000-0004-0000-0300-00008C000000}"/>
    <hyperlink ref="F97" location="'Expensed'!A4" display="'" xr:uid="{00000000-0004-0000-0300-00008D000000}"/>
    <hyperlink ref="G97" location="'Expensed'!$C$34" display="'Expensed'!$C$34" xr:uid="{00000000-0004-0000-0300-00008E000000}"/>
    <hyperlink ref="F98" location="'Expensed'!A4" display="'" xr:uid="{00000000-0004-0000-0300-00008F000000}"/>
    <hyperlink ref="G98" location="'Expensed'!$C$40" display="'Expensed'!$C$40" xr:uid="{00000000-0004-0000-0300-000090000000}"/>
    <hyperlink ref="F99" location="'Expensed'!A4" display="'" xr:uid="{00000000-0004-0000-0300-000091000000}"/>
    <hyperlink ref="G99" location="'Expensed'!$C$65" display="'Expensed'!$C$65" xr:uid="{00000000-0004-0000-0300-000092000000}"/>
    <hyperlink ref="F100" location="'Capitalised'!A4" display="'" xr:uid="{00000000-0004-0000-0300-000093000000}"/>
    <hyperlink ref="G100" location="'Capitalised'!$C$18" display="'Capitalised'!$C$18" xr:uid="{00000000-0004-0000-0300-000094000000}"/>
    <hyperlink ref="F101" location="'Capitalised'!A4" display="'" xr:uid="{00000000-0004-0000-0300-000095000000}"/>
    <hyperlink ref="G101" location="'Capitalised'!$C$27" display="'Capitalised'!$C$27" xr:uid="{00000000-0004-0000-0300-000096000000}"/>
    <hyperlink ref="F102" location="'Capitalised'!A4" display="'" xr:uid="{00000000-0004-0000-0300-000097000000}"/>
    <hyperlink ref="G102" location="'Capitalised'!$C$47" display="'Capitalised'!$C$47" xr:uid="{00000000-0004-0000-0300-000098000000}"/>
    <hyperlink ref="F103" location="'Rev allocation'!A4" display="'" xr:uid="{00000000-0004-0000-0300-000099000000}"/>
    <hyperlink ref="G103" location="'Rev allocation'!$C$16" display="'Rev allocation'!$C$16" xr:uid="{00000000-0004-0000-0300-00009A000000}"/>
    <hyperlink ref="F104" location="'Rev allocation'!A4" display="'" xr:uid="{00000000-0004-0000-0300-00009B000000}"/>
    <hyperlink ref="G104" location="'Rev allocation'!$C$31" display="'Rev allocation'!$C$31" xr:uid="{00000000-0004-0000-0300-00009C000000}"/>
    <hyperlink ref="F105" location="'Rev allocation'!A4" display="'" xr:uid="{00000000-0004-0000-0300-00009D000000}"/>
    <hyperlink ref="G105" location="'Rev allocation'!$C$41" display="'Rev allocation'!$C$41" xr:uid="{00000000-0004-0000-0300-00009E000000}"/>
    <hyperlink ref="F106" location="'Rev allocation'!A4" display="'" xr:uid="{00000000-0004-0000-0300-00009F000000}"/>
    <hyperlink ref="G106" location="'Rev allocation'!$C$56" display="'Rev allocation'!$C$56" xr:uid="{00000000-0004-0000-0300-0000A0000000}"/>
    <hyperlink ref="F107" location="'Rev allocation'!A4" display="'" xr:uid="{00000000-0004-0000-0300-0000A1000000}"/>
    <hyperlink ref="G107" location="'Rev allocation'!$C$72" display="'Rev allocation'!$C$72" xr:uid="{00000000-0004-0000-0300-0000A2000000}"/>
    <hyperlink ref="F108" location="'Rev allocation'!A4" display="'" xr:uid="{00000000-0004-0000-0300-0000A3000000}"/>
    <hyperlink ref="G108" location="'Rev allocation'!$C$80" display="'Rev allocation'!$C$80" xr:uid="{00000000-0004-0000-0300-0000A4000000}"/>
    <hyperlink ref="F109" location="'Rev allocation'!A4" display="'" xr:uid="{00000000-0004-0000-0300-0000A5000000}"/>
    <hyperlink ref="G109" location="'Rev allocation'!$C$90" display="'Rev allocation'!$C$90" xr:uid="{00000000-0004-0000-0300-0000A6000000}"/>
    <hyperlink ref="F110" location="'Rev allocation'!A4" display="'" xr:uid="{00000000-0004-0000-0300-0000A7000000}"/>
    <hyperlink ref="G110" location="'Rev allocation'!$C$126" display="'Rev allocation'!$C$126" xr:uid="{00000000-0004-0000-0300-0000A8000000}"/>
    <hyperlink ref="F111" location="'Rev allocation'!A4" display="'" xr:uid="{00000000-0004-0000-0300-0000A9000000}"/>
    <hyperlink ref="G111" location="'Rev allocation'!$C$142" display="'Rev allocation'!$C$142" xr:uid="{00000000-0004-0000-0300-0000AA000000}"/>
    <hyperlink ref="F112" location="'Rev allocation'!A4" display="'" xr:uid="{00000000-0004-0000-0300-0000AB000000}"/>
    <hyperlink ref="G112" location="'Rev allocation'!$C$156" display="'Rev allocation'!$C$156" xr:uid="{00000000-0004-0000-0300-0000AC000000}"/>
    <hyperlink ref="F113" location="'Rev allocation'!A4" display="'" xr:uid="{00000000-0004-0000-0300-0000AD000000}"/>
    <hyperlink ref="G113" location="'Rev allocation'!$C$160" display="'Rev allocation'!$C$160" xr:uid="{00000000-0004-0000-0300-0000AE000000}"/>
    <hyperlink ref="F114" location="'Direct'!A4" display="'" xr:uid="{00000000-0004-0000-0300-0000AF000000}"/>
    <hyperlink ref="G114" location="'Direct'!$C$18" display="'Direct'!$C$18" xr:uid="{00000000-0004-0000-0300-0000B0000000}"/>
    <hyperlink ref="F115" location="'Direct'!A4" display="'" xr:uid="{00000000-0004-0000-0300-0000B1000000}"/>
    <hyperlink ref="G115" location="'Direct'!$C$32" display="'Direct'!$C$32" xr:uid="{00000000-0004-0000-0300-0000B2000000}"/>
    <hyperlink ref="F116" location="'EDCM discounts'!A4" display="'" xr:uid="{00000000-0004-0000-0300-0000B3000000}"/>
    <hyperlink ref="G116" location="'EDCM discounts'!$C$16" display="'EDCM discounts'!$C$16" xr:uid="{00000000-0004-0000-0300-0000B4000000}"/>
    <hyperlink ref="F117" location="'EDCM discounts'!A4" display="'" xr:uid="{00000000-0004-0000-0300-0000B5000000}"/>
    <hyperlink ref="G117" location="'EDCM discounts'!$C$32" display="'EDCM discounts'!$C$32" xr:uid="{00000000-0004-0000-0300-0000B6000000}"/>
    <hyperlink ref="F118" location="'EDCM discounts'!A4" display="'" xr:uid="{00000000-0004-0000-0300-0000B7000000}"/>
    <hyperlink ref="G118" location="'EDCM discounts'!$C$50" display="'EDCM discounts'!$C$50" xr:uid="{00000000-0004-0000-0300-0000B8000000}"/>
    <hyperlink ref="F119" location="'EDCM discounts'!A4" display="'" xr:uid="{00000000-0004-0000-0300-0000B9000000}"/>
    <hyperlink ref="G119" location="'EDCM discounts'!$C$62" display="'EDCM discounts'!$C$62" xr:uid="{00000000-0004-0000-0300-0000BA000000}"/>
    <hyperlink ref="F120" location="'EDCM discounts'!A4" display="'" xr:uid="{00000000-0004-0000-0300-0000BB000000}"/>
    <hyperlink ref="G120" location="'EDCM discounts'!$C$79" display="'EDCM discounts'!$C$79" xr:uid="{00000000-0004-0000-0300-0000BC000000}"/>
    <hyperlink ref="F121" location="'EDCM discounts'!A4" display="'" xr:uid="{00000000-0004-0000-0300-0000BD000000}"/>
    <hyperlink ref="G121" location="'EDCM discounts'!$C$91" display="'EDCM discounts'!$C$91" xr:uid="{00000000-0004-0000-0300-0000BE000000}"/>
    <hyperlink ref="F122" location="'EDCM discounts'!A4" display="'" xr:uid="{00000000-0004-0000-0300-0000BF000000}"/>
    <hyperlink ref="G122" location="'EDCM discounts'!$C$100" display="'EDCM discounts'!$C$100" xr:uid="{00000000-0004-0000-0300-0000C0000000}"/>
    <hyperlink ref="F123" location="'CDCM discounts'!A4" display="'" xr:uid="{00000000-0004-0000-0300-0000C1000000}"/>
    <hyperlink ref="G123" location="'CDCM discounts'!$C$15" display="'CDCM discounts'!$C$15" xr:uid="{00000000-0004-0000-0300-0000C2000000}"/>
    <hyperlink ref="F124" location="'CDCM discounts'!A4" display="'" xr:uid="{00000000-0004-0000-0300-0000C3000000}"/>
    <hyperlink ref="G124" location="'CDCM discounts'!$C$25" display="'CDCM discounts'!$C$25" xr:uid="{00000000-0004-0000-0300-0000C4000000}"/>
    <hyperlink ref="F125" location="'CDCM discounts'!A4" display="'" xr:uid="{00000000-0004-0000-0300-0000C5000000}"/>
    <hyperlink ref="G125" location="'CDCM discounts'!$C$33" display="'CDCM discounts'!$C$33" xr:uid="{00000000-0004-0000-0300-0000C6000000}"/>
    <hyperlink ref="F126" location="'Output to other models'!A4" display="'" xr:uid="{00000000-0004-0000-0300-0000C7000000}"/>
    <hyperlink ref="G126" location="'Output to other models'!$C$15" display="'Output to other models'!$C$15" xr:uid="{00000000-0004-0000-0300-0000C8000000}"/>
    <hyperlink ref="F127" location="'Output to other models'!A4" display="'" xr:uid="{00000000-0004-0000-0300-0000C9000000}"/>
    <hyperlink ref="G127" location="'Output to other models'!$C$25" display="'Output to other models'!$C$25" xr:uid="{00000000-0004-0000-0300-0000CA000000}"/>
    <hyperlink ref="G62" location="'Fixed inputs'!C405" display="'Fixed inputs'!C405" xr:uid="{00000000-0004-0000-0300-0000CB000000}"/>
    <hyperlink ref="G25" location="'DNO inputs'!B58" display="Inflation indices" xr:uid="{00000000-0004-0000-0300-0000CC000000}"/>
    <hyperlink ref="G66" location="'DNO inputs'!C44" display="'DNO inputs'!C44" xr:uid="{00000000-0004-0000-0300-0000CD000000}"/>
    <hyperlink ref="G68" location="'DNO inputs'!C62" display="'DNO inputs'!C62" xr:uid="{00000000-0004-0000-0300-0000CE000000}"/>
    <hyperlink ref="G93" location="'Expenditure'!$C$87" display="'Expenditure'!$C$87" xr:uid="{00000000-0004-0000-0300-0000CF000000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4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400-000001000000}">
      <formula1>$H$183:$H$187</formula1>
    </dataValidation>
    <dataValidation type="decimal" operator="greaterThan" allowBlank="1" showInputMessage="1" showErrorMessage="1" sqref="H17" xr:uid="{00000000-0002-0000-04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4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400-000004000000}">
      <formula1>$H$282:$H$286</formula1>
    </dataValidation>
  </dataValidations>
  <hyperlinks>
    <hyperlink ref="B5" location="'Model map'!A1" display="Click here to return to model map" xr:uid="{00000000-0004-0000-0400-000000000000}"/>
    <hyperlink ref="B5:H5" location="'Model map'!A4" tooltip="Click to return to model map" display="'Model map'!A4" xr:uid="{00000000-0004-0000-0400-000001000000}"/>
    <hyperlink ref="B5:F5" location="'Model map'!A4" tooltip="Click to return to model map" display="'Model map'!A4" xr:uid="{00000000-0004-0000-0400-000002000000}"/>
    <hyperlink ref="A1" location="Index!A1" display="Index!A1" xr:uid="{00000000-0004-0000-04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</sheetPr>
  <dimension ref="A1:P414"/>
  <sheetViews>
    <sheetView showGridLines="0" tabSelected="1" zoomScale="80" zoomScaleNormal="80" workbookViewId="0">
      <pane xSplit="9" ySplit="5" topLeftCell="J12" activePane="bottomRight" state="frozenSplit"/>
      <selection pane="topRight"/>
      <selection pane="bottomLeft"/>
      <selection pane="bottomRight" activeCell="K62" sqref="K62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0.12105213677753826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0.87685708057771039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599153415.80517745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85823620.934218392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281957746.83943284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268621139.51095968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0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796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783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14895057.34066906</v>
      </c>
      <c r="I49" s="127" t="s">
        <v>314</v>
      </c>
      <c r="J49" s="104"/>
      <c r="K49" s="104"/>
      <c r="L49" s="104"/>
      <c r="M49" s="104"/>
      <c r="N49" s="59"/>
      <c r="O49" s="128" t="s">
        <v>782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261704153.73594981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777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775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776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778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779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782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780</v>
      </c>
      <c r="F68" s="31"/>
      <c r="G68" s="103" t="s">
        <v>179</v>
      </c>
      <c r="H68" s="203">
        <v>422.20041823044591</v>
      </c>
      <c r="I68" s="106" t="s">
        <v>314</v>
      </c>
      <c r="J68" s="116"/>
      <c r="K68" s="116"/>
      <c r="L68" s="116"/>
      <c r="M68" s="116"/>
      <c r="N68" s="59"/>
      <c r="O68" s="128" t="s">
        <v>782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7448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442000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198165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2727.8220000000001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4957.2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6391.3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1091923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6864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3328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1579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11751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37881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858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16591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213168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6617.3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20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697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4133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140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8698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7141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23664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21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38122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12901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2808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101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29358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431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767.17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63.135000000000005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34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66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296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675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14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2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3273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1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587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189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62.1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1382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558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3100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4710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7.93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67.5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153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856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94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161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0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393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1747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155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19440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310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1880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75860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67220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75860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700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7940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8360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10380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0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20780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0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2000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84050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535000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8230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24460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6830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10020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12150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0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1740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12740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26870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29820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2560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45140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172860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173080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172810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0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0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1136020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66590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51190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33120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0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0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0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261250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0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0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59210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53460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3550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98340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3740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1191400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1325500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147020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0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1140570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0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0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0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44500000.000000007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14900000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13500000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7000000.0000000019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5300000.0000000009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600000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4500000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4899999.9999999991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9600000.0000000019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1900000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1000000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700000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1200000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4200000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6900000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3000000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899999.99999999988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1200000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5899999.9999999991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1600000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7300000.0000000009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20500000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5800000.0000000009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25200000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300000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1099999.9999999998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34000000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18017120.399999999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5167573.9700000007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719996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-11484694.370000085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12000000</v>
      </c>
      <c r="K306" s="22">
        <v>5000000</v>
      </c>
      <c r="L306" s="22">
        <v>14899999.999999998</v>
      </c>
      <c r="M306" s="22">
        <v>13300000.000000002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8499999.9999999981</v>
      </c>
      <c r="K308" s="22">
        <v>400000</v>
      </c>
      <c r="L308" s="22">
        <v>2500000</v>
      </c>
      <c r="M308" s="22">
        <v>1000000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1200000</v>
      </c>
      <c r="K309" s="22">
        <v>2700000</v>
      </c>
      <c r="L309" s="22">
        <v>800000</v>
      </c>
      <c r="M309" s="22">
        <v>2100000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2795916.4081484308</v>
      </c>
      <c r="K310" s="22">
        <v>0</v>
      </c>
      <c r="L310" s="22">
        <v>2119896.1128685074</v>
      </c>
      <c r="M310" s="22">
        <v>393330.13347943331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890000.00000000058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1160000.0000000002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4900000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116690169.08763137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34558479.357611723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130450344.51140504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73665828.71729888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80156402.243089825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0.27737839130950015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290321179.89561594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293900000.00000006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316402000.00000006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219175380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7475332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6129999.9999999991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519.3929296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3560.4307964999998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11135.698339690003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1023.462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5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5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500-000002000000}">
      <formula1>0</formula1>
    </dataValidation>
  </dataValidations>
  <hyperlinks>
    <hyperlink ref="B5" location="'Model map'!A1" display="Click here to return to model map" xr:uid="{00000000-0004-0000-0500-000000000000}"/>
    <hyperlink ref="B5:H5" location="'Model map'!A4" tooltip="Click to return to model map" display="'Model map'!A4" xr:uid="{00000000-0004-0000-0500-000001000000}"/>
    <hyperlink ref="B5:F5" location="'Model map'!A4" tooltip="Click to return to model map" display="'Model map'!A4" xr:uid="{00000000-0004-0000-0500-000002000000}"/>
    <hyperlink ref="A1" location="Index!A1" display="Index!A1" xr:uid="{00000000-0004-0000-05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28515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7448</v>
      </c>
      <c r="K20" s="133">
        <f>'DNO inputs'!H81</f>
        <v>442000</v>
      </c>
      <c r="L20" s="133">
        <f>'DNO inputs'!H82</f>
        <v>198165</v>
      </c>
      <c r="M20" s="133">
        <f>'DNO inputs'!H83</f>
        <v>2727.8220000000001</v>
      </c>
      <c r="N20" s="133">
        <f>'DNO inputs'!H84</f>
        <v>4957.2</v>
      </c>
      <c r="O20" s="133">
        <f>'DNO inputs'!H85</f>
        <v>6391.3</v>
      </c>
      <c r="P20" s="133">
        <f>'DNO inputs'!H86</f>
        <v>1091923</v>
      </c>
      <c r="Q20" s="133">
        <f>'DNO inputs'!H87</f>
        <v>6864</v>
      </c>
      <c r="R20" s="133">
        <f>'DNO inputs'!H88</f>
        <v>3328</v>
      </c>
      <c r="S20" s="133">
        <f>'DNO inputs'!H89</f>
        <v>1579</v>
      </c>
      <c r="T20" s="133">
        <f>'DNO inputs'!H90</f>
        <v>11751</v>
      </c>
      <c r="U20" s="133">
        <f>'DNO inputs'!H91</f>
        <v>37881</v>
      </c>
      <c r="V20" s="133">
        <f>'DNO inputs'!H92</f>
        <v>858</v>
      </c>
      <c r="W20" s="133">
        <f>'DNO inputs'!H93</f>
        <v>16591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213168</v>
      </c>
      <c r="AB20" s="133">
        <f>'DNO inputs'!H98</f>
        <v>0</v>
      </c>
      <c r="AC20" s="133">
        <f>'DNO inputs'!H99</f>
        <v>6617.3</v>
      </c>
      <c r="AD20" s="133">
        <f>'DNO inputs'!H100</f>
        <v>0</v>
      </c>
      <c r="AE20" s="133">
        <f>'DNO inputs'!H101</f>
        <v>20</v>
      </c>
      <c r="AF20" s="133">
        <f>'DNO inputs'!H102</f>
        <v>697</v>
      </c>
      <c r="AG20" s="133">
        <f>'DNO inputs'!H103</f>
        <v>4133</v>
      </c>
      <c r="AH20" s="133">
        <f>'DNO inputs'!H104</f>
        <v>140</v>
      </c>
      <c r="AI20" s="133">
        <f>'DNO inputs'!H105</f>
        <v>8698</v>
      </c>
      <c r="AJ20" s="133">
        <f>'DNO inputs'!H106</f>
        <v>7141</v>
      </c>
      <c r="AK20" s="133">
        <f>'DNO inputs'!H107</f>
        <v>23664</v>
      </c>
      <c r="AL20" s="133">
        <f>'DNO inputs'!H108</f>
        <v>21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38122</v>
      </c>
      <c r="AU20" s="133">
        <f>'DNO inputs'!H117</f>
        <v>12901</v>
      </c>
      <c r="AV20" s="133">
        <f>'DNO inputs'!H118</f>
        <v>0</v>
      </c>
      <c r="AW20" s="133">
        <f>'DNO inputs'!H119</f>
        <v>0</v>
      </c>
      <c r="AX20" s="133">
        <f>'DNO inputs'!H120</f>
        <v>2808</v>
      </c>
      <c r="AY20" s="133">
        <f>'DNO inputs'!H121</f>
        <v>101</v>
      </c>
      <c r="AZ20" s="133">
        <f>'DNO inputs'!H122</f>
        <v>0</v>
      </c>
      <c r="BA20" s="133">
        <f>'DNO inputs'!H123</f>
        <v>0</v>
      </c>
      <c r="BB20" s="133">
        <f>'DNO inputs'!H124</f>
        <v>29358</v>
      </c>
      <c r="BC20" s="133">
        <f>'DNO inputs'!H125</f>
        <v>431</v>
      </c>
      <c r="BD20" s="133">
        <f>'DNO inputs'!H126</f>
        <v>0</v>
      </c>
      <c r="BE20" s="133">
        <f>'DNO inputs'!H127</f>
        <v>0</v>
      </c>
      <c r="BF20" s="133">
        <f>'DNO inputs'!H128</f>
        <v>767.17</v>
      </c>
      <c r="BG20" s="133">
        <f>'DNO inputs'!H129</f>
        <v>63.135000000000005</v>
      </c>
      <c r="BH20" s="133">
        <f>'DNO inputs'!H130</f>
        <v>34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66</v>
      </c>
      <c r="BM20" s="133">
        <f>'DNO inputs'!H135</f>
        <v>296</v>
      </c>
      <c r="BN20" s="133">
        <f>'DNO inputs'!H136</f>
        <v>675</v>
      </c>
      <c r="BO20" s="133">
        <f>'DNO inputs'!H137</f>
        <v>14</v>
      </c>
      <c r="BP20" s="133">
        <f>'DNO inputs'!H138</f>
        <v>0</v>
      </c>
      <c r="BQ20" s="133">
        <f>'DNO inputs'!H139</f>
        <v>2</v>
      </c>
      <c r="BR20" s="133">
        <f>'DNO inputs'!H140</f>
        <v>3273</v>
      </c>
      <c r="BS20" s="133">
        <f>'DNO inputs'!H141</f>
        <v>0</v>
      </c>
      <c r="BT20" s="133">
        <f>'DNO inputs'!H142</f>
        <v>0</v>
      </c>
      <c r="BU20" s="133">
        <f>'DNO inputs'!H143</f>
        <v>1</v>
      </c>
      <c r="BV20" s="133">
        <f>'DNO inputs'!H144</f>
        <v>587</v>
      </c>
      <c r="BW20" s="133">
        <f>'DNO inputs'!H145</f>
        <v>189</v>
      </c>
      <c r="BX20" s="133">
        <f>'DNO inputs'!H146</f>
        <v>0</v>
      </c>
      <c r="BY20" s="133">
        <f>'DNO inputs'!H147</f>
        <v>0</v>
      </c>
      <c r="BZ20" s="133">
        <f>'DNO inputs'!H148</f>
        <v>62.1</v>
      </c>
      <c r="CA20" s="133">
        <f>'DNO inputs'!H149</f>
        <v>1382</v>
      </c>
      <c r="CB20" s="133">
        <f>'DNO inputs'!H150</f>
        <v>558</v>
      </c>
      <c r="CC20" s="133">
        <f>'DNO inputs'!H151</f>
        <v>3100</v>
      </c>
      <c r="CD20" s="133">
        <f>'DNO inputs'!H152</f>
        <v>4710</v>
      </c>
      <c r="CE20" s="133">
        <f>'DNO inputs'!H153</f>
        <v>7.93</v>
      </c>
      <c r="CF20" s="133">
        <f>'DNO inputs'!H154</f>
        <v>67.5</v>
      </c>
      <c r="CG20" s="133">
        <f>'DNO inputs'!H155</f>
        <v>0</v>
      </c>
      <c r="CH20" s="133">
        <f>'DNO inputs'!H156</f>
        <v>0</v>
      </c>
      <c r="CI20" s="133">
        <f>'DNO inputs'!H157</f>
        <v>153</v>
      </c>
      <c r="CJ20" s="133">
        <f>'DNO inputs'!H158</f>
        <v>856</v>
      </c>
      <c r="CK20" s="133">
        <f>'DNO inputs'!H159</f>
        <v>94</v>
      </c>
      <c r="CL20" s="133">
        <f>'DNO inputs'!H160</f>
        <v>161</v>
      </c>
      <c r="CM20" s="133">
        <f>'DNO inputs'!H161</f>
        <v>0</v>
      </c>
      <c r="CN20" s="133">
        <f>'DNO inputs'!H162</f>
        <v>393</v>
      </c>
      <c r="CO20" s="133">
        <f>'DNO inputs'!H163</f>
        <v>1747</v>
      </c>
      <c r="CP20" s="133">
        <f>'DNO inputs'!H164</f>
        <v>155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19440</v>
      </c>
      <c r="K21" s="133">
        <f>'DNO inputs'!H172</f>
        <v>310</v>
      </c>
      <c r="L21" s="133">
        <f>'DNO inputs'!H173</f>
        <v>1880</v>
      </c>
      <c r="M21" s="133">
        <f>'DNO inputs'!H174</f>
        <v>75860</v>
      </c>
      <c r="N21" s="133">
        <f>'DNO inputs'!H175</f>
        <v>67220</v>
      </c>
      <c r="O21" s="133">
        <f>'DNO inputs'!H176</f>
        <v>75860</v>
      </c>
      <c r="P21" s="133">
        <f>'DNO inputs'!H177</f>
        <v>700</v>
      </c>
      <c r="Q21" s="133">
        <f>'DNO inputs'!H178</f>
        <v>7940</v>
      </c>
      <c r="R21" s="133">
        <f>'DNO inputs'!H179</f>
        <v>8360</v>
      </c>
      <c r="S21" s="133">
        <f>'DNO inputs'!H180</f>
        <v>10380</v>
      </c>
      <c r="T21" s="133">
        <f>'DNO inputs'!H181</f>
        <v>0</v>
      </c>
      <c r="U21" s="133">
        <f>'DNO inputs'!H182</f>
        <v>0</v>
      </c>
      <c r="V21" s="133">
        <f>'DNO inputs'!H183</f>
        <v>0</v>
      </c>
      <c r="W21" s="133">
        <f>'DNO inputs'!H184</f>
        <v>20780</v>
      </c>
      <c r="X21" s="133">
        <f>'DNO inputs'!H185</f>
        <v>0</v>
      </c>
      <c r="Y21" s="133">
        <f>'DNO inputs'!H186</f>
        <v>0</v>
      </c>
      <c r="Z21" s="133">
        <f>'DNO inputs'!H187</f>
        <v>0</v>
      </c>
      <c r="AA21" s="133">
        <f>'DNO inputs'!H188</f>
        <v>2000</v>
      </c>
      <c r="AB21" s="133">
        <f>'DNO inputs'!H189</f>
        <v>0</v>
      </c>
      <c r="AC21" s="133">
        <f>'DNO inputs'!H190</f>
        <v>84050</v>
      </c>
      <c r="AD21" s="133">
        <f>'DNO inputs'!H191</f>
        <v>0</v>
      </c>
      <c r="AE21" s="133">
        <f>'DNO inputs'!H192</f>
        <v>535000</v>
      </c>
      <c r="AF21" s="133">
        <f>'DNO inputs'!H193</f>
        <v>8230</v>
      </c>
      <c r="AG21" s="133">
        <f>'DNO inputs'!H194</f>
        <v>24460</v>
      </c>
      <c r="AH21" s="133">
        <f>'DNO inputs'!H195</f>
        <v>6830</v>
      </c>
      <c r="AI21" s="133">
        <f>'DNO inputs'!H196</f>
        <v>10020</v>
      </c>
      <c r="AJ21" s="133">
        <f>'DNO inputs'!H197</f>
        <v>12150</v>
      </c>
      <c r="AK21" s="133">
        <f>'DNO inputs'!H198</f>
        <v>0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1740</v>
      </c>
      <c r="AU21" s="133">
        <f>'DNO inputs'!H208</f>
        <v>12740</v>
      </c>
      <c r="AV21" s="133">
        <f>'DNO inputs'!H209</f>
        <v>0</v>
      </c>
      <c r="AW21" s="133">
        <f>'DNO inputs'!H210</f>
        <v>0</v>
      </c>
      <c r="AX21" s="133">
        <f>'DNO inputs'!H211</f>
        <v>26870</v>
      </c>
      <c r="AY21" s="133">
        <f>'DNO inputs'!H212</f>
        <v>29820</v>
      </c>
      <c r="AZ21" s="133">
        <f>'DNO inputs'!H213</f>
        <v>0</v>
      </c>
      <c r="BA21" s="133">
        <f>'DNO inputs'!H214</f>
        <v>0</v>
      </c>
      <c r="BB21" s="133">
        <f>'DNO inputs'!H215</f>
        <v>2560</v>
      </c>
      <c r="BC21" s="133">
        <f>'DNO inputs'!H216</f>
        <v>45140</v>
      </c>
      <c r="BD21" s="133">
        <f>'DNO inputs'!H217</f>
        <v>0</v>
      </c>
      <c r="BE21" s="133">
        <f>'DNO inputs'!H218</f>
        <v>0</v>
      </c>
      <c r="BF21" s="133">
        <f>'DNO inputs'!H219</f>
        <v>172860</v>
      </c>
      <c r="BG21" s="133">
        <f>'DNO inputs'!H220</f>
        <v>173080</v>
      </c>
      <c r="BH21" s="133">
        <f>'DNO inputs'!H221</f>
        <v>172810</v>
      </c>
      <c r="BI21" s="133">
        <f>'DNO inputs'!H222</f>
        <v>0</v>
      </c>
      <c r="BJ21" s="133">
        <f>'DNO inputs'!H223</f>
        <v>0</v>
      </c>
      <c r="BK21" s="133">
        <f>'DNO inputs'!H224</f>
        <v>0</v>
      </c>
      <c r="BL21" s="133">
        <f>'DNO inputs'!H225</f>
        <v>1136020</v>
      </c>
      <c r="BM21" s="133">
        <f>'DNO inputs'!H226</f>
        <v>66590</v>
      </c>
      <c r="BN21" s="133">
        <f>'DNO inputs'!H227</f>
        <v>51190</v>
      </c>
      <c r="BO21" s="133">
        <f>'DNO inputs'!H228</f>
        <v>33120</v>
      </c>
      <c r="BP21" s="133">
        <f>'DNO inputs'!H229</f>
        <v>0</v>
      </c>
      <c r="BQ21" s="133">
        <f>'DNO inputs'!H230</f>
        <v>0</v>
      </c>
      <c r="BR21" s="133">
        <f>'DNO inputs'!H231</f>
        <v>0</v>
      </c>
      <c r="BS21" s="133">
        <f>'DNO inputs'!H232</f>
        <v>0</v>
      </c>
      <c r="BT21" s="133">
        <f>'DNO inputs'!H233</f>
        <v>0</v>
      </c>
      <c r="BU21" s="133">
        <f>'DNO inputs'!H234</f>
        <v>0</v>
      </c>
      <c r="BV21" s="133">
        <f>'DNO inputs'!H235</f>
        <v>261250</v>
      </c>
      <c r="BW21" s="133">
        <f>'DNO inputs'!H236</f>
        <v>0</v>
      </c>
      <c r="BX21" s="133">
        <f>'DNO inputs'!H237</f>
        <v>0</v>
      </c>
      <c r="BY21" s="133">
        <f>'DNO inputs'!H238</f>
        <v>0</v>
      </c>
      <c r="BZ21" s="133">
        <f>'DNO inputs'!H239</f>
        <v>59210</v>
      </c>
      <c r="CA21" s="133">
        <f>'DNO inputs'!H240</f>
        <v>53460</v>
      </c>
      <c r="CB21" s="133">
        <f>'DNO inputs'!H241</f>
        <v>3550</v>
      </c>
      <c r="CC21" s="133">
        <f>'DNO inputs'!H242</f>
        <v>98340</v>
      </c>
      <c r="CD21" s="133">
        <f>'DNO inputs'!H243</f>
        <v>3740</v>
      </c>
      <c r="CE21" s="133">
        <f>'DNO inputs'!H244</f>
        <v>1191400</v>
      </c>
      <c r="CF21" s="133">
        <f>'DNO inputs'!H245</f>
        <v>1325500</v>
      </c>
      <c r="CG21" s="133">
        <f>'DNO inputs'!H246</f>
        <v>0</v>
      </c>
      <c r="CH21" s="133">
        <f>'DNO inputs'!H247</f>
        <v>0</v>
      </c>
      <c r="CI21" s="133">
        <f>'DNO inputs'!H248</f>
        <v>147020</v>
      </c>
      <c r="CJ21" s="133">
        <f>'DNO inputs'!H249</f>
        <v>0</v>
      </c>
      <c r="CK21" s="133">
        <f>'DNO inputs'!H250</f>
        <v>1140570</v>
      </c>
      <c r="CL21" s="133">
        <f>'DNO inputs'!H251</f>
        <v>0</v>
      </c>
      <c r="CM21" s="133">
        <f>'DNO inputs'!H252</f>
        <v>0</v>
      </c>
      <c r="CN21" s="133">
        <f>'DNO inputs'!H253</f>
        <v>0</v>
      </c>
      <c r="CO21" s="133">
        <f>'DNO inputs'!H254</f>
        <v>0</v>
      </c>
      <c r="CP21" s="133">
        <f>'DNO inputs'!H255</f>
        <v>0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144.78912</v>
      </c>
      <c r="K24" s="104">
        <f t="shared" ref="K24:BV24" si="0">K20 * K21 / $H22</f>
        <v>137.02000000000001</v>
      </c>
      <c r="L24" s="104">
        <f t="shared" si="0"/>
        <v>372.55020000000002</v>
      </c>
      <c r="M24" s="104">
        <f t="shared" si="0"/>
        <v>206.93257692000003</v>
      </c>
      <c r="N24" s="104">
        <f t="shared" si="0"/>
        <v>333.222984</v>
      </c>
      <c r="O24" s="104">
        <f t="shared" si="0"/>
        <v>484.84401800000001</v>
      </c>
      <c r="P24" s="104">
        <f t="shared" si="0"/>
        <v>764.34609999999998</v>
      </c>
      <c r="Q24" s="104">
        <f t="shared" si="0"/>
        <v>54.500160000000001</v>
      </c>
      <c r="R24" s="104">
        <f t="shared" si="0"/>
        <v>27.82208</v>
      </c>
      <c r="S24" s="104">
        <f t="shared" si="0"/>
        <v>16.39002</v>
      </c>
      <c r="T24" s="104">
        <f t="shared" si="0"/>
        <v>0</v>
      </c>
      <c r="U24" s="104">
        <f t="shared" si="0"/>
        <v>0</v>
      </c>
      <c r="V24" s="104">
        <f t="shared" si="0"/>
        <v>0</v>
      </c>
      <c r="W24" s="104">
        <f t="shared" si="0"/>
        <v>344.76098000000002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426.33600000000001</v>
      </c>
      <c r="AB24" s="104">
        <f t="shared" si="0"/>
        <v>0</v>
      </c>
      <c r="AC24" s="104">
        <f t="shared" si="0"/>
        <v>556.18406500000003</v>
      </c>
      <c r="AD24" s="104">
        <f t="shared" si="0"/>
        <v>0</v>
      </c>
      <c r="AE24" s="104">
        <f t="shared" si="0"/>
        <v>10.7</v>
      </c>
      <c r="AF24" s="104">
        <f t="shared" si="0"/>
        <v>5.7363099999999996</v>
      </c>
      <c r="AG24" s="104">
        <f t="shared" si="0"/>
        <v>101.09318</v>
      </c>
      <c r="AH24" s="104">
        <f t="shared" si="0"/>
        <v>0.95620000000000005</v>
      </c>
      <c r="AI24" s="104">
        <f t="shared" si="0"/>
        <v>87.153959999999998</v>
      </c>
      <c r="AJ24" s="104">
        <f t="shared" si="0"/>
        <v>86.763149999999996</v>
      </c>
      <c r="AK24" s="104">
        <f t="shared" si="0"/>
        <v>0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66.332279999999997</v>
      </c>
      <c r="AU24" s="104">
        <f t="shared" si="0"/>
        <v>164.35874000000001</v>
      </c>
      <c r="AV24" s="104">
        <f t="shared" si="0"/>
        <v>0</v>
      </c>
      <c r="AW24" s="104">
        <f t="shared" si="0"/>
        <v>0</v>
      </c>
      <c r="AX24" s="104">
        <f t="shared" si="0"/>
        <v>75.450959999999995</v>
      </c>
      <c r="AY24" s="104">
        <f t="shared" si="0"/>
        <v>3.0118200000000002</v>
      </c>
      <c r="AZ24" s="104">
        <f t="shared" si="0"/>
        <v>0</v>
      </c>
      <c r="BA24" s="104">
        <f t="shared" si="0"/>
        <v>0</v>
      </c>
      <c r="BB24" s="104">
        <f t="shared" si="0"/>
        <v>75.156480000000002</v>
      </c>
      <c r="BC24" s="104">
        <f t="shared" si="0"/>
        <v>19.45534</v>
      </c>
      <c r="BD24" s="104">
        <f t="shared" si="0"/>
        <v>0</v>
      </c>
      <c r="BE24" s="104">
        <f t="shared" si="0"/>
        <v>0</v>
      </c>
      <c r="BF24" s="104">
        <f t="shared" si="0"/>
        <v>132.6130062</v>
      </c>
      <c r="BG24" s="104">
        <f t="shared" si="0"/>
        <v>10.927405800000001</v>
      </c>
      <c r="BH24" s="104">
        <f t="shared" si="0"/>
        <v>5.87554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74.977320000000006</v>
      </c>
      <c r="BM24" s="104">
        <f t="shared" si="0"/>
        <v>19.710640000000001</v>
      </c>
      <c r="BN24" s="104">
        <f t="shared" si="0"/>
        <v>34.553249999999998</v>
      </c>
      <c r="BO24" s="104">
        <f t="shared" si="0"/>
        <v>0.46367999999999998</v>
      </c>
      <c r="BP24" s="104">
        <f t="shared" si="0"/>
        <v>0</v>
      </c>
      <c r="BQ24" s="104">
        <f t="shared" si="0"/>
        <v>0</v>
      </c>
      <c r="BR24" s="104">
        <f t="shared" si="0"/>
        <v>0</v>
      </c>
      <c r="BS24" s="104">
        <f t="shared" si="0"/>
        <v>0</v>
      </c>
      <c r="BT24" s="104">
        <f t="shared" si="0"/>
        <v>0</v>
      </c>
      <c r="BU24" s="104">
        <f t="shared" si="0"/>
        <v>0</v>
      </c>
      <c r="BV24" s="104">
        <f t="shared" si="0"/>
        <v>153.35374999999999</v>
      </c>
      <c r="BW24" s="104">
        <f t="shared" ref="BW24:CP24" si="1">BW20 * BW21 / $H22</f>
        <v>0</v>
      </c>
      <c r="BX24" s="104">
        <f t="shared" si="1"/>
        <v>0</v>
      </c>
      <c r="BY24" s="104">
        <f t="shared" si="1"/>
        <v>0</v>
      </c>
      <c r="BZ24" s="104">
        <f t="shared" si="1"/>
        <v>3.6769409999999998</v>
      </c>
      <c r="CA24" s="104">
        <f t="shared" si="1"/>
        <v>73.881720000000001</v>
      </c>
      <c r="CB24" s="104">
        <f t="shared" si="1"/>
        <v>1.9809000000000001</v>
      </c>
      <c r="CC24" s="104">
        <f t="shared" si="1"/>
        <v>304.85399999999998</v>
      </c>
      <c r="CD24" s="104">
        <f t="shared" si="1"/>
        <v>17.615400000000001</v>
      </c>
      <c r="CE24" s="104">
        <f t="shared" si="1"/>
        <v>9.4478019999999994</v>
      </c>
      <c r="CF24" s="104">
        <f t="shared" si="1"/>
        <v>89.471249999999998</v>
      </c>
      <c r="CG24" s="104">
        <f t="shared" si="1"/>
        <v>0</v>
      </c>
      <c r="CH24" s="104">
        <f t="shared" si="1"/>
        <v>0</v>
      </c>
      <c r="CI24" s="104">
        <f t="shared" si="1"/>
        <v>22.494060000000001</v>
      </c>
      <c r="CJ24" s="104">
        <f t="shared" si="1"/>
        <v>0</v>
      </c>
      <c r="CK24" s="104">
        <f t="shared" si="1"/>
        <v>107.21357999999999</v>
      </c>
      <c r="CL24" s="104">
        <f t="shared" si="1"/>
        <v>0</v>
      </c>
      <c r="CM24" s="104">
        <f t="shared" si="1"/>
        <v>0</v>
      </c>
      <c r="CN24" s="104">
        <f t="shared" si="1"/>
        <v>0</v>
      </c>
      <c r="CO24" s="104">
        <f t="shared" si="1"/>
        <v>0</v>
      </c>
      <c r="CP24" s="104">
        <f t="shared" si="1"/>
        <v>0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5628.9769689199975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901.36609999999996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1641.05115892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404.60812999999996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1445.7667350000004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1236.1848450000002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5628.9769689200002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0.16012964788749881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0.29153630721549378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7.1879514205514652E-2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0.25684360461638051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0.21961092607511237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0.35453114426342969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0.64546885573657042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260.18324000000001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397.467872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161.94114999999999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523.42207300000007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1343.0143350000001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0.19373079886001365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0.2959520696404182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0.12058035851121424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0.38973677298835385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1236.1848450000002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599153415.80517745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85823620.934218392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281957746.83943284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268621139.51095968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0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1235555923.0897884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261704153.73594981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0.82521129242237268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1020.1136936154006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901.36609999999996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1641.05115892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404.60812999999996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1445.7667350000004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1020.1136936154006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5412.9058175354012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0.16652166699076412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0.30317378765463204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7.4748784412477676E-2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0.26709622959194318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0.18845953135018295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 xr:uid="{00000000-0004-0000-0600-000000000000}"/>
    <hyperlink ref="B5:H5" location="'Model map'!A4" tooltip="Click to return to model map" display="'Model map'!A4" xr:uid="{00000000-0004-0000-0600-000001000000}"/>
    <hyperlink ref="B5:F5" location="'Model map'!A4" tooltip="Click to return to model map" display="'Model map'!A4" xr:uid="{00000000-0004-0000-0600-000002000000}"/>
    <hyperlink ref="A1" location="Index!A1" display="Index!A1" xr:uid="{00000000-0004-0000-0600-000003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12000000</v>
      </c>
      <c r="L19" s="138">
        <v>0</v>
      </c>
      <c r="M19" s="138">
        <v>8499999.9999999981</v>
      </c>
      <c r="N19" s="138">
        <v>1200000</v>
      </c>
      <c r="O19" s="138">
        <v>2795916.4081484308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5000000</v>
      </c>
      <c r="L20" s="133">
        <v>0</v>
      </c>
      <c r="M20" s="133">
        <v>400000</v>
      </c>
      <c r="N20" s="133">
        <v>2700000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14899999.999999998</v>
      </c>
      <c r="L21" s="133">
        <v>0</v>
      </c>
      <c r="M21" s="133">
        <v>2500000</v>
      </c>
      <c r="N21" s="133">
        <v>800000</v>
      </c>
      <c r="O21" s="133">
        <v>2119896.1128685074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13300000.000000002</v>
      </c>
      <c r="L22" s="145">
        <v>0</v>
      </c>
      <c r="M22" s="145">
        <v>1000000</v>
      </c>
      <c r="N22" s="145">
        <v>2100000</v>
      </c>
      <c r="O22" s="145">
        <v>393330.13347943331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890000.00000000058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1160000.0000000002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4900000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890000.00000000058</v>
      </c>
      <c r="K31" s="146">
        <f t="shared" si="0"/>
        <v>12000000</v>
      </c>
      <c r="L31" s="146">
        <f t="shared" si="0"/>
        <v>0</v>
      </c>
      <c r="M31" s="146">
        <f t="shared" si="0"/>
        <v>8499999.9999999981</v>
      </c>
      <c r="N31" s="146">
        <f t="shared" si="0"/>
        <v>1200000</v>
      </c>
      <c r="O31" s="146">
        <f t="shared" si="0"/>
        <v>2795916.4081484308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5000000</v>
      </c>
      <c r="L32" s="147">
        <f t="shared" si="3"/>
        <v>0</v>
      </c>
      <c r="M32" s="147">
        <f t="shared" si="3"/>
        <v>400000</v>
      </c>
      <c r="N32" s="147">
        <f t="shared" si="3"/>
        <v>2700000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1160000.0000000002</v>
      </c>
      <c r="K33" s="147">
        <f t="shared" si="6"/>
        <v>14899999.999999998</v>
      </c>
      <c r="L33" s="147">
        <f t="shared" si="6"/>
        <v>0</v>
      </c>
      <c r="M33" s="147">
        <f t="shared" si="6"/>
        <v>2500000</v>
      </c>
      <c r="N33" s="147">
        <f t="shared" si="6"/>
        <v>800000</v>
      </c>
      <c r="O33" s="147">
        <f t="shared" si="6"/>
        <v>2119896.1128685074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4900000</v>
      </c>
      <c r="K34" s="148">
        <f t="shared" si="9"/>
        <v>13300000.000000002</v>
      </c>
      <c r="L34" s="148">
        <f t="shared" si="9"/>
        <v>0</v>
      </c>
      <c r="M34" s="148">
        <f t="shared" si="9"/>
        <v>1000000</v>
      </c>
      <c r="N34" s="148">
        <f t="shared" si="9"/>
        <v>2100000</v>
      </c>
      <c r="O34" s="148">
        <f t="shared" si="9"/>
        <v>393330.13347943331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0.35453114426342969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4254373.7311611567</v>
      </c>
      <c r="L45" s="146">
        <f t="shared" si="15"/>
        <v>0</v>
      </c>
      <c r="M45" s="146">
        <f t="shared" si="15"/>
        <v>3013514.7262391518</v>
      </c>
      <c r="N45" s="146">
        <f t="shared" si="15"/>
        <v>425437.37311611563</v>
      </c>
      <c r="O45" s="146">
        <f t="shared" si="15"/>
        <v>991239.44344576146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890000.00000000058</v>
      </c>
      <c r="K46" s="152">
        <f t="shared" ref="K46:AQ46" si="18">K$31 - K45</f>
        <v>7745626.2688388433</v>
      </c>
      <c r="L46" s="152">
        <f t="shared" si="18"/>
        <v>0</v>
      </c>
      <c r="M46" s="152">
        <f t="shared" si="18"/>
        <v>5486485.2737608459</v>
      </c>
      <c r="N46" s="152">
        <f t="shared" si="18"/>
        <v>774562.62688388443</v>
      </c>
      <c r="O46" s="152">
        <f t="shared" si="18"/>
        <v>1804676.9647026693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5000000</v>
      </c>
      <c r="L47" s="147">
        <f t="shared" si="21"/>
        <v>0</v>
      </c>
      <c r="M47" s="147">
        <f t="shared" si="21"/>
        <v>400000</v>
      </c>
      <c r="N47" s="147">
        <f t="shared" si="21"/>
        <v>2700000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1160000.0000000002</v>
      </c>
      <c r="K48" s="147">
        <f t="shared" si="24"/>
        <v>14899999.999999998</v>
      </c>
      <c r="L48" s="147">
        <f t="shared" si="24"/>
        <v>0</v>
      </c>
      <c r="M48" s="147">
        <f t="shared" si="24"/>
        <v>2500000</v>
      </c>
      <c r="N48" s="147">
        <f t="shared" si="24"/>
        <v>800000</v>
      </c>
      <c r="O48" s="147">
        <f t="shared" si="24"/>
        <v>2119896.1128685074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4900000</v>
      </c>
      <c r="K49" s="148">
        <f t="shared" si="27"/>
        <v>13300000.000000002</v>
      </c>
      <c r="L49" s="148">
        <f t="shared" si="27"/>
        <v>0</v>
      </c>
      <c r="M49" s="148">
        <f t="shared" si="27"/>
        <v>1000000</v>
      </c>
      <c r="N49" s="148">
        <f t="shared" si="27"/>
        <v>2100000</v>
      </c>
      <c r="O49" s="148">
        <f t="shared" si="27"/>
        <v>393330.13347943331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6950000.0000000009</v>
      </c>
      <c r="K51" s="104">
        <f t="shared" si="30"/>
        <v>45200000</v>
      </c>
      <c r="L51" s="104">
        <f t="shared" si="30"/>
        <v>0</v>
      </c>
      <c r="M51" s="104">
        <f t="shared" si="30"/>
        <v>12399999.999999998</v>
      </c>
      <c r="N51" s="104">
        <f t="shared" si="30"/>
        <v>6800000</v>
      </c>
      <c r="O51" s="104">
        <f t="shared" si="30"/>
        <v>5309142.6544963717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44500000.000000007</v>
      </c>
      <c r="L60" s="133">
        <v>14900000</v>
      </c>
      <c r="M60" s="133">
        <v>13500000</v>
      </c>
      <c r="N60" s="133">
        <v>7000000.0000000019</v>
      </c>
      <c r="O60" s="133">
        <v>5300000.0000000009</v>
      </c>
      <c r="P60" s="133">
        <v>600000</v>
      </c>
      <c r="Q60" s="133">
        <v>4500000</v>
      </c>
      <c r="R60" s="133">
        <v>4899999.9999999991</v>
      </c>
      <c r="S60" s="133">
        <v>9600000.0000000019</v>
      </c>
      <c r="T60" s="133">
        <v>1900000</v>
      </c>
      <c r="U60" s="133">
        <v>1000000</v>
      </c>
      <c r="V60" s="133">
        <v>700000</v>
      </c>
      <c r="W60" s="133">
        <v>1200000</v>
      </c>
      <c r="X60" s="133">
        <v>4200000</v>
      </c>
      <c r="Y60" s="133">
        <v>6900000</v>
      </c>
      <c r="Z60" s="133">
        <v>3000000</v>
      </c>
      <c r="AA60" s="133">
        <v>899999.99999999988</v>
      </c>
      <c r="AB60" s="133">
        <v>1200000</v>
      </c>
      <c r="AC60" s="133">
        <v>5899999.9999999991</v>
      </c>
      <c r="AD60" s="133">
        <v>1600000</v>
      </c>
      <c r="AE60" s="133">
        <v>7300000.0000000009</v>
      </c>
      <c r="AF60" s="133">
        <v>20500000</v>
      </c>
      <c r="AG60" s="133">
        <v>5800000.0000000009</v>
      </c>
      <c r="AH60" s="133">
        <v>25200000</v>
      </c>
      <c r="AI60" s="133">
        <v>300000</v>
      </c>
      <c r="AJ60" s="133">
        <v>100000</v>
      </c>
      <c r="AK60" s="133">
        <v>1099999.9999999998</v>
      </c>
      <c r="AL60" s="133">
        <v>34000000</v>
      </c>
      <c r="AM60" s="133">
        <v>18017120.399999999</v>
      </c>
      <c r="AN60" s="133">
        <v>5167573.9700000007</v>
      </c>
      <c r="AO60" s="133">
        <v>0</v>
      </c>
      <c r="AP60" s="133">
        <v>719996</v>
      </c>
      <c r="AQ60" s="133">
        <v>-11484694.370000085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-6950000.0000000009</v>
      </c>
      <c r="K62" s="104">
        <f t="shared" ref="K62:AQ62" si="33">K60 - K51</f>
        <v>-699999.99999999255</v>
      </c>
      <c r="L62" s="104">
        <f t="shared" si="33"/>
        <v>14900000</v>
      </c>
      <c r="M62" s="104">
        <f t="shared" si="33"/>
        <v>1100000.0000000019</v>
      </c>
      <c r="N62" s="104">
        <f t="shared" si="33"/>
        <v>200000.00000000186</v>
      </c>
      <c r="O62" s="104">
        <f t="shared" si="33"/>
        <v>-9142.6544963708147</v>
      </c>
      <c r="P62" s="104">
        <f t="shared" si="33"/>
        <v>600000</v>
      </c>
      <c r="Q62" s="104">
        <f t="shared" si="33"/>
        <v>4500000</v>
      </c>
      <c r="R62" s="104">
        <f t="shared" si="33"/>
        <v>4899999.9999999991</v>
      </c>
      <c r="S62" s="104">
        <f t="shared" si="33"/>
        <v>9600000.0000000019</v>
      </c>
      <c r="T62" s="104">
        <f t="shared" si="33"/>
        <v>1900000</v>
      </c>
      <c r="U62" s="104">
        <f t="shared" si="33"/>
        <v>1000000</v>
      </c>
      <c r="V62" s="104">
        <f t="shared" si="33"/>
        <v>700000</v>
      </c>
      <c r="W62" s="104">
        <f t="shared" si="33"/>
        <v>1200000</v>
      </c>
      <c r="X62" s="104">
        <f t="shared" si="33"/>
        <v>4200000</v>
      </c>
      <c r="Y62" s="104">
        <f t="shared" si="33"/>
        <v>6900000</v>
      </c>
      <c r="Z62" s="104">
        <f t="shared" si="33"/>
        <v>3000000</v>
      </c>
      <c r="AA62" s="104">
        <f t="shared" si="33"/>
        <v>899999.99999999988</v>
      </c>
      <c r="AB62" s="104">
        <f t="shared" si="33"/>
        <v>1200000</v>
      </c>
      <c r="AC62" s="104">
        <f t="shared" si="33"/>
        <v>5899999.9999999991</v>
      </c>
      <c r="AD62" s="104">
        <f t="shared" si="33"/>
        <v>1600000</v>
      </c>
      <c r="AE62" s="104">
        <f t="shared" si="33"/>
        <v>7300000.0000000009</v>
      </c>
      <c r="AF62" s="104">
        <f t="shared" si="33"/>
        <v>20500000</v>
      </c>
      <c r="AG62" s="104">
        <f t="shared" si="33"/>
        <v>5800000.0000000009</v>
      </c>
      <c r="AH62" s="104">
        <f t="shared" si="33"/>
        <v>25200000</v>
      </c>
      <c r="AI62" s="104">
        <f t="shared" si="33"/>
        <v>300000</v>
      </c>
      <c r="AJ62" s="104">
        <f t="shared" si="33"/>
        <v>100000</v>
      </c>
      <c r="AK62" s="104">
        <f t="shared" si="33"/>
        <v>1099999.9999999998</v>
      </c>
      <c r="AL62" s="104">
        <f t="shared" si="33"/>
        <v>34000000</v>
      </c>
      <c r="AM62" s="104">
        <f t="shared" si="33"/>
        <v>18017120.399999999</v>
      </c>
      <c r="AN62" s="104">
        <f t="shared" si="33"/>
        <v>5167573.9700000007</v>
      </c>
      <c r="AO62" s="104">
        <f t="shared" si="33"/>
        <v>0</v>
      </c>
      <c r="AP62" s="104">
        <f t="shared" ref="AP62" si="34">AP60 - AP51</f>
        <v>719996</v>
      </c>
      <c r="AQ62" s="104">
        <f t="shared" si="33"/>
        <v>-11484694.370000085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-699999.99999999255</v>
      </c>
      <c r="L69" s="104">
        <f t="shared" si="39"/>
        <v>14900000</v>
      </c>
      <c r="M69" s="104">
        <f t="shared" si="39"/>
        <v>1100000.0000000019</v>
      </c>
      <c r="N69" s="104">
        <f t="shared" si="39"/>
        <v>200000.00000000186</v>
      </c>
      <c r="O69" s="104">
        <f t="shared" si="39"/>
        <v>-9142.6544963708147</v>
      </c>
      <c r="P69" s="104">
        <f t="shared" si="39"/>
        <v>600000</v>
      </c>
      <c r="Q69" s="104">
        <f t="shared" si="39"/>
        <v>4500000</v>
      </c>
      <c r="R69" s="104">
        <f t="shared" si="39"/>
        <v>4899999.9999999991</v>
      </c>
      <c r="S69" s="104">
        <f t="shared" si="39"/>
        <v>9600000.0000000019</v>
      </c>
      <c r="T69" s="104">
        <f t="shared" si="39"/>
        <v>1900000</v>
      </c>
      <c r="U69" s="104">
        <f t="shared" si="39"/>
        <v>1000000</v>
      </c>
      <c r="V69" s="104">
        <f t="shared" si="39"/>
        <v>700000</v>
      </c>
      <c r="W69" s="104">
        <f t="shared" si="39"/>
        <v>1200000</v>
      </c>
      <c r="X69" s="104">
        <f t="shared" si="39"/>
        <v>4200000</v>
      </c>
      <c r="Y69" s="104">
        <f t="shared" si="39"/>
        <v>0</v>
      </c>
      <c r="Z69" s="104">
        <f t="shared" si="39"/>
        <v>0</v>
      </c>
      <c r="AA69" s="104">
        <f t="shared" si="39"/>
        <v>899999.99999999988</v>
      </c>
      <c r="AB69" s="104">
        <f t="shared" si="39"/>
        <v>1200000</v>
      </c>
      <c r="AC69" s="104">
        <f t="shared" si="39"/>
        <v>5899999.9999999991</v>
      </c>
      <c r="AD69" s="104">
        <f t="shared" si="39"/>
        <v>1600000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0.16012964788749881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0.29153630721549378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7.1879514205514652E-2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0.25684360461638051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0.21961092607511237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0.16652166699076412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0.30317378765463204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7.4748784412477676E-2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0.26709622959194318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0.18845953135018295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-112090.75352124797</v>
      </c>
      <c r="L90" s="146">
        <f t="shared" si="42"/>
        <v>2385931.7535237321</v>
      </c>
      <c r="M90" s="146">
        <f t="shared" si="42"/>
        <v>176142.612676249</v>
      </c>
      <c r="N90" s="146">
        <f t="shared" si="42"/>
        <v>32025.929577500061</v>
      </c>
      <c r="O90" s="146">
        <f t="shared" si="42"/>
        <v>-1464.0100452609163</v>
      </c>
      <c r="P90" s="146">
        <f t="shared" si="42"/>
        <v>96077.788732499292</v>
      </c>
      <c r="Q90" s="146">
        <f t="shared" si="42"/>
        <v>720583.41549374466</v>
      </c>
      <c r="R90" s="146">
        <f t="shared" si="42"/>
        <v>784635.27464874403</v>
      </c>
      <c r="S90" s="146">
        <f t="shared" si="42"/>
        <v>1537244.6197199889</v>
      </c>
      <c r="T90" s="146">
        <f t="shared" si="42"/>
        <v>304246.33098624775</v>
      </c>
      <c r="U90" s="146">
        <f t="shared" si="42"/>
        <v>160129.64788749881</v>
      </c>
      <c r="V90" s="146">
        <f t="shared" si="42"/>
        <v>112090.75352124916</v>
      </c>
      <c r="W90" s="146">
        <f t="shared" si="42"/>
        <v>192155.57746499858</v>
      </c>
      <c r="X90" s="146">
        <f t="shared" si="42"/>
        <v>672544.52112749498</v>
      </c>
      <c r="Y90" s="146">
        <f t="shared" si="42"/>
        <v>0</v>
      </c>
      <c r="Z90" s="146">
        <f t="shared" si="42"/>
        <v>0</v>
      </c>
      <c r="AA90" s="146">
        <f t="shared" si="42"/>
        <v>144116.68309874891</v>
      </c>
      <c r="AB90" s="146">
        <f t="shared" si="42"/>
        <v>192155.57746499858</v>
      </c>
      <c r="AC90" s="146">
        <f t="shared" si="42"/>
        <v>944764.92253624287</v>
      </c>
      <c r="AD90" s="146">
        <f t="shared" si="42"/>
        <v>256207.4366199981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-204075.41505084347</v>
      </c>
      <c r="L91" s="147">
        <f t="shared" si="45"/>
        <v>4343890.9775108574</v>
      </c>
      <c r="M91" s="147">
        <f t="shared" si="45"/>
        <v>320689.93793704372</v>
      </c>
      <c r="N91" s="147">
        <f t="shared" si="45"/>
        <v>58307.261443099298</v>
      </c>
      <c r="O91" s="147">
        <f t="shared" si="45"/>
        <v>-2665.4157300190773</v>
      </c>
      <c r="P91" s="147">
        <f t="shared" si="45"/>
        <v>174921.78432929626</v>
      </c>
      <c r="Q91" s="147">
        <f t="shared" si="45"/>
        <v>1311913.3824697221</v>
      </c>
      <c r="R91" s="147">
        <f t="shared" si="45"/>
        <v>1428527.9053559194</v>
      </c>
      <c r="S91" s="147">
        <f t="shared" si="45"/>
        <v>2798748.5492687407</v>
      </c>
      <c r="T91" s="147">
        <f t="shared" si="45"/>
        <v>553918.98370943824</v>
      </c>
      <c r="U91" s="147">
        <f t="shared" si="45"/>
        <v>291536.30721549381</v>
      </c>
      <c r="V91" s="147">
        <f t="shared" si="45"/>
        <v>204075.41505084565</v>
      </c>
      <c r="W91" s="147">
        <f t="shared" si="45"/>
        <v>349843.56865859253</v>
      </c>
      <c r="X91" s="147">
        <f t="shared" si="45"/>
        <v>1224452.4903050738</v>
      </c>
      <c r="Y91" s="147">
        <f t="shared" si="45"/>
        <v>0</v>
      </c>
      <c r="Z91" s="147">
        <f t="shared" si="45"/>
        <v>0</v>
      </c>
      <c r="AA91" s="147">
        <f t="shared" si="45"/>
        <v>262382.67649394437</v>
      </c>
      <c r="AB91" s="147">
        <f t="shared" si="45"/>
        <v>349843.56865859253</v>
      </c>
      <c r="AC91" s="147">
        <f t="shared" si="45"/>
        <v>1720064.212571413</v>
      </c>
      <c r="AD91" s="147">
        <f t="shared" si="45"/>
        <v>466458.09154479008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-50315.659943859719</v>
      </c>
      <c r="L92" s="147">
        <f t="shared" si="48"/>
        <v>1071004.7616621684</v>
      </c>
      <c r="M92" s="147">
        <f t="shared" si="48"/>
        <v>79067.465626066245</v>
      </c>
      <c r="N92" s="147">
        <f t="shared" si="48"/>
        <v>14375.902841103065</v>
      </c>
      <c r="O92" s="147">
        <f t="shared" si="48"/>
        <v>-657.16956374799838</v>
      </c>
      <c r="P92" s="147">
        <f t="shared" si="48"/>
        <v>43127.708523308793</v>
      </c>
      <c r="Q92" s="147">
        <f t="shared" si="48"/>
        <v>323457.81392481591</v>
      </c>
      <c r="R92" s="147">
        <f t="shared" si="48"/>
        <v>352209.61960702174</v>
      </c>
      <c r="S92" s="147">
        <f t="shared" si="48"/>
        <v>690043.3363729408</v>
      </c>
      <c r="T92" s="147">
        <f t="shared" si="48"/>
        <v>136571.07699047783</v>
      </c>
      <c r="U92" s="147">
        <f t="shared" si="48"/>
        <v>71879.514205514657</v>
      </c>
      <c r="V92" s="147">
        <f t="shared" si="48"/>
        <v>50315.659943860257</v>
      </c>
      <c r="W92" s="147">
        <f t="shared" si="48"/>
        <v>86255.417046617586</v>
      </c>
      <c r="X92" s="147">
        <f t="shared" si="48"/>
        <v>301893.95966316154</v>
      </c>
      <c r="Y92" s="147">
        <f t="shared" si="48"/>
        <v>0</v>
      </c>
      <c r="Z92" s="147">
        <f t="shared" si="48"/>
        <v>0</v>
      </c>
      <c r="AA92" s="147">
        <f t="shared" si="48"/>
        <v>64691.562784963178</v>
      </c>
      <c r="AB92" s="147">
        <f t="shared" si="48"/>
        <v>86255.417046617586</v>
      </c>
      <c r="AC92" s="147">
        <f t="shared" si="48"/>
        <v>424089.13381253637</v>
      </c>
      <c r="AD92" s="147">
        <f t="shared" si="48"/>
        <v>115007.22272882344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-179790.52323146444</v>
      </c>
      <c r="L93" s="147">
        <f t="shared" si="51"/>
        <v>3826969.7087840694</v>
      </c>
      <c r="M93" s="147">
        <f t="shared" si="51"/>
        <v>282527.96507801901</v>
      </c>
      <c r="N93" s="147">
        <f t="shared" si="51"/>
        <v>51368.720923276582</v>
      </c>
      <c r="O93" s="147">
        <f t="shared" si="51"/>
        <v>-2348.2323366100391</v>
      </c>
      <c r="P93" s="147">
        <f t="shared" si="51"/>
        <v>154106.16276982831</v>
      </c>
      <c r="Q93" s="147">
        <f t="shared" si="51"/>
        <v>1155796.2207737123</v>
      </c>
      <c r="R93" s="147">
        <f t="shared" si="51"/>
        <v>1258533.6626202643</v>
      </c>
      <c r="S93" s="147">
        <f t="shared" si="51"/>
        <v>2465698.6043172535</v>
      </c>
      <c r="T93" s="147">
        <f t="shared" si="51"/>
        <v>488002.84877112298</v>
      </c>
      <c r="U93" s="147">
        <f t="shared" si="51"/>
        <v>256843.6046163805</v>
      </c>
      <c r="V93" s="147">
        <f t="shared" si="51"/>
        <v>179790.52323146636</v>
      </c>
      <c r="W93" s="147">
        <f t="shared" si="51"/>
        <v>308212.32553965662</v>
      </c>
      <c r="X93" s="147">
        <f t="shared" si="51"/>
        <v>1078743.139388798</v>
      </c>
      <c r="Y93" s="147">
        <f t="shared" si="51"/>
        <v>0</v>
      </c>
      <c r="Z93" s="147">
        <f t="shared" si="51"/>
        <v>0</v>
      </c>
      <c r="AA93" s="147">
        <f t="shared" si="51"/>
        <v>231159.24415474242</v>
      </c>
      <c r="AB93" s="147">
        <f t="shared" si="51"/>
        <v>308212.32553965662</v>
      </c>
      <c r="AC93" s="147">
        <f t="shared" si="51"/>
        <v>1515377.2672366446</v>
      </c>
      <c r="AD93" s="147">
        <f t="shared" si="51"/>
        <v>410949.76738620881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-153727.64825257703</v>
      </c>
      <c r="L94" s="148">
        <f t="shared" si="54"/>
        <v>3272202.7985191746</v>
      </c>
      <c r="M94" s="148">
        <f t="shared" si="54"/>
        <v>241572.01868262401</v>
      </c>
      <c r="N94" s="148">
        <f t="shared" si="54"/>
        <v>43922.185215022881</v>
      </c>
      <c r="O94" s="148">
        <f t="shared" si="54"/>
        <v>-2007.8268207327847</v>
      </c>
      <c r="P94" s="148">
        <f t="shared" si="54"/>
        <v>131766.55564506742</v>
      </c>
      <c r="Q94" s="148">
        <f t="shared" si="54"/>
        <v>988249.16733800573</v>
      </c>
      <c r="R94" s="148">
        <f t="shared" si="54"/>
        <v>1076093.5377680503</v>
      </c>
      <c r="S94" s="148">
        <f t="shared" si="54"/>
        <v>2108264.8903210792</v>
      </c>
      <c r="T94" s="148">
        <f t="shared" si="54"/>
        <v>417260.75954271352</v>
      </c>
      <c r="U94" s="148">
        <f t="shared" si="54"/>
        <v>219610.92607511237</v>
      </c>
      <c r="V94" s="148">
        <f t="shared" si="54"/>
        <v>153727.64825257866</v>
      </c>
      <c r="W94" s="148">
        <f t="shared" si="54"/>
        <v>263533.11129013484</v>
      </c>
      <c r="X94" s="148">
        <f t="shared" si="54"/>
        <v>922365.88951547199</v>
      </c>
      <c r="Y94" s="148">
        <f t="shared" si="54"/>
        <v>0</v>
      </c>
      <c r="Z94" s="148">
        <f t="shared" si="54"/>
        <v>0</v>
      </c>
      <c r="AA94" s="148">
        <f t="shared" si="54"/>
        <v>197649.8334676011</v>
      </c>
      <c r="AB94" s="148">
        <f t="shared" si="54"/>
        <v>263533.11129013484</v>
      </c>
      <c r="AC94" s="148">
        <f t="shared" si="54"/>
        <v>1295704.4638431629</v>
      </c>
      <c r="AD94" s="148">
        <f t="shared" si="54"/>
        <v>351377.48172017979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-116565.16689353365</v>
      </c>
      <c r="L97" s="146">
        <f t="shared" si="57"/>
        <v>2481172.8381623854</v>
      </c>
      <c r="M97" s="146">
        <f t="shared" si="57"/>
        <v>183173.83368984083</v>
      </c>
      <c r="N97" s="146">
        <f t="shared" si="57"/>
        <v>33304.333398153132</v>
      </c>
      <c r="O97" s="146">
        <f t="shared" si="57"/>
        <v>-1522.450067456273</v>
      </c>
      <c r="P97" s="146">
        <f t="shared" si="57"/>
        <v>99913.00019445848</v>
      </c>
      <c r="Q97" s="146">
        <f t="shared" si="57"/>
        <v>749347.50145843858</v>
      </c>
      <c r="R97" s="146">
        <f t="shared" si="57"/>
        <v>815956.16825474403</v>
      </c>
      <c r="S97" s="146">
        <f t="shared" si="57"/>
        <v>1598608.0031113359</v>
      </c>
      <c r="T97" s="146">
        <f t="shared" si="57"/>
        <v>316391.16728245182</v>
      </c>
      <c r="U97" s="146">
        <f t="shared" si="57"/>
        <v>166521.66699076412</v>
      </c>
      <c r="V97" s="146">
        <f t="shared" si="57"/>
        <v>116565.16689353489</v>
      </c>
      <c r="W97" s="146">
        <f t="shared" si="57"/>
        <v>199826.00038891696</v>
      </c>
      <c r="X97" s="146">
        <f t="shared" si="57"/>
        <v>699391.00136120932</v>
      </c>
      <c r="Y97" s="146">
        <f t="shared" si="57"/>
        <v>0</v>
      </c>
      <c r="Z97" s="146">
        <f t="shared" si="57"/>
        <v>0</v>
      </c>
      <c r="AA97" s="146">
        <f t="shared" si="57"/>
        <v>149869.5002916877</v>
      </c>
      <c r="AB97" s="146">
        <f t="shared" si="57"/>
        <v>199826.00038891696</v>
      </c>
      <c r="AC97" s="146">
        <f t="shared" si="57"/>
        <v>982477.83524550812</v>
      </c>
      <c r="AD97" s="146">
        <f t="shared" si="57"/>
        <v>266434.66718522261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-212221.65135824017</v>
      </c>
      <c r="L98" s="147">
        <f t="shared" si="60"/>
        <v>4517289.4360540174</v>
      </c>
      <c r="M98" s="147">
        <f t="shared" si="60"/>
        <v>333491.16642009583</v>
      </c>
      <c r="N98" s="147">
        <f t="shared" si="60"/>
        <v>60634.757530926974</v>
      </c>
      <c r="O98" s="147">
        <f t="shared" si="60"/>
        <v>-2771.8131928823923</v>
      </c>
      <c r="P98" s="147">
        <f t="shared" si="60"/>
        <v>181904.27259277922</v>
      </c>
      <c r="Q98" s="147">
        <f t="shared" si="60"/>
        <v>1364282.0444458441</v>
      </c>
      <c r="R98" s="147">
        <f t="shared" si="60"/>
        <v>1485551.5595076967</v>
      </c>
      <c r="S98" s="147">
        <f t="shared" si="60"/>
        <v>2910468.361484468</v>
      </c>
      <c r="T98" s="147">
        <f t="shared" si="60"/>
        <v>576030.19654380088</v>
      </c>
      <c r="U98" s="147">
        <f t="shared" si="60"/>
        <v>303173.78765463206</v>
      </c>
      <c r="V98" s="147">
        <f t="shared" si="60"/>
        <v>212221.65135824244</v>
      </c>
      <c r="W98" s="147">
        <f t="shared" si="60"/>
        <v>363808.54518555844</v>
      </c>
      <c r="X98" s="147">
        <f t="shared" si="60"/>
        <v>1273329.9081494545</v>
      </c>
      <c r="Y98" s="147">
        <f t="shared" si="60"/>
        <v>0</v>
      </c>
      <c r="Z98" s="147">
        <f t="shared" si="60"/>
        <v>0</v>
      </c>
      <c r="AA98" s="147">
        <f t="shared" si="60"/>
        <v>272856.40888916882</v>
      </c>
      <c r="AB98" s="147">
        <f t="shared" si="60"/>
        <v>363808.54518555844</v>
      </c>
      <c r="AC98" s="147">
        <f t="shared" si="60"/>
        <v>1788725.3471623287</v>
      </c>
      <c r="AD98" s="147">
        <f t="shared" si="60"/>
        <v>485078.06024741125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-52324.149088733815</v>
      </c>
      <c r="L99" s="147">
        <f t="shared" si="63"/>
        <v>1113756.8877459173</v>
      </c>
      <c r="M99" s="147">
        <f t="shared" si="63"/>
        <v>82223.662853725589</v>
      </c>
      <c r="N99" s="147">
        <f t="shared" si="63"/>
        <v>14949.756882495674</v>
      </c>
      <c r="O99" s="147">
        <f t="shared" si="63"/>
        <v>-683.40230990699172</v>
      </c>
      <c r="P99" s="147">
        <f t="shared" si="63"/>
        <v>44849.270647486606</v>
      </c>
      <c r="Q99" s="147">
        <f t="shared" si="63"/>
        <v>336369.52985614951</v>
      </c>
      <c r="R99" s="147">
        <f t="shared" si="63"/>
        <v>366269.04362114053</v>
      </c>
      <c r="S99" s="147">
        <f t="shared" si="63"/>
        <v>717588.33035978582</v>
      </c>
      <c r="T99" s="147">
        <f t="shared" si="63"/>
        <v>142022.69038370758</v>
      </c>
      <c r="U99" s="147">
        <f t="shared" si="63"/>
        <v>74748.784412477675</v>
      </c>
      <c r="V99" s="147">
        <f t="shared" si="63"/>
        <v>52324.149088734375</v>
      </c>
      <c r="W99" s="147">
        <f t="shared" si="63"/>
        <v>89698.541294973213</v>
      </c>
      <c r="X99" s="147">
        <f t="shared" si="63"/>
        <v>313944.89453240624</v>
      </c>
      <c r="Y99" s="147">
        <f t="shared" si="63"/>
        <v>0</v>
      </c>
      <c r="Z99" s="147">
        <f t="shared" si="63"/>
        <v>0</v>
      </c>
      <c r="AA99" s="147">
        <f t="shared" si="63"/>
        <v>67273.905971229906</v>
      </c>
      <c r="AB99" s="147">
        <f t="shared" si="63"/>
        <v>89698.541294973213</v>
      </c>
      <c r="AC99" s="147">
        <f t="shared" si="63"/>
        <v>441017.82803361822</v>
      </c>
      <c r="AD99" s="147">
        <f t="shared" si="63"/>
        <v>119598.05505996427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-186967.36071435825</v>
      </c>
      <c r="L100" s="147">
        <f t="shared" si="66"/>
        <v>3979733.8209199533</v>
      </c>
      <c r="M100" s="147">
        <f t="shared" si="66"/>
        <v>293805.85255113797</v>
      </c>
      <c r="N100" s="147">
        <f t="shared" si="66"/>
        <v>53419.245918389133</v>
      </c>
      <c r="O100" s="147">
        <f t="shared" si="66"/>
        <v>-2441.9685444424708</v>
      </c>
      <c r="P100" s="147">
        <f t="shared" si="66"/>
        <v>160257.7377551659</v>
      </c>
      <c r="Q100" s="147">
        <f t="shared" si="66"/>
        <v>1201933.0331637443</v>
      </c>
      <c r="R100" s="147">
        <f t="shared" si="66"/>
        <v>1308771.5250005212</v>
      </c>
      <c r="S100" s="147">
        <f t="shared" si="66"/>
        <v>2564123.8040826549</v>
      </c>
      <c r="T100" s="147">
        <f t="shared" si="66"/>
        <v>507482.83622469206</v>
      </c>
      <c r="U100" s="147">
        <f t="shared" si="66"/>
        <v>267096.22959194321</v>
      </c>
      <c r="V100" s="147">
        <f t="shared" si="66"/>
        <v>186967.36071436023</v>
      </c>
      <c r="W100" s="147">
        <f t="shared" si="66"/>
        <v>320515.4755103318</v>
      </c>
      <c r="X100" s="147">
        <f t="shared" si="66"/>
        <v>1121804.1642861613</v>
      </c>
      <c r="Y100" s="147">
        <f t="shared" si="66"/>
        <v>0</v>
      </c>
      <c r="Z100" s="147">
        <f t="shared" si="66"/>
        <v>0</v>
      </c>
      <c r="AA100" s="147">
        <f t="shared" si="66"/>
        <v>240386.60663274882</v>
      </c>
      <c r="AB100" s="147">
        <f t="shared" si="66"/>
        <v>320515.4755103318</v>
      </c>
      <c r="AC100" s="147">
        <f t="shared" si="66"/>
        <v>1575867.7545924645</v>
      </c>
      <c r="AD100" s="147">
        <f t="shared" si="66"/>
        <v>427353.96734710911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-131921.67194512667</v>
      </c>
      <c r="L101" s="148">
        <f t="shared" si="69"/>
        <v>2808047.0171177262</v>
      </c>
      <c r="M101" s="148">
        <f t="shared" si="69"/>
        <v>207305.4844852016</v>
      </c>
      <c r="N101" s="148">
        <f t="shared" si="69"/>
        <v>37691.90627003694</v>
      </c>
      <c r="O101" s="148">
        <f t="shared" si="69"/>
        <v>-1723.0203816826868</v>
      </c>
      <c r="P101" s="148">
        <f t="shared" si="69"/>
        <v>113075.71881010977</v>
      </c>
      <c r="Q101" s="148">
        <f t="shared" si="69"/>
        <v>848067.89107582334</v>
      </c>
      <c r="R101" s="148">
        <f t="shared" si="69"/>
        <v>923451.70361589629</v>
      </c>
      <c r="S101" s="148">
        <f t="shared" si="69"/>
        <v>1809211.5009617568</v>
      </c>
      <c r="T101" s="148">
        <f t="shared" si="69"/>
        <v>358073.10956534761</v>
      </c>
      <c r="U101" s="148">
        <f t="shared" si="69"/>
        <v>188459.53135018295</v>
      </c>
      <c r="V101" s="148">
        <f t="shared" si="69"/>
        <v>131921.67194512807</v>
      </c>
      <c r="W101" s="148">
        <f t="shared" si="69"/>
        <v>226151.43762021954</v>
      </c>
      <c r="X101" s="148">
        <f t="shared" si="69"/>
        <v>791530.0316707684</v>
      </c>
      <c r="Y101" s="148">
        <f t="shared" si="69"/>
        <v>0</v>
      </c>
      <c r="Z101" s="148">
        <f t="shared" si="69"/>
        <v>0</v>
      </c>
      <c r="AA101" s="148">
        <f t="shared" si="69"/>
        <v>169613.57821516463</v>
      </c>
      <c r="AB101" s="148">
        <f t="shared" si="69"/>
        <v>226151.43762021954</v>
      </c>
      <c r="AC101" s="148">
        <f t="shared" si="69"/>
        <v>1111911.2349660792</v>
      </c>
      <c r="AD101" s="148">
        <f t="shared" si="69"/>
        <v>301535.25016029272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14895057.34066906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779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780</v>
      </c>
      <c r="F113" s="31"/>
      <c r="G113" s="31" t="s">
        <v>179</v>
      </c>
      <c r="H113" s="133">
        <f>'DNO inputs'!H68</f>
        <v>422.20041823044591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788</v>
      </c>
      <c r="F115" s="31"/>
      <c r="G115" s="103" t="s">
        <v>179</v>
      </c>
      <c r="H115" s="147">
        <f xml:space="preserve"> IF(H111 &lt;&gt; 0, H113 / H111, 0)</f>
        <v>2.0240521827994686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781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7359028.3231076049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-6950000.0000000009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6900000</v>
      </c>
      <c r="Z121" s="104">
        <f t="shared" si="72"/>
        <v>3000000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7300000.0000000009</v>
      </c>
      <c r="AF121" s="104">
        <f t="shared" si="72"/>
        <v>20500000</v>
      </c>
      <c r="AG121" s="104">
        <f t="shared" si="72"/>
        <v>5800000.0000000009</v>
      </c>
      <c r="AH121" s="104">
        <f t="shared" si="72"/>
        <v>25200000</v>
      </c>
      <c r="AI121" s="104">
        <f t="shared" si="72"/>
        <v>300000</v>
      </c>
      <c r="AJ121" s="104">
        <f t="shared" si="72"/>
        <v>100000</v>
      </c>
      <c r="AK121" s="104">
        <f t="shared" si="72"/>
        <v>1099999.9999999998</v>
      </c>
      <c r="AL121" s="104">
        <f t="shared" si="72"/>
        <v>34000000</v>
      </c>
      <c r="AM121" s="104">
        <f t="shared" si="72"/>
        <v>18017120.399999999</v>
      </c>
      <c r="AN121" s="104">
        <f t="shared" si="72"/>
        <v>5167573.9700000007</v>
      </c>
      <c r="AO121" s="104">
        <f t="shared" si="72"/>
        <v>0</v>
      </c>
      <c r="AP121" s="104">
        <f t="shared" si="72"/>
        <v>719996</v>
      </c>
      <c r="AQ121" s="104">
        <f t="shared" si="72"/>
        <v>-11484694.370000085</v>
      </c>
      <c r="AR121" s="104">
        <f t="shared" si="72"/>
        <v>7359028.3231076049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719996</v>
      </c>
      <c r="AQ128" s="104">
        <f t="shared" si="75"/>
        <v>0</v>
      </c>
      <c r="AR128" s="104">
        <f t="shared" ref="AR128" si="76">AR121 * AR126</f>
        <v>7359028.3231076049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4142282.9776399089</v>
      </c>
      <c r="L141" s="158">
        <f t="shared" si="78"/>
        <v>2385931.7535237321</v>
      </c>
      <c r="M141" s="158">
        <f t="shared" si="78"/>
        <v>3189657.3389154007</v>
      </c>
      <c r="N141" s="158">
        <f t="shared" si="78"/>
        <v>457463.30269361567</v>
      </c>
      <c r="O141" s="158">
        <f t="shared" si="78"/>
        <v>989775.43340050057</v>
      </c>
      <c r="P141" s="158">
        <f t="shared" si="78"/>
        <v>96077.788732499292</v>
      </c>
      <c r="Q141" s="158">
        <f t="shared" si="78"/>
        <v>720583.41549374466</v>
      </c>
      <c r="R141" s="158">
        <f t="shared" si="78"/>
        <v>784635.27464874403</v>
      </c>
      <c r="S141" s="158">
        <f t="shared" si="78"/>
        <v>1537244.6197199889</v>
      </c>
      <c r="T141" s="158">
        <f t="shared" si="78"/>
        <v>304246.33098624775</v>
      </c>
      <c r="U141" s="158">
        <f t="shared" si="78"/>
        <v>160129.64788749881</v>
      </c>
      <c r="V141" s="158">
        <f t="shared" si="78"/>
        <v>112090.75352124916</v>
      </c>
      <c r="W141" s="158">
        <f t="shared" si="78"/>
        <v>192155.57746499858</v>
      </c>
      <c r="X141" s="158">
        <f t="shared" si="78"/>
        <v>672544.52112749498</v>
      </c>
      <c r="Y141" s="158">
        <f t="shared" si="78"/>
        <v>0</v>
      </c>
      <c r="Z141" s="158">
        <f t="shared" si="78"/>
        <v>0</v>
      </c>
      <c r="AA141" s="158">
        <f t="shared" si="78"/>
        <v>144116.68309874891</v>
      </c>
      <c r="AB141" s="158">
        <f t="shared" si="78"/>
        <v>192155.57746499858</v>
      </c>
      <c r="AC141" s="158">
        <f t="shared" si="78"/>
        <v>944764.92253624287</v>
      </c>
      <c r="AD141" s="158">
        <f t="shared" si="78"/>
        <v>256207.4366199981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719996</v>
      </c>
      <c r="AQ141" s="158">
        <f t="shared" si="78"/>
        <v>0</v>
      </c>
      <c r="AR141" s="158">
        <f t="shared" si="78"/>
        <v>7359028.3231076049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890000.00000000058</v>
      </c>
      <c r="K142" s="159">
        <f t="shared" si="79"/>
        <v>7541550.8537879996</v>
      </c>
      <c r="L142" s="159">
        <f t="shared" si="79"/>
        <v>4343890.9775108574</v>
      </c>
      <c r="M142" s="159">
        <f t="shared" si="79"/>
        <v>5807175.2116978895</v>
      </c>
      <c r="N142" s="159">
        <f t="shared" si="79"/>
        <v>832869.88832698367</v>
      </c>
      <c r="O142" s="159">
        <f t="shared" si="79"/>
        <v>1802011.5489726502</v>
      </c>
      <c r="P142" s="159">
        <f t="shared" si="79"/>
        <v>174921.78432929626</v>
      </c>
      <c r="Q142" s="159">
        <f t="shared" si="79"/>
        <v>1311913.3824697221</v>
      </c>
      <c r="R142" s="159">
        <f t="shared" si="79"/>
        <v>1428527.9053559194</v>
      </c>
      <c r="S142" s="159">
        <f t="shared" si="79"/>
        <v>2798748.5492687407</v>
      </c>
      <c r="T142" s="159">
        <f t="shared" si="79"/>
        <v>553918.98370943824</v>
      </c>
      <c r="U142" s="159">
        <f t="shared" si="79"/>
        <v>291536.30721549381</v>
      </c>
      <c r="V142" s="159">
        <f t="shared" si="79"/>
        <v>204075.41505084565</v>
      </c>
      <c r="W142" s="159">
        <f t="shared" si="79"/>
        <v>349843.56865859253</v>
      </c>
      <c r="X142" s="159">
        <f t="shared" si="79"/>
        <v>1224452.4903050738</v>
      </c>
      <c r="Y142" s="159">
        <f t="shared" si="79"/>
        <v>0</v>
      </c>
      <c r="Z142" s="159">
        <f t="shared" si="79"/>
        <v>0</v>
      </c>
      <c r="AA142" s="159">
        <f t="shared" si="79"/>
        <v>262382.67649394437</v>
      </c>
      <c r="AB142" s="159">
        <f t="shared" si="79"/>
        <v>349843.56865859253</v>
      </c>
      <c r="AC142" s="159">
        <f t="shared" si="79"/>
        <v>1720064.212571413</v>
      </c>
      <c r="AD142" s="159">
        <f t="shared" si="79"/>
        <v>466458.09154479008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4949684.34005614</v>
      </c>
      <c r="L143" s="159">
        <f t="shared" si="80"/>
        <v>1071004.7616621684</v>
      </c>
      <c r="M143" s="159">
        <f t="shared" si="80"/>
        <v>479067.46562606626</v>
      </c>
      <c r="N143" s="159">
        <f t="shared" si="80"/>
        <v>2714375.9028411033</v>
      </c>
      <c r="O143" s="159">
        <f t="shared" si="80"/>
        <v>-657.16956374799838</v>
      </c>
      <c r="P143" s="159">
        <f t="shared" si="80"/>
        <v>43127.708523308793</v>
      </c>
      <c r="Q143" s="159">
        <f t="shared" si="80"/>
        <v>323457.81392481591</v>
      </c>
      <c r="R143" s="159">
        <f t="shared" si="80"/>
        <v>352209.61960702174</v>
      </c>
      <c r="S143" s="159">
        <f t="shared" si="80"/>
        <v>690043.3363729408</v>
      </c>
      <c r="T143" s="159">
        <f t="shared" si="80"/>
        <v>136571.07699047783</v>
      </c>
      <c r="U143" s="159">
        <f t="shared" si="80"/>
        <v>71879.514205514657</v>
      </c>
      <c r="V143" s="159">
        <f t="shared" si="80"/>
        <v>50315.659943860257</v>
      </c>
      <c r="W143" s="159">
        <f t="shared" si="80"/>
        <v>86255.417046617586</v>
      </c>
      <c r="X143" s="159">
        <f t="shared" si="80"/>
        <v>301893.95966316154</v>
      </c>
      <c r="Y143" s="159">
        <f t="shared" si="80"/>
        <v>0</v>
      </c>
      <c r="Z143" s="159">
        <f t="shared" si="80"/>
        <v>0</v>
      </c>
      <c r="AA143" s="159">
        <f t="shared" si="80"/>
        <v>64691.562784963178</v>
      </c>
      <c r="AB143" s="159">
        <f t="shared" si="80"/>
        <v>86255.417046617586</v>
      </c>
      <c r="AC143" s="159">
        <f t="shared" si="80"/>
        <v>424089.13381253637</v>
      </c>
      <c r="AD143" s="159">
        <f t="shared" si="80"/>
        <v>115007.22272882344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1160000.0000000002</v>
      </c>
      <c r="K144" s="159">
        <f t="shared" si="81"/>
        <v>14720209.476768535</v>
      </c>
      <c r="L144" s="159">
        <f t="shared" si="81"/>
        <v>3826969.7087840694</v>
      </c>
      <c r="M144" s="159">
        <f t="shared" si="81"/>
        <v>2782527.9650780191</v>
      </c>
      <c r="N144" s="159">
        <f t="shared" si="81"/>
        <v>851368.72092327662</v>
      </c>
      <c r="O144" s="159">
        <f t="shared" si="81"/>
        <v>2117547.8805318973</v>
      </c>
      <c r="P144" s="159">
        <f t="shared" si="81"/>
        <v>154106.16276982831</v>
      </c>
      <c r="Q144" s="159">
        <f t="shared" si="81"/>
        <v>1155796.2207737123</v>
      </c>
      <c r="R144" s="159">
        <f t="shared" si="81"/>
        <v>1258533.6626202643</v>
      </c>
      <c r="S144" s="159">
        <f t="shared" si="81"/>
        <v>2465698.6043172535</v>
      </c>
      <c r="T144" s="159">
        <f t="shared" si="81"/>
        <v>488002.84877112298</v>
      </c>
      <c r="U144" s="159">
        <f t="shared" si="81"/>
        <v>256843.6046163805</v>
      </c>
      <c r="V144" s="159">
        <f t="shared" si="81"/>
        <v>179790.52323146636</v>
      </c>
      <c r="W144" s="159">
        <f t="shared" si="81"/>
        <v>308212.32553965662</v>
      </c>
      <c r="X144" s="159">
        <f t="shared" si="81"/>
        <v>1078743.139388798</v>
      </c>
      <c r="Y144" s="159">
        <f t="shared" si="81"/>
        <v>0</v>
      </c>
      <c r="Z144" s="159">
        <f t="shared" si="81"/>
        <v>0</v>
      </c>
      <c r="AA144" s="159">
        <f t="shared" si="81"/>
        <v>231159.24415474242</v>
      </c>
      <c r="AB144" s="159">
        <f t="shared" si="81"/>
        <v>308212.32553965662</v>
      </c>
      <c r="AC144" s="159">
        <f t="shared" si="81"/>
        <v>1515377.2672366446</v>
      </c>
      <c r="AD144" s="159">
        <f t="shared" si="81"/>
        <v>410949.76738620881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4900000</v>
      </c>
      <c r="K145" s="160">
        <f t="shared" si="82"/>
        <v>13146272.351747425</v>
      </c>
      <c r="L145" s="160">
        <f t="shared" si="82"/>
        <v>3272202.7985191746</v>
      </c>
      <c r="M145" s="160">
        <f t="shared" si="82"/>
        <v>1241572.018682624</v>
      </c>
      <c r="N145" s="160">
        <f t="shared" si="82"/>
        <v>2143922.1852150229</v>
      </c>
      <c r="O145" s="160">
        <f t="shared" si="82"/>
        <v>391322.30665870052</v>
      </c>
      <c r="P145" s="160">
        <f t="shared" si="82"/>
        <v>131766.55564506742</v>
      </c>
      <c r="Q145" s="160">
        <f t="shared" si="82"/>
        <v>988249.16733800573</v>
      </c>
      <c r="R145" s="160">
        <f t="shared" si="82"/>
        <v>1076093.5377680503</v>
      </c>
      <c r="S145" s="160">
        <f t="shared" si="82"/>
        <v>2108264.8903210792</v>
      </c>
      <c r="T145" s="160">
        <f t="shared" si="82"/>
        <v>417260.75954271352</v>
      </c>
      <c r="U145" s="160">
        <f t="shared" si="82"/>
        <v>219610.92607511237</v>
      </c>
      <c r="V145" s="160">
        <f t="shared" si="82"/>
        <v>153727.64825257866</v>
      </c>
      <c r="W145" s="160">
        <f t="shared" si="82"/>
        <v>263533.11129013484</v>
      </c>
      <c r="X145" s="160">
        <f t="shared" si="82"/>
        <v>922365.88951547199</v>
      </c>
      <c r="Y145" s="160">
        <f t="shared" si="82"/>
        <v>0</v>
      </c>
      <c r="Z145" s="160">
        <f t="shared" si="82"/>
        <v>0</v>
      </c>
      <c r="AA145" s="160">
        <f t="shared" si="82"/>
        <v>197649.8334676011</v>
      </c>
      <c r="AB145" s="160">
        <f t="shared" si="82"/>
        <v>263533.11129013484</v>
      </c>
      <c r="AC145" s="160">
        <f t="shared" si="82"/>
        <v>1295704.4638431629</v>
      </c>
      <c r="AD145" s="160">
        <f t="shared" si="82"/>
        <v>351377.48172017979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4137808.5642676232</v>
      </c>
      <c r="L148" s="158">
        <f t="shared" si="83"/>
        <v>2481172.8381623854</v>
      </c>
      <c r="M148" s="158">
        <f t="shared" si="83"/>
        <v>3196688.5599289928</v>
      </c>
      <c r="N148" s="158">
        <f t="shared" si="83"/>
        <v>458741.70651426876</v>
      </c>
      <c r="O148" s="158">
        <f t="shared" si="83"/>
        <v>989716.99337830523</v>
      </c>
      <c r="P148" s="158">
        <f t="shared" si="83"/>
        <v>99913.00019445848</v>
      </c>
      <c r="Q148" s="158">
        <f t="shared" si="83"/>
        <v>749347.50145843858</v>
      </c>
      <c r="R148" s="158">
        <f t="shared" si="83"/>
        <v>815956.16825474403</v>
      </c>
      <c r="S148" s="158">
        <f t="shared" si="83"/>
        <v>1598608.0031113359</v>
      </c>
      <c r="T148" s="158">
        <f t="shared" si="83"/>
        <v>316391.16728245182</v>
      </c>
      <c r="U148" s="158">
        <f t="shared" si="83"/>
        <v>166521.66699076412</v>
      </c>
      <c r="V148" s="158">
        <f t="shared" si="83"/>
        <v>116565.16689353489</v>
      </c>
      <c r="W148" s="158">
        <f t="shared" si="83"/>
        <v>199826.00038891696</v>
      </c>
      <c r="X148" s="158">
        <f t="shared" si="83"/>
        <v>699391.00136120932</v>
      </c>
      <c r="Y148" s="158">
        <f t="shared" si="83"/>
        <v>0</v>
      </c>
      <c r="Z148" s="158">
        <f t="shared" si="83"/>
        <v>0</v>
      </c>
      <c r="AA148" s="158">
        <f t="shared" si="83"/>
        <v>149869.5002916877</v>
      </c>
      <c r="AB148" s="158">
        <f t="shared" si="83"/>
        <v>199826.00038891696</v>
      </c>
      <c r="AC148" s="158">
        <f t="shared" si="83"/>
        <v>982477.83524550812</v>
      </c>
      <c r="AD148" s="158">
        <f t="shared" si="83"/>
        <v>266434.66718522261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719996</v>
      </c>
      <c r="AQ148" s="158">
        <f t="shared" si="83"/>
        <v>0</v>
      </c>
      <c r="AR148" s="158">
        <f t="shared" si="83"/>
        <v>7359028.3231076049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890000.00000000058</v>
      </c>
      <c r="K149" s="159">
        <f t="shared" si="84"/>
        <v>7533404.617480603</v>
      </c>
      <c r="L149" s="159">
        <f t="shared" si="84"/>
        <v>4517289.4360540174</v>
      </c>
      <c r="M149" s="159">
        <f t="shared" si="84"/>
        <v>5819976.4401809415</v>
      </c>
      <c r="N149" s="159">
        <f t="shared" si="84"/>
        <v>835197.38441481139</v>
      </c>
      <c r="O149" s="159">
        <f t="shared" si="84"/>
        <v>1801905.151509787</v>
      </c>
      <c r="P149" s="159">
        <f t="shared" si="84"/>
        <v>181904.27259277922</v>
      </c>
      <c r="Q149" s="159">
        <f t="shared" si="84"/>
        <v>1364282.0444458441</v>
      </c>
      <c r="R149" s="159">
        <f t="shared" si="84"/>
        <v>1485551.5595076967</v>
      </c>
      <c r="S149" s="159">
        <f t="shared" si="84"/>
        <v>2910468.361484468</v>
      </c>
      <c r="T149" s="159">
        <f t="shared" si="84"/>
        <v>576030.19654380088</v>
      </c>
      <c r="U149" s="159">
        <f t="shared" si="84"/>
        <v>303173.78765463206</v>
      </c>
      <c r="V149" s="159">
        <f t="shared" si="84"/>
        <v>212221.65135824244</v>
      </c>
      <c r="W149" s="159">
        <f t="shared" si="84"/>
        <v>363808.54518555844</v>
      </c>
      <c r="X149" s="159">
        <f t="shared" si="84"/>
        <v>1273329.9081494545</v>
      </c>
      <c r="Y149" s="159">
        <f t="shared" si="84"/>
        <v>0</v>
      </c>
      <c r="Z149" s="159">
        <f t="shared" si="84"/>
        <v>0</v>
      </c>
      <c r="AA149" s="159">
        <f t="shared" si="84"/>
        <v>272856.40888916882</v>
      </c>
      <c r="AB149" s="159">
        <f t="shared" si="84"/>
        <v>363808.54518555844</v>
      </c>
      <c r="AC149" s="159">
        <f t="shared" si="84"/>
        <v>1788725.3471623287</v>
      </c>
      <c r="AD149" s="159">
        <f t="shared" si="84"/>
        <v>485078.06024741125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4947675.8509112662</v>
      </c>
      <c r="L150" s="159">
        <f t="shared" si="87"/>
        <v>1113756.8877459173</v>
      </c>
      <c r="M150" s="159">
        <f t="shared" si="87"/>
        <v>482223.6628537256</v>
      </c>
      <c r="N150" s="159">
        <f t="shared" si="87"/>
        <v>2714949.7568824957</v>
      </c>
      <c r="O150" s="159">
        <f t="shared" si="87"/>
        <v>-683.40230990699172</v>
      </c>
      <c r="P150" s="159">
        <f t="shared" si="87"/>
        <v>44849.270647486606</v>
      </c>
      <c r="Q150" s="159">
        <f t="shared" si="87"/>
        <v>336369.52985614951</v>
      </c>
      <c r="R150" s="159">
        <f t="shared" si="87"/>
        <v>366269.04362114053</v>
      </c>
      <c r="S150" s="159">
        <f t="shared" si="87"/>
        <v>717588.33035978582</v>
      </c>
      <c r="T150" s="159">
        <f t="shared" si="87"/>
        <v>142022.69038370758</v>
      </c>
      <c r="U150" s="159">
        <f t="shared" si="87"/>
        <v>74748.784412477675</v>
      </c>
      <c r="V150" s="159">
        <f t="shared" si="87"/>
        <v>52324.149088734375</v>
      </c>
      <c r="W150" s="159">
        <f t="shared" si="87"/>
        <v>89698.541294973213</v>
      </c>
      <c r="X150" s="159">
        <f t="shared" si="87"/>
        <v>313944.89453240624</v>
      </c>
      <c r="Y150" s="159">
        <f t="shared" si="87"/>
        <v>0</v>
      </c>
      <c r="Z150" s="159">
        <f t="shared" si="87"/>
        <v>0</v>
      </c>
      <c r="AA150" s="159">
        <f t="shared" si="87"/>
        <v>67273.905971229906</v>
      </c>
      <c r="AB150" s="159">
        <f t="shared" si="87"/>
        <v>89698.541294973213</v>
      </c>
      <c r="AC150" s="159">
        <f t="shared" si="87"/>
        <v>441017.82803361822</v>
      </c>
      <c r="AD150" s="159">
        <f t="shared" si="87"/>
        <v>119598.05505996427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1160000.0000000002</v>
      </c>
      <c r="K151" s="159">
        <f t="shared" si="90"/>
        <v>14713032.639285641</v>
      </c>
      <c r="L151" s="159">
        <f t="shared" si="90"/>
        <v>3979733.8209199533</v>
      </c>
      <c r="M151" s="159">
        <f t="shared" si="90"/>
        <v>2793805.852551138</v>
      </c>
      <c r="N151" s="159">
        <f t="shared" si="90"/>
        <v>853419.24591838918</v>
      </c>
      <c r="O151" s="159">
        <f t="shared" si="90"/>
        <v>2117454.1443240647</v>
      </c>
      <c r="P151" s="159">
        <f t="shared" si="90"/>
        <v>160257.7377551659</v>
      </c>
      <c r="Q151" s="159">
        <f t="shared" si="90"/>
        <v>1201933.0331637443</v>
      </c>
      <c r="R151" s="159">
        <f t="shared" si="90"/>
        <v>1308771.5250005212</v>
      </c>
      <c r="S151" s="159">
        <f t="shared" si="90"/>
        <v>2564123.8040826549</v>
      </c>
      <c r="T151" s="159">
        <f t="shared" si="90"/>
        <v>507482.83622469206</v>
      </c>
      <c r="U151" s="159">
        <f t="shared" si="90"/>
        <v>267096.22959194321</v>
      </c>
      <c r="V151" s="159">
        <f t="shared" si="90"/>
        <v>186967.36071436023</v>
      </c>
      <c r="W151" s="159">
        <f t="shared" si="90"/>
        <v>320515.4755103318</v>
      </c>
      <c r="X151" s="159">
        <f t="shared" si="90"/>
        <v>1121804.1642861613</v>
      </c>
      <c r="Y151" s="159">
        <f t="shared" si="90"/>
        <v>0</v>
      </c>
      <c r="Z151" s="159">
        <f t="shared" si="90"/>
        <v>0</v>
      </c>
      <c r="AA151" s="159">
        <f t="shared" si="90"/>
        <v>240386.60663274882</v>
      </c>
      <c r="AB151" s="159">
        <f t="shared" si="90"/>
        <v>320515.4755103318</v>
      </c>
      <c r="AC151" s="159">
        <f t="shared" si="90"/>
        <v>1575867.7545924645</v>
      </c>
      <c r="AD151" s="159">
        <f t="shared" si="90"/>
        <v>427353.96734710911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4900000</v>
      </c>
      <c r="K152" s="160">
        <f t="shared" si="93"/>
        <v>13168078.328054875</v>
      </c>
      <c r="L152" s="160">
        <f t="shared" si="93"/>
        <v>2808047.0171177262</v>
      </c>
      <c r="M152" s="160">
        <f t="shared" si="93"/>
        <v>1207305.4844852015</v>
      </c>
      <c r="N152" s="160">
        <f t="shared" si="93"/>
        <v>2137691.9062700369</v>
      </c>
      <c r="O152" s="160">
        <f t="shared" si="93"/>
        <v>391607.11309775064</v>
      </c>
      <c r="P152" s="160">
        <f t="shared" si="93"/>
        <v>113075.71881010977</v>
      </c>
      <c r="Q152" s="160">
        <f t="shared" si="93"/>
        <v>848067.89107582334</v>
      </c>
      <c r="R152" s="160">
        <f t="shared" si="93"/>
        <v>923451.70361589629</v>
      </c>
      <c r="S152" s="160">
        <f t="shared" si="93"/>
        <v>1809211.5009617568</v>
      </c>
      <c r="T152" s="160">
        <f t="shared" si="93"/>
        <v>358073.10956534761</v>
      </c>
      <c r="U152" s="160">
        <f t="shared" si="93"/>
        <v>188459.53135018295</v>
      </c>
      <c r="V152" s="160">
        <f t="shared" si="93"/>
        <v>131921.67194512807</v>
      </c>
      <c r="W152" s="160">
        <f t="shared" si="93"/>
        <v>226151.43762021954</v>
      </c>
      <c r="X152" s="160">
        <f t="shared" si="93"/>
        <v>791530.0316707684</v>
      </c>
      <c r="Y152" s="160">
        <f t="shared" si="93"/>
        <v>0</v>
      </c>
      <c r="Z152" s="160">
        <f t="shared" si="93"/>
        <v>0</v>
      </c>
      <c r="AA152" s="160">
        <f t="shared" si="93"/>
        <v>169613.57821516463</v>
      </c>
      <c r="AB152" s="160">
        <f t="shared" si="93"/>
        <v>226151.43762021954</v>
      </c>
      <c r="AC152" s="160">
        <f t="shared" si="93"/>
        <v>1111911.2349660792</v>
      </c>
      <c r="AD152" s="160">
        <f t="shared" si="93"/>
        <v>301535.25016029272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 xr:uid="{00000000-0004-0000-0700-000000000000}"/>
    <hyperlink ref="B5:H5" location="'Model map'!A4" tooltip="Click to return to model map" display="'Model map'!A4" xr:uid="{00000000-0004-0000-0700-000001000000}"/>
    <hyperlink ref="B5:F5" location="'Model map'!A4" tooltip="Click to return to model map" display="'Model map'!A4" xr:uid="{00000000-0004-0000-0700-000002000000}"/>
    <hyperlink ref="A1" location="Index!A1" display="Index!A1" xr:uid="{00000000-0004-0000-0700-000003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4142282.9776399089</v>
      </c>
      <c r="L21" s="138">
        <f>Expenditure!L141</f>
        <v>2385931.7535237321</v>
      </c>
      <c r="M21" s="138">
        <f>Expenditure!M141</f>
        <v>3189657.3389154007</v>
      </c>
      <c r="N21" s="138">
        <f>Expenditure!N141</f>
        <v>457463.30269361567</v>
      </c>
      <c r="O21" s="138">
        <f>Expenditure!O141</f>
        <v>989775.43340050057</v>
      </c>
      <c r="P21" s="138">
        <f>Expenditure!P141</f>
        <v>96077.788732499292</v>
      </c>
      <c r="Q21" s="138">
        <f>Expenditure!Q141</f>
        <v>720583.41549374466</v>
      </c>
      <c r="R21" s="138">
        <f>Expenditure!R141</f>
        <v>784635.27464874403</v>
      </c>
      <c r="S21" s="138">
        <f>Expenditure!S141</f>
        <v>1537244.6197199889</v>
      </c>
      <c r="T21" s="138">
        <f>Expenditure!T141</f>
        <v>304246.33098624775</v>
      </c>
      <c r="U21" s="138">
        <f>Expenditure!U141</f>
        <v>160129.64788749881</v>
      </c>
      <c r="V21" s="138">
        <f>Expenditure!V141</f>
        <v>112090.75352124916</v>
      </c>
      <c r="W21" s="138">
        <f>Expenditure!W141</f>
        <v>192155.57746499858</v>
      </c>
      <c r="X21" s="138">
        <f>Expenditure!X141</f>
        <v>672544.52112749498</v>
      </c>
      <c r="Y21" s="138">
        <f>Expenditure!Y141</f>
        <v>0</v>
      </c>
      <c r="Z21" s="138">
        <f>Expenditure!Z141</f>
        <v>0</v>
      </c>
      <c r="AA21" s="138">
        <f>Expenditure!AA141</f>
        <v>144116.68309874891</v>
      </c>
      <c r="AB21" s="138">
        <f>Expenditure!AB141</f>
        <v>192155.57746499858</v>
      </c>
      <c r="AC21" s="138">
        <f>Expenditure!AC141</f>
        <v>944764.92253624287</v>
      </c>
      <c r="AD21" s="138">
        <f>Expenditure!AD141</f>
        <v>256207.4366199981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719996</v>
      </c>
      <c r="AQ21" s="138">
        <f>Expenditure!AQ141</f>
        <v>0</v>
      </c>
      <c r="AR21" s="138">
        <f>Expenditure!AR141</f>
        <v>7359028.3231076049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890000.00000000058</v>
      </c>
      <c r="K22" s="133">
        <f>Expenditure!K142</f>
        <v>7541550.8537879996</v>
      </c>
      <c r="L22" s="133">
        <f>Expenditure!L142</f>
        <v>4343890.9775108574</v>
      </c>
      <c r="M22" s="133">
        <f>Expenditure!M142</f>
        <v>5807175.2116978895</v>
      </c>
      <c r="N22" s="133">
        <f>Expenditure!N142</f>
        <v>832869.88832698367</v>
      </c>
      <c r="O22" s="133">
        <f>Expenditure!O142</f>
        <v>1802011.5489726502</v>
      </c>
      <c r="P22" s="133">
        <f>Expenditure!P142</f>
        <v>174921.78432929626</v>
      </c>
      <c r="Q22" s="133">
        <f>Expenditure!Q142</f>
        <v>1311913.3824697221</v>
      </c>
      <c r="R22" s="133">
        <f>Expenditure!R142</f>
        <v>1428527.9053559194</v>
      </c>
      <c r="S22" s="133">
        <f>Expenditure!S142</f>
        <v>2798748.5492687407</v>
      </c>
      <c r="T22" s="133">
        <f>Expenditure!T142</f>
        <v>553918.98370943824</v>
      </c>
      <c r="U22" s="133">
        <f>Expenditure!U142</f>
        <v>291536.30721549381</v>
      </c>
      <c r="V22" s="133">
        <f>Expenditure!V142</f>
        <v>204075.41505084565</v>
      </c>
      <c r="W22" s="133">
        <f>Expenditure!W142</f>
        <v>349843.56865859253</v>
      </c>
      <c r="X22" s="133">
        <f>Expenditure!X142</f>
        <v>1224452.4903050738</v>
      </c>
      <c r="Y22" s="133">
        <f>Expenditure!Y142</f>
        <v>0</v>
      </c>
      <c r="Z22" s="133">
        <f>Expenditure!Z142</f>
        <v>0</v>
      </c>
      <c r="AA22" s="133">
        <f>Expenditure!AA142</f>
        <v>262382.67649394437</v>
      </c>
      <c r="AB22" s="133">
        <f>Expenditure!AB142</f>
        <v>349843.56865859253</v>
      </c>
      <c r="AC22" s="133">
        <f>Expenditure!AC142</f>
        <v>1720064.212571413</v>
      </c>
      <c r="AD22" s="133">
        <f>Expenditure!AD142</f>
        <v>466458.09154479008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4949684.34005614</v>
      </c>
      <c r="L23" s="133">
        <f>Expenditure!L143</f>
        <v>1071004.7616621684</v>
      </c>
      <c r="M23" s="133">
        <f>Expenditure!M143</f>
        <v>479067.46562606626</v>
      </c>
      <c r="N23" s="133">
        <f>Expenditure!N143</f>
        <v>2714375.9028411033</v>
      </c>
      <c r="O23" s="133">
        <f>Expenditure!O143</f>
        <v>-657.16956374799838</v>
      </c>
      <c r="P23" s="133">
        <f>Expenditure!P143</f>
        <v>43127.708523308793</v>
      </c>
      <c r="Q23" s="133">
        <f>Expenditure!Q143</f>
        <v>323457.81392481591</v>
      </c>
      <c r="R23" s="133">
        <f>Expenditure!R143</f>
        <v>352209.61960702174</v>
      </c>
      <c r="S23" s="133">
        <f>Expenditure!S143</f>
        <v>690043.3363729408</v>
      </c>
      <c r="T23" s="133">
        <f>Expenditure!T143</f>
        <v>136571.07699047783</v>
      </c>
      <c r="U23" s="133">
        <f>Expenditure!U143</f>
        <v>71879.514205514657</v>
      </c>
      <c r="V23" s="133">
        <f>Expenditure!V143</f>
        <v>50315.659943860257</v>
      </c>
      <c r="W23" s="133">
        <f>Expenditure!W143</f>
        <v>86255.417046617586</v>
      </c>
      <c r="X23" s="133">
        <f>Expenditure!X143</f>
        <v>301893.95966316154</v>
      </c>
      <c r="Y23" s="133">
        <f>Expenditure!Y143</f>
        <v>0</v>
      </c>
      <c r="Z23" s="133">
        <f>Expenditure!Z143</f>
        <v>0</v>
      </c>
      <c r="AA23" s="133">
        <f>Expenditure!AA143</f>
        <v>64691.562784963178</v>
      </c>
      <c r="AB23" s="133">
        <f>Expenditure!AB143</f>
        <v>86255.417046617586</v>
      </c>
      <c r="AC23" s="133">
        <f>Expenditure!AC143</f>
        <v>424089.13381253637</v>
      </c>
      <c r="AD23" s="133">
        <f>Expenditure!AD143</f>
        <v>115007.22272882344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1160000.0000000002</v>
      </c>
      <c r="K24" s="133">
        <f>Expenditure!K144</f>
        <v>14720209.476768535</v>
      </c>
      <c r="L24" s="133">
        <f>Expenditure!L144</f>
        <v>3826969.7087840694</v>
      </c>
      <c r="M24" s="133">
        <f>Expenditure!M144</f>
        <v>2782527.9650780191</v>
      </c>
      <c r="N24" s="133">
        <f>Expenditure!N144</f>
        <v>851368.72092327662</v>
      </c>
      <c r="O24" s="133">
        <f>Expenditure!O144</f>
        <v>2117547.8805318973</v>
      </c>
      <c r="P24" s="133">
        <f>Expenditure!P144</f>
        <v>154106.16276982831</v>
      </c>
      <c r="Q24" s="133">
        <f>Expenditure!Q144</f>
        <v>1155796.2207737123</v>
      </c>
      <c r="R24" s="133">
        <f>Expenditure!R144</f>
        <v>1258533.6626202643</v>
      </c>
      <c r="S24" s="133">
        <f>Expenditure!S144</f>
        <v>2465698.6043172535</v>
      </c>
      <c r="T24" s="133">
        <f>Expenditure!T144</f>
        <v>488002.84877112298</v>
      </c>
      <c r="U24" s="133">
        <f>Expenditure!U144</f>
        <v>256843.6046163805</v>
      </c>
      <c r="V24" s="133">
        <f>Expenditure!V144</f>
        <v>179790.52323146636</v>
      </c>
      <c r="W24" s="133">
        <f>Expenditure!W144</f>
        <v>308212.32553965662</v>
      </c>
      <c r="X24" s="133">
        <f>Expenditure!X144</f>
        <v>1078743.139388798</v>
      </c>
      <c r="Y24" s="133">
        <f>Expenditure!Y144</f>
        <v>0</v>
      </c>
      <c r="Z24" s="133">
        <f>Expenditure!Z144</f>
        <v>0</v>
      </c>
      <c r="AA24" s="133">
        <f>Expenditure!AA144</f>
        <v>231159.24415474242</v>
      </c>
      <c r="AB24" s="133">
        <f>Expenditure!AB144</f>
        <v>308212.32553965662</v>
      </c>
      <c r="AC24" s="133">
        <f>Expenditure!AC144</f>
        <v>1515377.2672366446</v>
      </c>
      <c r="AD24" s="133">
        <f>Expenditure!AD144</f>
        <v>410949.76738620881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4900000</v>
      </c>
      <c r="K25" s="145">
        <f>Expenditure!K145</f>
        <v>13146272.351747425</v>
      </c>
      <c r="L25" s="145">
        <f>Expenditure!L145</f>
        <v>3272202.7985191746</v>
      </c>
      <c r="M25" s="145">
        <f>Expenditure!M145</f>
        <v>1241572.018682624</v>
      </c>
      <c r="N25" s="145">
        <f>Expenditure!N145</f>
        <v>2143922.1852150229</v>
      </c>
      <c r="O25" s="145">
        <f>Expenditure!O145</f>
        <v>391322.30665870052</v>
      </c>
      <c r="P25" s="145">
        <f>Expenditure!P145</f>
        <v>131766.55564506742</v>
      </c>
      <c r="Q25" s="145">
        <f>Expenditure!Q145</f>
        <v>988249.16733800573</v>
      </c>
      <c r="R25" s="145">
        <f>Expenditure!R145</f>
        <v>1076093.5377680503</v>
      </c>
      <c r="S25" s="145">
        <f>Expenditure!S145</f>
        <v>2108264.8903210792</v>
      </c>
      <c r="T25" s="145">
        <f>Expenditure!T145</f>
        <v>417260.75954271352</v>
      </c>
      <c r="U25" s="145">
        <f>Expenditure!U145</f>
        <v>219610.92607511237</v>
      </c>
      <c r="V25" s="145">
        <f>Expenditure!V145</f>
        <v>153727.64825257866</v>
      </c>
      <c r="W25" s="145">
        <f>Expenditure!W145</f>
        <v>263533.11129013484</v>
      </c>
      <c r="X25" s="145">
        <f>Expenditure!X145</f>
        <v>922365.88951547199</v>
      </c>
      <c r="Y25" s="145">
        <f>Expenditure!Y145</f>
        <v>0</v>
      </c>
      <c r="Z25" s="145">
        <f>Expenditure!Z145</f>
        <v>0</v>
      </c>
      <c r="AA25" s="145">
        <f>Expenditure!AA145</f>
        <v>197649.8334676011</v>
      </c>
      <c r="AB25" s="145">
        <f>Expenditure!AB145</f>
        <v>263533.11129013484</v>
      </c>
      <c r="AC25" s="145">
        <f>Expenditure!AC145</f>
        <v>1295704.4638431629</v>
      </c>
      <c r="AD25" s="145">
        <f>Expenditure!AD145</f>
        <v>351377.48172017979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4137808.5642676232</v>
      </c>
      <c r="L28" s="138">
        <f>Expenditure!L148</f>
        <v>2481172.8381623854</v>
      </c>
      <c r="M28" s="138">
        <f>Expenditure!M148</f>
        <v>3196688.5599289928</v>
      </c>
      <c r="N28" s="138">
        <f>Expenditure!N148</f>
        <v>458741.70651426876</v>
      </c>
      <c r="O28" s="138">
        <f>Expenditure!O148</f>
        <v>989716.99337830523</v>
      </c>
      <c r="P28" s="138">
        <f>Expenditure!P148</f>
        <v>99913.00019445848</v>
      </c>
      <c r="Q28" s="138">
        <f>Expenditure!Q148</f>
        <v>749347.50145843858</v>
      </c>
      <c r="R28" s="138">
        <f>Expenditure!R148</f>
        <v>815956.16825474403</v>
      </c>
      <c r="S28" s="138">
        <f>Expenditure!S148</f>
        <v>1598608.0031113359</v>
      </c>
      <c r="T28" s="138">
        <f>Expenditure!T148</f>
        <v>316391.16728245182</v>
      </c>
      <c r="U28" s="138">
        <f>Expenditure!U148</f>
        <v>166521.66699076412</v>
      </c>
      <c r="V28" s="138">
        <f>Expenditure!V148</f>
        <v>116565.16689353489</v>
      </c>
      <c r="W28" s="138">
        <f>Expenditure!W148</f>
        <v>199826.00038891696</v>
      </c>
      <c r="X28" s="138">
        <f>Expenditure!X148</f>
        <v>699391.00136120932</v>
      </c>
      <c r="Y28" s="138">
        <f>Expenditure!Y148</f>
        <v>0</v>
      </c>
      <c r="Z28" s="138">
        <f>Expenditure!Z148</f>
        <v>0</v>
      </c>
      <c r="AA28" s="138">
        <f>Expenditure!AA148</f>
        <v>149869.5002916877</v>
      </c>
      <c r="AB28" s="138">
        <f>Expenditure!AB148</f>
        <v>199826.00038891696</v>
      </c>
      <c r="AC28" s="138">
        <f>Expenditure!AC148</f>
        <v>982477.83524550812</v>
      </c>
      <c r="AD28" s="138">
        <f>Expenditure!AD148</f>
        <v>266434.66718522261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719996</v>
      </c>
      <c r="AQ28" s="138">
        <f>Expenditure!AQ148</f>
        <v>0</v>
      </c>
      <c r="AR28" s="138">
        <f>Expenditure!AR148</f>
        <v>7359028.3231076049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890000.00000000058</v>
      </c>
      <c r="K29" s="133">
        <f>Expenditure!K149</f>
        <v>7533404.617480603</v>
      </c>
      <c r="L29" s="133">
        <f>Expenditure!L149</f>
        <v>4517289.4360540174</v>
      </c>
      <c r="M29" s="133">
        <f>Expenditure!M149</f>
        <v>5819976.4401809415</v>
      </c>
      <c r="N29" s="133">
        <f>Expenditure!N149</f>
        <v>835197.38441481139</v>
      </c>
      <c r="O29" s="133">
        <f>Expenditure!O149</f>
        <v>1801905.151509787</v>
      </c>
      <c r="P29" s="133">
        <f>Expenditure!P149</f>
        <v>181904.27259277922</v>
      </c>
      <c r="Q29" s="133">
        <f>Expenditure!Q149</f>
        <v>1364282.0444458441</v>
      </c>
      <c r="R29" s="133">
        <f>Expenditure!R149</f>
        <v>1485551.5595076967</v>
      </c>
      <c r="S29" s="133">
        <f>Expenditure!S149</f>
        <v>2910468.361484468</v>
      </c>
      <c r="T29" s="133">
        <f>Expenditure!T149</f>
        <v>576030.19654380088</v>
      </c>
      <c r="U29" s="133">
        <f>Expenditure!U149</f>
        <v>303173.78765463206</v>
      </c>
      <c r="V29" s="133">
        <f>Expenditure!V149</f>
        <v>212221.65135824244</v>
      </c>
      <c r="W29" s="133">
        <f>Expenditure!W149</f>
        <v>363808.54518555844</v>
      </c>
      <c r="X29" s="133">
        <f>Expenditure!X149</f>
        <v>1273329.9081494545</v>
      </c>
      <c r="Y29" s="133">
        <f>Expenditure!Y149</f>
        <v>0</v>
      </c>
      <c r="Z29" s="133">
        <f>Expenditure!Z149</f>
        <v>0</v>
      </c>
      <c r="AA29" s="133">
        <f>Expenditure!AA149</f>
        <v>272856.40888916882</v>
      </c>
      <c r="AB29" s="133">
        <f>Expenditure!AB149</f>
        <v>363808.54518555844</v>
      </c>
      <c r="AC29" s="133">
        <f>Expenditure!AC149</f>
        <v>1788725.3471623287</v>
      </c>
      <c r="AD29" s="133">
        <f>Expenditure!AD149</f>
        <v>485078.06024741125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4947675.8509112662</v>
      </c>
      <c r="L30" s="133">
        <f>Expenditure!L150</f>
        <v>1113756.8877459173</v>
      </c>
      <c r="M30" s="133">
        <f>Expenditure!M150</f>
        <v>482223.6628537256</v>
      </c>
      <c r="N30" s="133">
        <f>Expenditure!N150</f>
        <v>2714949.7568824957</v>
      </c>
      <c r="O30" s="133">
        <f>Expenditure!O150</f>
        <v>-683.40230990699172</v>
      </c>
      <c r="P30" s="133">
        <f>Expenditure!P150</f>
        <v>44849.270647486606</v>
      </c>
      <c r="Q30" s="133">
        <f>Expenditure!Q150</f>
        <v>336369.52985614951</v>
      </c>
      <c r="R30" s="133">
        <f>Expenditure!R150</f>
        <v>366269.04362114053</v>
      </c>
      <c r="S30" s="133">
        <f>Expenditure!S150</f>
        <v>717588.33035978582</v>
      </c>
      <c r="T30" s="133">
        <f>Expenditure!T150</f>
        <v>142022.69038370758</v>
      </c>
      <c r="U30" s="133">
        <f>Expenditure!U150</f>
        <v>74748.784412477675</v>
      </c>
      <c r="V30" s="133">
        <f>Expenditure!V150</f>
        <v>52324.149088734375</v>
      </c>
      <c r="W30" s="133">
        <f>Expenditure!W150</f>
        <v>89698.541294973213</v>
      </c>
      <c r="X30" s="133">
        <f>Expenditure!X150</f>
        <v>313944.89453240624</v>
      </c>
      <c r="Y30" s="133">
        <f>Expenditure!Y150</f>
        <v>0</v>
      </c>
      <c r="Z30" s="133">
        <f>Expenditure!Z150</f>
        <v>0</v>
      </c>
      <c r="AA30" s="133">
        <f>Expenditure!AA150</f>
        <v>67273.905971229906</v>
      </c>
      <c r="AB30" s="133">
        <f>Expenditure!AB150</f>
        <v>89698.541294973213</v>
      </c>
      <c r="AC30" s="133">
        <f>Expenditure!AC150</f>
        <v>441017.82803361822</v>
      </c>
      <c r="AD30" s="133">
        <f>Expenditure!AD150</f>
        <v>119598.05505996427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1160000.0000000002</v>
      </c>
      <c r="K31" s="133">
        <f>Expenditure!K151</f>
        <v>14713032.639285641</v>
      </c>
      <c r="L31" s="133">
        <f>Expenditure!L151</f>
        <v>3979733.8209199533</v>
      </c>
      <c r="M31" s="133">
        <f>Expenditure!M151</f>
        <v>2793805.852551138</v>
      </c>
      <c r="N31" s="133">
        <f>Expenditure!N151</f>
        <v>853419.24591838918</v>
      </c>
      <c r="O31" s="133">
        <f>Expenditure!O151</f>
        <v>2117454.1443240647</v>
      </c>
      <c r="P31" s="133">
        <f>Expenditure!P151</f>
        <v>160257.7377551659</v>
      </c>
      <c r="Q31" s="133">
        <f>Expenditure!Q151</f>
        <v>1201933.0331637443</v>
      </c>
      <c r="R31" s="133">
        <f>Expenditure!R151</f>
        <v>1308771.5250005212</v>
      </c>
      <c r="S31" s="133">
        <f>Expenditure!S151</f>
        <v>2564123.8040826549</v>
      </c>
      <c r="T31" s="133">
        <f>Expenditure!T151</f>
        <v>507482.83622469206</v>
      </c>
      <c r="U31" s="133">
        <f>Expenditure!U151</f>
        <v>267096.22959194321</v>
      </c>
      <c r="V31" s="133">
        <f>Expenditure!V151</f>
        <v>186967.36071436023</v>
      </c>
      <c r="W31" s="133">
        <f>Expenditure!W151</f>
        <v>320515.4755103318</v>
      </c>
      <c r="X31" s="133">
        <f>Expenditure!X151</f>
        <v>1121804.1642861613</v>
      </c>
      <c r="Y31" s="133">
        <f>Expenditure!Y151</f>
        <v>0</v>
      </c>
      <c r="Z31" s="133">
        <f>Expenditure!Z151</f>
        <v>0</v>
      </c>
      <c r="AA31" s="133">
        <f>Expenditure!AA151</f>
        <v>240386.60663274882</v>
      </c>
      <c r="AB31" s="133">
        <f>Expenditure!AB151</f>
        <v>320515.4755103318</v>
      </c>
      <c r="AC31" s="133">
        <f>Expenditure!AC151</f>
        <v>1575867.7545924645</v>
      </c>
      <c r="AD31" s="133">
        <f>Expenditure!AD151</f>
        <v>427353.96734710911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4900000</v>
      </c>
      <c r="K32" s="145">
        <f>Expenditure!K152</f>
        <v>13168078.328054875</v>
      </c>
      <c r="L32" s="145">
        <f>Expenditure!L152</f>
        <v>2808047.0171177262</v>
      </c>
      <c r="M32" s="145">
        <f>Expenditure!M152</f>
        <v>1207305.4844852015</v>
      </c>
      <c r="N32" s="145">
        <f>Expenditure!N152</f>
        <v>2137691.9062700369</v>
      </c>
      <c r="O32" s="145">
        <f>Expenditure!O152</f>
        <v>391607.11309775064</v>
      </c>
      <c r="P32" s="145">
        <f>Expenditure!P152</f>
        <v>113075.71881010977</v>
      </c>
      <c r="Q32" s="145">
        <f>Expenditure!Q152</f>
        <v>848067.89107582334</v>
      </c>
      <c r="R32" s="145">
        <f>Expenditure!R152</f>
        <v>923451.70361589629</v>
      </c>
      <c r="S32" s="145">
        <f>Expenditure!S152</f>
        <v>1809211.5009617568</v>
      </c>
      <c r="T32" s="145">
        <f>Expenditure!T152</f>
        <v>358073.10956534761</v>
      </c>
      <c r="U32" s="145">
        <f>Expenditure!U152</f>
        <v>188459.53135018295</v>
      </c>
      <c r="V32" s="145">
        <f>Expenditure!V152</f>
        <v>131921.67194512807</v>
      </c>
      <c r="W32" s="145">
        <f>Expenditure!W152</f>
        <v>226151.43762021954</v>
      </c>
      <c r="X32" s="145">
        <f>Expenditure!X152</f>
        <v>791530.0316707684</v>
      </c>
      <c r="Y32" s="145">
        <f>Expenditure!Y152</f>
        <v>0</v>
      </c>
      <c r="Z32" s="145">
        <f>Expenditure!Z152</f>
        <v>0</v>
      </c>
      <c r="AA32" s="145">
        <f>Expenditure!AA152</f>
        <v>169613.57821516463</v>
      </c>
      <c r="AB32" s="145">
        <f>Expenditure!AB152</f>
        <v>226151.43762021954</v>
      </c>
      <c r="AC32" s="145">
        <f>Expenditure!AC152</f>
        <v>1111911.2349660792</v>
      </c>
      <c r="AD32" s="145">
        <f>Expenditure!AD152</f>
        <v>301535.25016029272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16352758.206069697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15063380.547849108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4564131.811881884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11981046.128394486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9371467.6289124377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57332784.323107615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16547742.056237411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15418373.345213478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4651656.7931259759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12293794.926507382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8421217.2020233646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57332784.323107608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7.4505805969238281E-9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0.28522525809859928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0.26273589754436377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7.9607712511571491E-2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0.20897373587986728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0.16345739596559811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0.28862617177250799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0.26892769167324748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8.113432564012342E-2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0.21442870901269742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0.14688310190142376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 xr:uid="{00000000-0004-0000-0800-000000000000}"/>
    <hyperlink ref="B5:H5" location="'Model map'!A4" tooltip="Click to return to model map" display="'Model map'!A4" xr:uid="{00000000-0004-0000-0800-000001000000}"/>
    <hyperlink ref="B5:F5" location="'Model map'!A4" tooltip="Click to return to model map" display="'Model map'!A4" xr:uid="{00000000-0004-0000-0800-000002000000}"/>
    <hyperlink ref="A1" location="Index!A1" display="Index!A1" xr:uid="{00000000-0004-0000-0800-000003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33DE1EA7A9042B9513543AFA8931D" ma:contentTypeVersion="11" ma:contentTypeDescription="Create a new document." ma:contentTypeScope="" ma:versionID="39f52d7b4cb142dab88c4fb80e245b4a">
  <xsd:schema xmlns:xsd="http://www.w3.org/2001/XMLSchema" xmlns:xs="http://www.w3.org/2001/XMLSchema" xmlns:p="http://schemas.microsoft.com/office/2006/metadata/properties" xmlns:ns2="93da215e-c526-4fe2-bd54-66754809c9f2" targetNamespace="http://schemas.microsoft.com/office/2006/metadata/properties" ma:root="true" ma:fieldsID="9eee0617289d785160fb713811e5889a" ns2:_="">
    <xsd:import namespace="93da215e-c526-4fe2-bd54-66754809c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a215e-c526-4fe2-bd54-66754809c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da215e-c526-4fe2-bd54-66754809c9f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EB1E61-4105-45FC-B1BE-84ECE6FC5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a215e-c526-4fe2-bd54-66754809c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2025-12-17T08:30:58Z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0x01010093733DE1EA7A9042B9513543AFA8931D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